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il\Desktop\UCF Bootcamp\Challenges\Challenge 1\"/>
    </mc:Choice>
  </mc:AlternateContent>
  <xr:revisionPtr revIDLastSave="0" documentId="13_ncr:1_{6F8B445F-256D-4CEA-80B1-B60037BADDC5}" xr6:coauthVersionLast="46" xr6:coauthVersionMax="46" xr10:uidLastSave="{00000000-0000-0000-0000-000000000000}"/>
  <bookViews>
    <workbookView xWindow="28680" yWindow="-120" windowWidth="25440" windowHeight="15390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Subcategory Statistics" sheetId="5" r:id="rId4"/>
    <sheet name="Category Statistics" sheetId="2" r:id="rId5"/>
    <sheet name="Edinburgh Research" sheetId="7" r:id="rId6"/>
    <sheet name="Outcomes Based on Launch Date" sheetId="6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7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8" i="17" l="1"/>
  <c r="A26" i="17"/>
  <c r="B2" i="18"/>
  <c r="H5" i="18" l="1"/>
  <c r="H6" i="18"/>
  <c r="H7" i="18"/>
  <c r="H8" i="18"/>
  <c r="H9" i="18"/>
  <c r="H10" i="18"/>
  <c r="H11" i="18"/>
  <c r="H12" i="18"/>
  <c r="H13" i="18"/>
  <c r="H2" i="18"/>
  <c r="G5" i="18"/>
  <c r="G6" i="18"/>
  <c r="G7" i="18"/>
  <c r="G8" i="18"/>
  <c r="G9" i="18"/>
  <c r="G10" i="18"/>
  <c r="G11" i="18"/>
  <c r="G12" i="18"/>
  <c r="G13" i="18"/>
  <c r="G2" i="18"/>
  <c r="F5" i="18"/>
  <c r="F6" i="18"/>
  <c r="F7" i="18"/>
  <c r="F8" i="18"/>
  <c r="F9" i="18"/>
  <c r="F10" i="18"/>
  <c r="F11" i="18"/>
  <c r="F12" i="18"/>
  <c r="F13" i="18"/>
  <c r="E5" i="18"/>
  <c r="E6" i="18"/>
  <c r="E7" i="18"/>
  <c r="E8" i="18"/>
  <c r="E9" i="18"/>
  <c r="E10" i="18"/>
  <c r="E11" i="18"/>
  <c r="E12" i="18"/>
  <c r="E13" i="18"/>
  <c r="E2" i="18"/>
  <c r="F2" i="18" s="1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E4" i="18" s="1"/>
  <c r="B3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4" i="18" l="1"/>
  <c r="H4" i="18"/>
  <c r="F4" i="18"/>
  <c r="H3" i="18"/>
  <c r="E3" i="18"/>
  <c r="F3" i="18" s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8" l="1"/>
</calcChain>
</file>

<file path=xl/sharedStrings.xml><?xml version="1.0" encoding="utf-8"?>
<sst xmlns="http://schemas.openxmlformats.org/spreadsheetml/2006/main" count="33058" uniqueCount="8428">
  <si>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</si>
  <si>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</si>
  <si>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</si>
  <si>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</si>
  <si>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</si>
  <si>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</si>
  <si>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</si>
  <si>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</si>
  <si>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</si>
  <si>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</si>
  <si>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</si>
  <si>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</si>
  <si>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</si>
  <si>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</si>
  <si>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</si>
  <si>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</si>
  <si>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</si>
  <si>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</si>
  <si>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</si>
  <si>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</si>
  <si>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</si>
  <si>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</si>
  <si>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</si>
  <si>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</si>
  <si>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</si>
  <si>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</si>
  <si>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</si>
  <si>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</si>
  <si>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</si>
  <si>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</si>
  <si>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</si>
  <si>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</si>
  <si>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</si>
  <si>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</si>
  <si>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</si>
  <si>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</si>
  <si>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</si>
  <si>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</si>
  <si>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</si>
  <si>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</si>
  <si>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</si>
  <si>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</si>
  <si>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</si>
  <si>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</si>
  <si>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</si>
  <si>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</si>
  <si>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</si>
  <si>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</si>
  <si>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</si>
  <si>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</si>
  <si>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</si>
  <si>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</si>
  <si>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</si>
  <si>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</si>
  <si>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</si>
  <si>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</si>
  <si>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</si>
  <si>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</si>
  <si>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</si>
  <si>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</si>
  <si>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</si>
  <si>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</si>
  <si>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</si>
  <si>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</si>
  <si>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</si>
  <si>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</si>
  <si>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</si>
  <si>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</si>
  <si>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</si>
  <si>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</si>
  <si>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</si>
  <si>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</si>
  <si>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</si>
  <si>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</si>
  <si>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</si>
  <si>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</si>
  <si>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</si>
  <si>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</si>
  <si>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</si>
  <si>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</si>
  <si>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</si>
  <si>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</si>
  <si>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</si>
  <si>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</si>
  <si>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</si>
  <si>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</si>
  <si>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</si>
  <si>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</si>
  <si>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</si>
  <si>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</si>
  <si>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</si>
  <si>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</si>
  <si>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</si>
  <si>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</si>
  <si>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</si>
  <si>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</si>
  <si>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</si>
  <si>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</si>
  <si>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</si>
  <si>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</si>
  <si>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</si>
  <si>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</si>
  <si>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</si>
  <si>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</si>
  <si>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</si>
  <si>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</si>
  <si>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</si>
  <si>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</si>
  <si>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</si>
  <si>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</si>
  <si>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</si>
  <si>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</si>
  <si>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</si>
  <si>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</si>
  <si>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</si>
  <si>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</si>
  <si>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</si>
  <si>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</si>
  <si>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</si>
  <si>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</si>
  <si>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</si>
  <si>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</si>
  <si>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</si>
  <si>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</si>
  <si>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</si>
  <si>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</si>
  <si>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</si>
  <si>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</si>
  <si>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</si>
  <si>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</si>
  <si>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</si>
  <si>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</si>
  <si>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</si>
  <si>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</si>
  <si>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</si>
  <si>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</si>
  <si>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</si>
  <si>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</si>
  <si>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</si>
  <si>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</si>
  <si>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</si>
  <si>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</si>
  <si>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</si>
  <si>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</si>
  <si>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</si>
  <si>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</si>
  <si>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</si>
  <si>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</si>
  <si>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</si>
  <si>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</si>
  <si>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</si>
  <si>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</si>
  <si>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</si>
  <si>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</si>
  <si>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</si>
  <si>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</si>
  <si>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</si>
  <si>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</si>
  <si>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</si>
  <si>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</si>
  <si>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</si>
  <si>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</si>
  <si>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</si>
  <si>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</si>
  <si>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</si>
  <si>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</si>
  <si>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</si>
  <si>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</si>
  <si>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</si>
  <si>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</si>
  <si>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</si>
  <si>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</si>
  <si>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</si>
  <si>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</si>
  <si>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</si>
  <si>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</si>
  <si>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</si>
  <si>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</si>
  <si>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</si>
  <si>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</si>
  <si>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</si>
  <si>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</si>
  <si>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</si>
  <si>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</si>
  <si>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</si>
  <si>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</si>
  <si>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</si>
  <si>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</si>
  <si>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</si>
  <si>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</si>
  <si>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</si>
  <si>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</si>
  <si>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</si>
  <si>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</si>
  <si>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</si>
  <si>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</si>
  <si>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</si>
  <si>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</si>
  <si>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</si>
  <si>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</si>
  <si>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</si>
  <si>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</si>
  <si>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</si>
  <si>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</si>
  <si>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</si>
  <si>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</si>
  <si>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</si>
  <si>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</si>
  <si>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</si>
  <si>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</si>
  <si>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</si>
  <si>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</si>
  <si>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</si>
  <si>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</si>
  <si>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</si>
  <si>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</si>
  <si>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</si>
  <si>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</si>
  <si>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</si>
  <si>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</si>
  <si>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</si>
  <si>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</si>
  <si>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</si>
  <si>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</si>
  <si>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</si>
  <si>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</si>
  <si>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</si>
  <si>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</si>
  <si>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</si>
  <si>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</si>
  <si>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</si>
  <si>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</si>
  <si>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</si>
  <si>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</si>
  <si>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</si>
  <si>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</si>
  <si>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</si>
  <si>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</si>
  <si>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</si>
  <si>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</si>
  <si>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</si>
  <si>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</si>
  <si>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</si>
  <si>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</si>
  <si>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</si>
  <si>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</si>
  <si>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</si>
  <si>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</si>
  <si>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</si>
  <si>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</si>
  <si>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</si>
  <si>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</si>
  <si>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</si>
  <si>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</si>
  <si>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</si>
  <si>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</si>
  <si>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</si>
  <si>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</si>
  <si>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</si>
  <si>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</si>
  <si>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</si>
  <si>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</si>
  <si>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</si>
  <si>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</si>
  <si>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</si>
  <si>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</si>
  <si>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</si>
  <si>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</si>
  <si>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</si>
  <si>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</si>
  <si>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</si>
  <si>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</si>
  <si>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</si>
  <si>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</si>
  <si>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</si>
  <si>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</si>
  <si>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</si>
  <si>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</si>
  <si>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</si>
  <si>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</si>
  <si>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</si>
  <si>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</si>
  <si>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</si>
  <si>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</si>
  <si>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</si>
  <si>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</si>
  <si>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</si>
  <si>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</si>
  <si>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</si>
  <si>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</si>
  <si>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</si>
  <si>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</si>
  <si>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</si>
  <si>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</si>
  <si>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</si>
  <si>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</si>
  <si>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</si>
  <si>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</si>
  <si>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</si>
  <si>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</si>
  <si>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</si>
  <si>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</si>
  <si>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</si>
  <si>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</si>
  <si>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</si>
  <si>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</si>
  <si>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</si>
  <si>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</si>
  <si>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</si>
  <si>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</si>
  <si>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</si>
  <si>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</si>
  <si>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</si>
  <si>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</si>
  <si>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</si>
  <si>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</si>
  <si>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</si>
  <si>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</si>
  <si>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</si>
  <si>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</si>
  <si>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</si>
  <si>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</si>
  <si>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</si>
  <si>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</si>
  <si>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</si>
  <si>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</si>
  <si>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</si>
  <si>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</si>
  <si>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</si>
  <si>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</si>
  <si>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</si>
  <si>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</si>
  <si>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</si>
  <si>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</si>
  <si>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</si>
  <si>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</si>
  <si>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</si>
  <si>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</si>
  <si>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</si>
  <si>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</si>
  <si>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</si>
  <si>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</si>
  <si>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</si>
  <si>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</si>
  <si>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</si>
  <si>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</si>
  <si>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</si>
  <si>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</si>
  <si>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</si>
  <si>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</si>
  <si>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</si>
  <si>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</si>
  <si>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</si>
  <si>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</si>
  <si>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</si>
  <si>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</si>
  <si>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</si>
  <si>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</si>
  <si>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</si>
  <si>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</si>
  <si>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</si>
  <si>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</si>
  <si>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</si>
  <si>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</si>
  <si>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</si>
  <si>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</si>
  <si>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</si>
  <si>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</si>
  <si>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</si>
  <si>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</si>
  <si>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</si>
  <si>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</si>
  <si>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</si>
  <si>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</si>
  <si>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</si>
  <si>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</si>
  <si>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</si>
  <si>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</si>
  <si>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</si>
  <si>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</si>
  <si>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</si>
  <si>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</si>
  <si>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</si>
  <si>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</si>
  <si>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</si>
  <si>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</si>
  <si>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</si>
  <si>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</si>
  <si>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</si>
  <si>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</si>
  <si>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</si>
  <si>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</si>
  <si>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</si>
  <si>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</si>
  <si>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</si>
  <si>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</si>
  <si>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</si>
  <si>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</si>
  <si>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</si>
  <si>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</si>
  <si>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</si>
  <si>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</si>
  <si>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</si>
  <si>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</si>
  <si>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</si>
  <si>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</si>
  <si>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</si>
  <si>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</si>
  <si>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</si>
  <si>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</si>
  <si>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</si>
  <si>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</si>
  <si>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</si>
  <si>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</si>
  <si>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</si>
  <si>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</si>
  <si>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</si>
  <si>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</si>
  <si>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</si>
  <si>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</si>
  <si>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</si>
  <si>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</si>
  <si>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</si>
  <si>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</si>
  <si>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</si>
  <si>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</si>
  <si>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</si>
  <si>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</si>
  <si>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</si>
  <si>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</si>
  <si>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</si>
  <si>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</si>
  <si>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</si>
  <si>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</si>
  <si>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</si>
  <si>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</si>
  <si>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</si>
  <si>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</si>
  <si>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</si>
  <si>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</si>
  <si>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</si>
  <si>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</si>
  <si>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</si>
  <si>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</si>
  <si>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</si>
  <si>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</si>
  <si>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</si>
  <si>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</si>
  <si>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</si>
  <si>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</si>
  <si>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</si>
  <si>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</si>
  <si>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</si>
  <si>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</si>
  <si>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</si>
  <si>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</si>
  <si>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</si>
  <si>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</si>
  <si>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</si>
  <si>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</si>
  <si>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</si>
  <si>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</si>
  <si>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</si>
  <si>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</si>
  <si>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</si>
  <si>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</si>
  <si>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</si>
  <si>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</si>
  <si>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</si>
  <si>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</si>
  <si>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</si>
  <si>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</si>
  <si>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</si>
  <si>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</si>
  <si>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</si>
  <si>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</si>
  <si>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</si>
  <si>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</si>
  <si>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</si>
  <si>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</si>
  <si>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</si>
  <si>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</si>
  <si>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</si>
  <si>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</si>
  <si>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</si>
  <si>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</si>
  <si>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</si>
  <si>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</si>
  <si>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</si>
  <si>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</si>
  <si>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</si>
  <si>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</si>
  <si>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</si>
  <si>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</si>
  <si>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</si>
  <si>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</si>
  <si>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</si>
  <si>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</si>
  <si>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</si>
  <si>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</si>
  <si>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</si>
  <si>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</si>
  <si>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</si>
  <si>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</si>
  <si>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</si>
  <si>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</si>
  <si>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</si>
  <si>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</si>
  <si>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</si>
  <si>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</si>
  <si>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</si>
  <si>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</si>
  <si>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</si>
  <si>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</si>
  <si>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</si>
  <si>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</si>
  <si>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</si>
  <si>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</si>
  <si>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</si>
  <si>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</si>
  <si>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</si>
  <si>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</si>
  <si>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</si>
  <si>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</si>
  <si>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</si>
  <si>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</si>
  <si>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</si>
  <si>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</si>
  <si>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</si>
  <si>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</si>
  <si>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</si>
  <si>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</si>
  <si>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</si>
  <si>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</si>
  <si>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</si>
  <si>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</si>
  <si>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</si>
  <si>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</si>
  <si>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</si>
  <si>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</si>
  <si>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</si>
  <si>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</si>
  <si>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</si>
  <si>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</si>
  <si>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</si>
  <si>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</si>
  <si>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</si>
  <si>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</si>
  <si>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</si>
  <si>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</si>
  <si>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</si>
  <si>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</si>
  <si>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</si>
  <si>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</si>
  <si>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</si>
  <si>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</si>
  <si>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</si>
  <si>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</si>
  <si>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</si>
  <si>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</si>
  <si>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</si>
  <si>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</si>
  <si>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</si>
  <si>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</si>
  <si>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</si>
  <si>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</si>
  <si>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</si>
  <si>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</si>
  <si>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</si>
  <si>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</si>
  <si>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</si>
  <si>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</si>
  <si>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</si>
  <si>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</si>
  <si>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</si>
  <si>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</si>
  <si>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</si>
  <si>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</si>
  <si>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</si>
  <si>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</si>
  <si>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</si>
  <si>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</si>
  <si>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</si>
  <si>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</si>
  <si>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</si>
  <si>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</si>
  <si>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</si>
  <si>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</si>
  <si>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</si>
  <si>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</si>
  <si>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</si>
  <si>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</si>
  <si>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</si>
  <si>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</si>
  <si>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</si>
  <si>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</si>
  <si>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</si>
  <si>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</si>
  <si>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</si>
  <si>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</si>
  <si>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</si>
  <si>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</si>
  <si>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</si>
  <si>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</si>
  <si>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</si>
  <si>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</si>
  <si>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</si>
  <si>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</si>
  <si>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</si>
  <si>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</si>
  <si>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</si>
  <si>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</si>
  <si>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</si>
  <si>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</si>
  <si>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</si>
  <si>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</si>
  <si>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</si>
  <si>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</si>
  <si>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</si>
  <si>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</si>
  <si>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</si>
  <si>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</si>
  <si>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</si>
  <si>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</si>
  <si>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</si>
  <si>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</si>
  <si>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</si>
  <si>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</si>
  <si>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</si>
  <si>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</si>
  <si>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</si>
  <si>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</si>
  <si>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</si>
  <si>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</si>
  <si>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</si>
  <si>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</si>
  <si>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</si>
  <si>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</si>
  <si>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</si>
  <si>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</si>
  <si>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</si>
  <si>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</si>
  <si>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</si>
  <si>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</si>
  <si>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</si>
  <si>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</si>
  <si>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</si>
  <si>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</si>
  <si>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</si>
  <si>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</si>
  <si>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</si>
  <si>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</si>
  <si>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</si>
  <si>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</si>
  <si>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</si>
  <si>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</si>
  <si>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</si>
  <si>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</si>
  <si>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</si>
  <si>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</si>
  <si>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</si>
  <si>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</si>
  <si>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</si>
  <si>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</si>
  <si>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</si>
  <si>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</si>
  <si>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</si>
  <si>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</si>
  <si>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</si>
  <si>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</si>
  <si>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</si>
  <si>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</si>
  <si>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</si>
  <si>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</si>
  <si>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</si>
  <si>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</si>
  <si>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</si>
  <si>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</si>
  <si>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</si>
  <si>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</si>
  <si>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</si>
  <si>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</si>
  <si>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</si>
  <si>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</si>
  <si>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</si>
  <si>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</si>
  <si>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</si>
  <si>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</si>
  <si>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</si>
  <si>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</si>
  <si>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</si>
  <si>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</si>
  <si>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</si>
  <si>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</si>
  <si>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</si>
  <si>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</si>
  <si>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</si>
  <si>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</si>
  <si>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</si>
  <si>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</si>
  <si>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</si>
  <si>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</si>
  <si>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</si>
  <si>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</si>
  <si>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</si>
  <si>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</si>
  <si>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</si>
  <si>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</si>
  <si>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</si>
  <si>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</si>
  <si>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</si>
  <si>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</si>
  <si>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</si>
  <si>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</si>
  <si>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</si>
  <si>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</si>
  <si>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</si>
  <si>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</si>
  <si>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</si>
  <si>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</si>
  <si>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</si>
  <si>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</si>
  <si>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</si>
  <si>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</si>
  <si>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</si>
  <si>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</si>
  <si>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</si>
  <si>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</si>
  <si>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</si>
  <si>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</si>
  <si>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</si>
  <si>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</si>
  <si>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</si>
  <si>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</si>
  <si>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</si>
  <si>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</si>
  <si>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</si>
  <si>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</si>
  <si>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</si>
  <si>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</si>
  <si>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</si>
  <si>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</si>
  <si>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</si>
  <si>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</si>
  <si>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</si>
  <si>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</si>
  <si>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</si>
  <si>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</si>
  <si>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</si>
  <si>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</si>
  <si>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</si>
  <si>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</si>
  <si>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</si>
  <si>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</si>
  <si>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</si>
  <si>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</si>
  <si>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</si>
  <si>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</si>
  <si>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</si>
  <si>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</si>
  <si>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</si>
  <si>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</si>
  <si>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</si>
  <si>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</si>
  <si>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</si>
  <si>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</si>
  <si>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</si>
  <si>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</si>
  <si>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</si>
  <si>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</si>
  <si>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</si>
  <si>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</si>
  <si>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</si>
  <si>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</si>
  <si>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</si>
  <si>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</si>
  <si>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</si>
  <si>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</si>
  <si>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</si>
  <si>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</si>
  <si>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</si>
  <si>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</si>
  <si>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</si>
  <si>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</si>
  <si>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</si>
  <si>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</si>
  <si>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</si>
  <si>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</si>
  <si>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</si>
  <si>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</si>
  <si>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</si>
  <si>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</si>
  <si>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</si>
  <si>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</si>
  <si>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</si>
  <si>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</si>
  <si>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</si>
  <si>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</si>
  <si>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</si>
  <si>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</si>
  <si>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</si>
  <si>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</si>
  <si>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</si>
  <si>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</si>
  <si>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</si>
  <si>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</si>
  <si>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</si>
  <si>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</si>
  <si>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</si>
  <si>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</si>
  <si>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</si>
  <si>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</si>
  <si>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</si>
  <si>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</si>
  <si>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</si>
  <si>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</si>
  <si>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</si>
  <si>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</si>
  <si>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</si>
  <si>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</si>
  <si>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</si>
  <si>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</si>
  <si>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</si>
  <si>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</si>
  <si>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</si>
  <si>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</si>
  <si>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</si>
  <si>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</si>
  <si>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</si>
  <si>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</si>
  <si>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</si>
  <si>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</si>
  <si>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</si>
  <si>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</si>
  <si>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</si>
  <si>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</si>
  <si>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</si>
  <si>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</si>
  <si>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</si>
  <si>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</si>
  <si>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</si>
  <si>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</si>
  <si>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</si>
  <si>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</si>
  <si>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</si>
  <si>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</si>
  <si>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</si>
  <si>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</si>
  <si>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</si>
  <si>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</si>
  <si>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</si>
  <si>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</si>
  <si>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</si>
  <si>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</si>
  <si>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</si>
  <si>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</si>
  <si>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</si>
  <si>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</si>
  <si>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</si>
  <si>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</si>
  <si>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</si>
  <si>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</si>
  <si>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</si>
  <si>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</si>
  <si>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</si>
  <si>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</si>
  <si>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</si>
  <si>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</si>
  <si>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</si>
  <si>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</si>
  <si>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</si>
  <si>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</si>
  <si>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</si>
  <si>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</si>
  <si>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</si>
  <si>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</si>
  <si>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</si>
  <si>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</si>
  <si>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</si>
  <si>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</si>
  <si>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</si>
  <si>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</si>
  <si>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</si>
  <si>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</si>
  <si>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</si>
  <si>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</si>
  <si>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</si>
  <si>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</si>
  <si>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</si>
  <si>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</si>
  <si>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</si>
  <si>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</si>
  <si>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</si>
  <si>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</si>
  <si>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</si>
  <si>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</si>
  <si>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</si>
  <si>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</si>
  <si>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</si>
  <si>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</si>
  <si>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</si>
  <si>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</si>
  <si>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</si>
  <si>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</si>
  <si>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</si>
  <si>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</si>
  <si>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</si>
  <si>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</si>
  <si>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</si>
  <si>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</si>
  <si>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</si>
  <si>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</si>
  <si>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</si>
  <si>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</si>
  <si>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</si>
  <si>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</si>
  <si>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</si>
  <si>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</si>
  <si>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</si>
  <si>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</si>
  <si>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</si>
  <si>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</si>
  <si>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</si>
  <si>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</si>
  <si>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</si>
  <si>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</si>
  <si>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</si>
  <si>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</si>
  <si>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</si>
  <si>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</si>
  <si>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</si>
  <si>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</si>
  <si>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</si>
  <si>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</si>
  <si>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</si>
  <si>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</si>
  <si>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</si>
  <si>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</si>
  <si>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</si>
  <si>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</si>
  <si>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</si>
  <si>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</si>
  <si>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</si>
  <si>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</si>
  <si>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</si>
  <si>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</si>
  <si>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</si>
  <si>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</si>
  <si>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</si>
  <si>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</si>
  <si>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</si>
  <si>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</si>
  <si>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</si>
  <si>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</si>
  <si>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</si>
  <si>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</si>
  <si>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</si>
  <si>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</si>
  <si>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</si>
  <si>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</si>
  <si>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</si>
  <si>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</si>
  <si>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</si>
  <si>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</si>
  <si>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</si>
  <si>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</si>
  <si>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</si>
  <si>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</si>
  <si>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</si>
  <si>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</si>
  <si>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</si>
  <si>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</si>
  <si>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</si>
  <si>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</si>
  <si>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</si>
  <si>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</si>
  <si>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</si>
  <si>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</si>
  <si>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</si>
  <si>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</si>
  <si>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</si>
  <si>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</si>
  <si>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</si>
  <si>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</si>
  <si>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</si>
  <si>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</si>
  <si>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</si>
  <si>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</si>
  <si>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</si>
  <si>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</si>
  <si>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</si>
  <si>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</si>
  <si>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</si>
  <si>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</si>
  <si>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</si>
  <si>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</si>
  <si>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</si>
  <si>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</si>
  <si>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</si>
  <si>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</si>
  <si>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</si>
  <si>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</si>
  <si>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</si>
  <si>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</si>
  <si>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</si>
  <si>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</si>
  <si>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</si>
  <si>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</si>
  <si>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</si>
  <si>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</si>
  <si>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</si>
  <si>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</si>
  <si>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</si>
  <si>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</si>
  <si>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</si>
  <si>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</si>
  <si>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</si>
  <si>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</si>
  <si>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</si>
  <si>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</si>
  <si>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</si>
  <si>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</si>
  <si>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</si>
  <si>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</si>
  <si>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</si>
  <si>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</si>
  <si>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</si>
  <si>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</si>
  <si>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</si>
  <si>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</si>
  <si>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</si>
  <si>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</si>
  <si>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</si>
  <si>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</si>
  <si>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</si>
  <si>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</si>
  <si>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</si>
  <si>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</si>
  <si>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</si>
  <si>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</si>
  <si>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</si>
  <si>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</si>
  <si>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</si>
  <si>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</si>
  <si>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</si>
  <si>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</si>
  <si>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</si>
  <si>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</si>
  <si>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</si>
  <si>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</si>
  <si>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</si>
  <si>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</si>
  <si>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</si>
  <si>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</si>
  <si>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</si>
  <si>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</si>
  <si>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</si>
  <si>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</si>
  <si>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</si>
  <si>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</si>
  <si>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</si>
  <si>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</si>
  <si>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</si>
  <si>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</si>
  <si>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</si>
  <si>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</si>
  <si>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</si>
  <si>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</si>
  <si>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</si>
  <si>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</si>
  <si>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</si>
  <si>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</si>
  <si>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</si>
  <si>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</si>
  <si>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</si>
  <si>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</si>
  <si>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</si>
  <si>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</si>
  <si>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</si>
  <si>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</si>
  <si>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</si>
  <si>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</si>
  <si>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</si>
  <si>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</si>
  <si>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</si>
  <si>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</si>
  <si>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</si>
  <si>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</si>
  <si>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</si>
  <si>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</si>
  <si>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</si>
  <si>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</si>
  <si>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</si>
  <si>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</si>
  <si>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</si>
  <si>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</si>
  <si>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</si>
  <si>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</si>
  <si>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</si>
  <si>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</si>
  <si>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</si>
  <si>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</si>
  <si>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</si>
  <si>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</si>
  <si>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</si>
  <si>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</si>
  <si>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</si>
  <si>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</si>
  <si>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</si>
  <si>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</si>
  <si>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</si>
  <si>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</si>
  <si>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</si>
  <si>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</si>
  <si>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</si>
  <si>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</si>
  <si>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</si>
  <si>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</si>
  <si>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</si>
  <si>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</si>
  <si>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</si>
  <si>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</si>
  <si>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</si>
  <si>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</si>
  <si>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</si>
  <si>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</si>
  <si>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</si>
  <si>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</si>
  <si>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</si>
  <si>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</si>
  <si>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</si>
  <si>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</si>
  <si>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</si>
  <si>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</si>
  <si>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</si>
  <si>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</si>
  <si>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</si>
  <si>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</si>
  <si>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</si>
  <si>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</si>
  <si>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</si>
  <si>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</si>
  <si>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</si>
  <si>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</si>
  <si>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</si>
  <si>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</si>
  <si>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</si>
  <si>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</si>
  <si>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</si>
  <si>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</si>
  <si>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</si>
  <si>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</si>
  <si>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</si>
  <si>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</si>
  <si>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</si>
  <si>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</si>
  <si>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</si>
  <si>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</si>
  <si>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</si>
  <si>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</si>
  <si>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</si>
  <si>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</si>
  <si>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</si>
  <si>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</si>
  <si>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</si>
  <si>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</si>
  <si>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</si>
  <si>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</si>
  <si>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</si>
  <si>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</si>
  <si>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</si>
  <si>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</si>
  <si>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</si>
  <si>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</si>
  <si>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</si>
  <si>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</si>
  <si>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</si>
  <si>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</si>
  <si>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</si>
  <si>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</si>
  <si>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</si>
  <si>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</si>
  <si>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</si>
  <si>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</si>
  <si>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</si>
  <si>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</si>
  <si>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</si>
  <si>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</si>
  <si>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</si>
  <si>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</si>
  <si>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</si>
  <si>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</si>
  <si>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</si>
  <si>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</si>
  <si>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</si>
  <si>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</si>
  <si>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</si>
  <si>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</si>
  <si>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</si>
  <si>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</si>
  <si>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</si>
  <si>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</si>
  <si>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</si>
  <si>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</si>
  <si>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</si>
  <si>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</si>
  <si>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</si>
  <si>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</si>
  <si>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</si>
  <si>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</si>
  <si>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</si>
  <si>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</si>
  <si>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</si>
  <si>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</si>
  <si>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</si>
  <si>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</si>
  <si>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</si>
  <si>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</si>
  <si>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</si>
  <si>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</si>
  <si>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</si>
  <si>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</si>
  <si>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</si>
  <si>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</si>
  <si>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</si>
  <si>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</si>
  <si>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</si>
  <si>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</si>
  <si>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</si>
  <si>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</si>
  <si>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</si>
  <si>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</si>
  <si>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</si>
  <si>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</si>
  <si>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</si>
  <si>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</si>
  <si>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</si>
  <si>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</si>
  <si>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</si>
  <si>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</si>
  <si>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</si>
  <si>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</si>
  <si>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</si>
  <si>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</si>
  <si>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</si>
  <si>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</si>
  <si>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</si>
  <si>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</si>
  <si>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</si>
  <si>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</si>
  <si>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</si>
  <si>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</si>
  <si>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</si>
  <si>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</si>
  <si>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</si>
  <si>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</si>
  <si>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</si>
  <si>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</si>
  <si>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</si>
  <si>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</si>
  <si>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</si>
  <si>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</si>
  <si>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</si>
  <si>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</si>
  <si>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</si>
  <si>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</si>
  <si>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</si>
  <si>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</si>
  <si>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</si>
  <si>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</si>
  <si>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</si>
  <si>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</si>
  <si>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</si>
  <si>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</si>
  <si>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</si>
  <si>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</si>
  <si>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</si>
  <si>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</si>
  <si>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</si>
  <si>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</si>
  <si>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</si>
  <si>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</si>
  <si>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</si>
  <si>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</si>
  <si>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</si>
  <si>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</si>
  <si>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</si>
  <si>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</si>
  <si>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</si>
  <si>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</si>
  <si>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</si>
  <si>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</si>
  <si>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</si>
  <si>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</si>
  <si>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</si>
  <si>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</si>
  <si>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</si>
  <si>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</si>
  <si>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</si>
  <si>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</si>
  <si>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</si>
  <si>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</si>
  <si>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</si>
  <si>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</si>
  <si>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</si>
  <si>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</si>
  <si>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</si>
  <si>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</si>
  <si>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</si>
  <si>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</si>
  <si>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</si>
  <si>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</si>
  <si>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</si>
  <si>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</si>
  <si>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</si>
  <si>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</si>
  <si>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</si>
  <si>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</si>
  <si>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</si>
  <si>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</si>
  <si>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</si>
  <si>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</si>
  <si>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</si>
  <si>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</si>
  <si>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</si>
  <si>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</si>
  <si>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</si>
  <si>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</si>
  <si>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</si>
  <si>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</si>
  <si>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</si>
  <si>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</si>
  <si>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</si>
  <si>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</si>
  <si>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</si>
  <si>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</si>
  <si>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</si>
  <si>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</si>
  <si>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</si>
  <si>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</si>
  <si>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</si>
  <si>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</si>
  <si>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</si>
  <si>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</si>
  <si>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</si>
  <si>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</si>
  <si>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</si>
  <si>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</si>
  <si>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</si>
  <si>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</si>
  <si>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</si>
  <si>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</si>
  <si>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</si>
  <si>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</si>
  <si>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</si>
  <si>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</si>
  <si>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</si>
  <si>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</si>
  <si>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</si>
  <si>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</si>
  <si>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</si>
  <si>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</si>
  <si>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</si>
  <si>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</si>
  <si>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</si>
  <si>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</si>
  <si>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</si>
  <si>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</si>
  <si>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</si>
  <si>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</si>
  <si>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</si>
  <si>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</si>
  <si>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</si>
  <si>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</si>
  <si>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</si>
  <si>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</si>
  <si>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</si>
  <si>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</si>
  <si>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</si>
  <si>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</si>
  <si>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</si>
  <si>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</si>
  <si>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</si>
  <si>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</si>
  <si>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</si>
  <si>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</si>
  <si>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</si>
  <si>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</si>
  <si>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</si>
  <si>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</si>
  <si>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</si>
  <si>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</si>
  <si>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</si>
  <si>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</si>
  <si>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</si>
  <si>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</si>
  <si>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</si>
  <si>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</si>
  <si>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</si>
  <si>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</si>
  <si>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</si>
  <si>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</si>
  <si>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</si>
  <si>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</si>
  <si>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</si>
  <si>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</si>
  <si>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</si>
  <si>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</si>
  <si>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</si>
  <si>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</si>
  <si>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</si>
  <si>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</si>
  <si>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</si>
  <si>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</si>
  <si>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</si>
  <si>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</si>
  <si>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</si>
  <si>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</si>
  <si>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</si>
  <si>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</si>
  <si>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</si>
  <si>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</si>
  <si>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</si>
  <si>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</si>
  <si>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</si>
  <si>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</si>
  <si>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</si>
  <si>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</si>
  <si>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</si>
  <si>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</si>
  <si>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</si>
  <si>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</si>
  <si>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</si>
  <si>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</si>
  <si>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</si>
  <si>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</si>
  <si>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</si>
  <si>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</si>
  <si>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</si>
  <si>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</si>
  <si>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</si>
  <si>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</si>
  <si>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</si>
  <si>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</si>
  <si>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</si>
  <si>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</si>
  <si>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</si>
  <si>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</si>
  <si>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</si>
  <si>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</si>
  <si>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</si>
  <si>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</si>
  <si>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</si>
  <si>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</si>
  <si>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</si>
  <si>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</si>
  <si>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</si>
  <si>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</si>
  <si>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</si>
  <si>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</si>
  <si>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</si>
  <si>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</si>
  <si>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</si>
  <si>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</si>
  <si>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</si>
  <si>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</si>
  <si>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</si>
  <si>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</si>
  <si>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</si>
  <si>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</si>
  <si>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</si>
  <si>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</si>
  <si>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</si>
  <si>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</si>
  <si>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</si>
  <si>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</si>
  <si>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</si>
  <si>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</si>
  <si>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</si>
  <si>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</si>
  <si>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</si>
  <si>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</si>
  <si>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</si>
  <si>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</si>
  <si>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</si>
  <si>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</si>
  <si>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</si>
  <si>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</si>
  <si>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</si>
  <si>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</si>
  <si>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</si>
  <si>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</si>
  <si>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</si>
  <si>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</si>
  <si>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</si>
  <si>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</si>
  <si>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</si>
  <si>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</si>
  <si>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</si>
  <si>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</si>
  <si>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</si>
  <si>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</si>
  <si>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</si>
  <si>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</si>
  <si>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</si>
  <si>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</si>
  <si>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</si>
  <si>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</si>
  <si>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</si>
  <si>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</si>
  <si>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</si>
  <si>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</si>
  <si>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</si>
  <si>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</si>
  <si>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</si>
  <si>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</si>
  <si>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</si>
  <si>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</si>
  <si>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</si>
  <si>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</si>
  <si>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</si>
  <si>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</si>
  <si>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</si>
  <si>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</si>
  <si>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</si>
  <si>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</si>
  <si>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</si>
  <si>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</si>
  <si>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</si>
  <si>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</si>
  <si>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</si>
  <si>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</si>
  <si>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</si>
  <si>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</si>
  <si>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</si>
  <si>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</si>
  <si>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</si>
  <si>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</si>
  <si>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</si>
  <si>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</si>
  <si>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</si>
  <si>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</si>
  <si>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</si>
  <si>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</si>
  <si>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</si>
  <si>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</si>
  <si>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</si>
  <si>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</si>
  <si>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</si>
  <si>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</si>
  <si>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</si>
  <si>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</si>
  <si>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</si>
  <si>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</si>
  <si>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</si>
  <si>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</si>
  <si>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</si>
  <si>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</si>
  <si>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</si>
  <si>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</si>
  <si>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</si>
  <si>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</si>
  <si>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</si>
  <si>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</si>
  <si>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</si>
  <si>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</si>
  <si>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</si>
  <si>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</si>
  <si>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</si>
  <si>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</si>
  <si>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</si>
  <si>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</si>
  <si>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</si>
  <si>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</si>
  <si>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</si>
  <si>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</si>
  <si>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</si>
  <si>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</si>
  <si>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</si>
  <si>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</si>
  <si>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</si>
  <si>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</si>
  <si>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</si>
  <si>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</si>
  <si>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</si>
  <si>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</si>
  <si>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</si>
  <si>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</si>
  <si>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</si>
  <si>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</si>
  <si>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</si>
  <si>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</si>
  <si>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</si>
  <si>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</si>
  <si>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</si>
  <si>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</si>
  <si>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</si>
  <si>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</si>
  <si>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</si>
  <si>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</si>
  <si>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</si>
  <si>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</si>
  <si>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</si>
  <si>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</si>
  <si>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</si>
  <si>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</si>
  <si>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</si>
  <si>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</si>
  <si>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</si>
  <si>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</si>
  <si>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</si>
  <si>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</si>
  <si>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</si>
  <si>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</si>
  <si>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</si>
  <si>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</si>
  <si>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</si>
  <si>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</si>
  <si>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</si>
  <si>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</si>
  <si>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</si>
  <si>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</si>
  <si>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</si>
  <si>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</si>
  <si>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</si>
  <si>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</si>
  <si>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</si>
  <si>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</si>
  <si>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</si>
  <si>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</si>
  <si>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</si>
  <si>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</si>
  <si>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</si>
  <si>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</si>
  <si>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</si>
  <si>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</si>
  <si>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</si>
  <si>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</si>
  <si>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</si>
  <si>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</si>
  <si>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</si>
  <si>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</si>
  <si>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</si>
  <si>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</si>
  <si>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</si>
  <si>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</si>
  <si>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</si>
  <si>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</si>
  <si>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</si>
  <si>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</si>
  <si>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</si>
  <si>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</si>
  <si>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</si>
  <si>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</si>
  <si>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</si>
  <si>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</si>
  <si>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</si>
  <si>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</si>
  <si>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</si>
  <si>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</si>
  <si>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</si>
  <si>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</si>
  <si>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</si>
  <si>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</si>
  <si>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</si>
  <si>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</si>
  <si>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</si>
  <si>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</si>
  <si>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</si>
  <si>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</si>
  <si>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</si>
  <si>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</si>
  <si>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</si>
  <si>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</si>
  <si>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</si>
  <si>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</si>
  <si>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</si>
  <si>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</si>
  <si>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</si>
  <si>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</si>
  <si>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</si>
  <si>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</si>
  <si>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</si>
  <si>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</si>
  <si>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</si>
  <si>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</si>
  <si>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</si>
  <si>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</si>
  <si>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</si>
  <si>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</si>
  <si>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</si>
  <si>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</si>
  <si>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</si>
  <si>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</si>
  <si>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</si>
  <si>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</si>
  <si>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</si>
  <si>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</si>
  <si>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</si>
  <si>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</si>
  <si>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</si>
  <si>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</si>
  <si>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</si>
  <si>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</si>
  <si>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</si>
  <si>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</si>
  <si>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</si>
  <si>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</si>
  <si>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</si>
  <si>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</si>
  <si>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</si>
  <si>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</si>
  <si>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</si>
  <si>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</si>
  <si>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</si>
  <si>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</si>
  <si>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</si>
  <si>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</si>
  <si>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</si>
  <si>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</si>
  <si>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</si>
  <si>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</si>
  <si>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</si>
  <si>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</si>
  <si>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</si>
  <si>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</si>
  <si>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</si>
  <si>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</si>
  <si>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</si>
  <si>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</si>
  <si>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</si>
  <si>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</si>
  <si>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</si>
  <si>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</si>
  <si>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</si>
  <si>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</si>
  <si>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</si>
  <si>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</si>
  <si>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</si>
  <si>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</si>
  <si>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</si>
  <si>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</si>
  <si>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</si>
  <si>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</si>
  <si>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</si>
  <si>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</si>
  <si>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</si>
  <si>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</si>
  <si>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</si>
  <si>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</si>
  <si>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</si>
  <si>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</si>
  <si>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</si>
  <si>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</si>
  <si>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</si>
  <si>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</si>
  <si>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</si>
  <si>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</si>
  <si>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</si>
  <si>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</si>
  <si>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</si>
  <si>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</si>
  <si>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</si>
  <si>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</si>
  <si>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</si>
  <si>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</si>
  <si>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</si>
  <si>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</si>
  <si>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</si>
  <si>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</si>
  <si>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</si>
  <si>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</si>
  <si>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</si>
  <si>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</si>
  <si>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</si>
  <si>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</si>
  <si>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</si>
  <si>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</si>
  <si>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</si>
  <si>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</si>
  <si>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</si>
  <si>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</si>
  <si>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</si>
  <si>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</si>
  <si>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</si>
  <si>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</si>
  <si>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</si>
  <si>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</si>
  <si>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</si>
  <si>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</si>
  <si>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</si>
  <si>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</si>
  <si>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</si>
  <si>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</si>
  <si>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</si>
  <si>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</si>
  <si>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</si>
  <si>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</si>
  <si>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</si>
  <si>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</si>
  <si>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</si>
  <si>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</si>
  <si>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</si>
  <si>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</si>
  <si>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</si>
  <si>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</si>
  <si>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</si>
  <si>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</si>
  <si>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</si>
  <si>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</si>
  <si>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</si>
  <si>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</si>
  <si>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</si>
  <si>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</si>
  <si>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</si>
  <si>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</si>
  <si>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</si>
  <si>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</si>
  <si>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</si>
  <si>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</si>
  <si>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</si>
  <si>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</si>
  <si>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</si>
  <si>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</si>
  <si>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</si>
  <si>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</si>
  <si>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</si>
  <si>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</si>
  <si>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</si>
  <si>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</si>
  <si>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</si>
  <si>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</si>
  <si>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</si>
  <si>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</si>
  <si>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</si>
  <si>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</si>
  <si>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</si>
  <si>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</si>
  <si>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</si>
  <si>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</si>
  <si>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</si>
  <si>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</si>
  <si>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</si>
  <si>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</si>
  <si>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</si>
  <si>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</si>
  <si>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</si>
  <si>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</si>
  <si>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</si>
  <si>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</si>
  <si>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</si>
  <si>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</si>
  <si>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</si>
  <si>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</si>
  <si>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</si>
  <si>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</si>
  <si>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</si>
  <si>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</si>
  <si>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</si>
  <si>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</si>
  <si>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</si>
  <si>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</si>
  <si>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</si>
  <si>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</si>
  <si>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</si>
  <si>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</si>
  <si>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</si>
  <si>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</si>
  <si>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</si>
  <si>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</si>
  <si>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</si>
  <si>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</si>
  <si>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</si>
  <si>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</si>
  <si>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</si>
  <si>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</si>
  <si>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</si>
  <si>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</si>
  <si>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</si>
  <si>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</si>
  <si>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</si>
  <si>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</si>
  <si>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</si>
  <si>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</si>
  <si>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</si>
  <si>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</si>
  <si>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</si>
  <si>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</si>
  <si>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</si>
  <si>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</si>
  <si>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</si>
  <si>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</si>
  <si>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</si>
  <si>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</si>
  <si>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</si>
  <si>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</si>
  <si>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</si>
  <si>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</si>
  <si>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</si>
  <si>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</si>
  <si>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</si>
  <si>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</si>
  <si>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</si>
  <si>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</si>
  <si>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</si>
  <si>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</si>
  <si>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</si>
  <si>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</si>
  <si>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</si>
  <si>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</si>
  <si>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</si>
  <si>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</si>
  <si>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</si>
  <si>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</si>
  <si>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</si>
  <si>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</si>
  <si>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</si>
  <si>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</si>
  <si>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</si>
  <si>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</si>
  <si>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</si>
  <si>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</si>
  <si>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</si>
  <si>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</si>
  <si>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</si>
  <si>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</si>
  <si>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</si>
  <si>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</si>
  <si>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</si>
  <si>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</si>
  <si>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</si>
  <si>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</si>
  <si>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</si>
  <si>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</si>
  <si>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</si>
  <si>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</si>
  <si>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</si>
  <si>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</si>
  <si>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</si>
  <si>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</si>
  <si>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</si>
  <si>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</si>
  <si>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</si>
  <si>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</si>
  <si>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</si>
  <si>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</si>
  <si>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</si>
  <si>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</si>
  <si>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</si>
  <si>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</si>
  <si>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</si>
  <si>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</si>
  <si>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</si>
  <si>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</si>
  <si>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</si>
  <si>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</si>
  <si>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</si>
  <si>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</si>
  <si>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</si>
  <si>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</si>
  <si>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</si>
  <si>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</si>
  <si>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</si>
  <si>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</si>
  <si>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</si>
  <si>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</si>
  <si>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</si>
  <si>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</si>
  <si>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</si>
  <si>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</si>
  <si>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</si>
  <si>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</si>
  <si>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</si>
  <si>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</si>
  <si>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</si>
  <si>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</si>
  <si>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</si>
  <si>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</si>
  <si>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</si>
  <si>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</si>
  <si>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</si>
  <si>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</si>
  <si>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</si>
  <si>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</si>
  <si>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</si>
  <si>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</si>
  <si>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</si>
  <si>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</si>
  <si>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</si>
  <si>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</si>
  <si>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</si>
  <si>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</si>
  <si>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</si>
  <si>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</si>
  <si>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</si>
  <si>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</si>
  <si>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</si>
  <si>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</si>
  <si>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</si>
  <si>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</si>
  <si>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</si>
  <si>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</si>
  <si>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</si>
  <si>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</si>
  <si>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</si>
  <si>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</si>
  <si>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</si>
  <si>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</si>
  <si>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</si>
  <si>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</si>
  <si>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</si>
  <si>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</si>
  <si>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</si>
  <si>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</si>
  <si>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</si>
  <si>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</si>
  <si>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</si>
  <si>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</si>
  <si>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</si>
  <si>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</si>
  <si>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</si>
  <si>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</si>
  <si>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</si>
  <si>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</si>
  <si>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</si>
  <si>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</si>
  <si>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</si>
  <si>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</si>
  <si>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</si>
  <si>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</si>
  <si>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</si>
  <si>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</si>
  <si>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</si>
  <si>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</si>
  <si>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</si>
  <si>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</si>
  <si>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</si>
  <si>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</si>
  <si>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</si>
  <si>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</si>
  <si>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</si>
  <si>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</si>
  <si>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</si>
  <si>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</si>
  <si>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</si>
  <si>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</si>
  <si>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</si>
  <si>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</si>
  <si>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</si>
  <si>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</si>
  <si>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</si>
  <si>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</si>
  <si>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</si>
  <si>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</si>
  <si>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</si>
  <si>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</si>
  <si>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</si>
  <si>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</si>
  <si>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</si>
  <si>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</si>
  <si>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</si>
  <si>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</si>
  <si>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</si>
  <si>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</si>
  <si>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</si>
  <si>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</si>
  <si>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</si>
  <si>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</si>
  <si>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</si>
  <si>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</si>
  <si>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</si>
  <si>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</si>
  <si>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</si>
  <si>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</si>
  <si>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</si>
  <si>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</si>
  <si>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</si>
  <si>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</si>
  <si>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</si>
  <si>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</si>
  <si>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</si>
  <si>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</si>
  <si>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</si>
  <si>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</si>
  <si>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</si>
  <si>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</si>
  <si>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</si>
  <si>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</si>
  <si>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</si>
  <si>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</si>
  <si>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</si>
  <si>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</si>
  <si>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</si>
  <si>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</si>
  <si>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</si>
  <si>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</si>
  <si>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</si>
  <si>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</si>
  <si>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</si>
  <si>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</si>
  <si>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</si>
  <si>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</si>
  <si>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</si>
  <si>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</si>
  <si>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</si>
  <si>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</si>
  <si>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</si>
  <si>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</si>
  <si>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</si>
  <si>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</si>
  <si>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</si>
  <si>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</si>
  <si>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</si>
  <si>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</si>
  <si>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</si>
  <si>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</si>
  <si>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</si>
  <si>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</si>
  <si>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</si>
  <si>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</si>
  <si>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</si>
  <si>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</si>
  <si>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</si>
  <si>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</si>
  <si>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</si>
  <si>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</si>
  <si>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</si>
  <si>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</si>
  <si>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</si>
  <si>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</si>
  <si>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</si>
  <si>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</si>
  <si>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</si>
  <si>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</si>
  <si>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</si>
  <si>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</si>
  <si>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</si>
  <si>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</si>
  <si>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</si>
  <si>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</si>
  <si>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</si>
  <si>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</si>
  <si>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</si>
  <si>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</si>
  <si>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</si>
  <si>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</si>
  <si>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</si>
  <si>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</si>
  <si>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</si>
  <si>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</si>
  <si>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</si>
  <si>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</si>
  <si>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</si>
  <si>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</si>
  <si>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</si>
  <si>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</si>
  <si>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</si>
  <si>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</si>
  <si>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</si>
  <si>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</si>
  <si>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</si>
  <si>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</si>
  <si>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</si>
  <si>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</si>
  <si>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</si>
  <si>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</si>
  <si>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</si>
  <si>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</si>
  <si>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</si>
  <si>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</si>
  <si>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</si>
  <si>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</si>
  <si>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</si>
  <si>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</si>
  <si>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</si>
  <si>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</si>
  <si>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</si>
  <si>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</si>
  <si>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</si>
  <si>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</si>
  <si>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</si>
  <si>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</si>
  <si>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</si>
  <si>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</si>
  <si>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</si>
  <si>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</si>
  <si>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</si>
  <si>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</si>
  <si>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</si>
  <si>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</si>
  <si>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</si>
  <si>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</si>
  <si>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</si>
  <si>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</si>
  <si>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</si>
  <si>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</si>
  <si>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</si>
  <si>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</si>
  <si>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</si>
  <si>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</si>
  <si>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</si>
  <si>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</si>
  <si>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</si>
  <si>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</si>
  <si>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</si>
  <si>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</si>
  <si>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</si>
  <si>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</si>
  <si>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</si>
  <si>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</si>
  <si>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</si>
  <si>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</si>
  <si>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</si>
  <si>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</si>
  <si>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</si>
  <si>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</si>
  <si>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</si>
  <si>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</si>
  <si>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</si>
  <si>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</si>
  <si>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</si>
  <si>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</si>
  <si>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</si>
  <si>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</si>
  <si>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</si>
  <si>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</si>
  <si>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</si>
  <si>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</si>
  <si>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</si>
  <si>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</si>
  <si>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</si>
  <si>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</si>
  <si>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</si>
  <si>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</si>
  <si>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</si>
  <si>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</si>
  <si>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</si>
  <si>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</si>
  <si>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</si>
  <si>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</si>
  <si>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</si>
  <si>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</si>
  <si>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</si>
  <si>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</si>
  <si>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</si>
  <si>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</si>
  <si>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</si>
  <si>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</si>
  <si>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</si>
  <si>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</si>
  <si>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</si>
  <si>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</si>
  <si>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</si>
  <si>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</si>
  <si>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</si>
  <si>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</si>
  <si>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</si>
  <si>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</si>
  <si>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</si>
  <si>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</si>
  <si>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</si>
  <si>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</si>
  <si>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</si>
  <si>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</si>
  <si>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</si>
  <si>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</si>
  <si>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</si>
  <si>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</si>
  <si>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</si>
  <si>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</si>
  <si>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</si>
  <si>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</si>
  <si>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</si>
  <si>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</si>
  <si>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</si>
  <si>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</si>
  <si>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</si>
  <si>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</si>
  <si>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</si>
  <si>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</si>
  <si>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</si>
  <si>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</si>
  <si>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</si>
  <si>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</si>
  <si>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</si>
  <si>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</si>
  <si>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</si>
  <si>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</si>
  <si>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</si>
  <si>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</si>
  <si>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</si>
  <si>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</si>
  <si>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</si>
  <si>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</si>
  <si>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</si>
  <si>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</si>
  <si>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</si>
  <si>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</si>
  <si>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</si>
  <si>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</si>
  <si>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</si>
  <si>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</si>
  <si>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</si>
  <si>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</si>
  <si>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</si>
  <si>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</si>
  <si>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</si>
  <si>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</si>
  <si>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</si>
  <si>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</si>
  <si>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</si>
  <si>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</si>
  <si>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</si>
  <si>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</si>
  <si>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</si>
  <si>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</si>
  <si>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</si>
  <si>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</si>
  <si>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</si>
  <si>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</si>
  <si>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</si>
  <si>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</si>
  <si>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</si>
  <si>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</si>
  <si>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</si>
  <si>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</si>
  <si>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</si>
  <si>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</si>
  <si>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</si>
  <si>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</si>
  <si>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</si>
  <si>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</si>
  <si>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</si>
  <si>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</si>
  <si>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</si>
  <si>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</si>
  <si>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</si>
  <si>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</si>
  <si>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</si>
  <si>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</si>
  <si>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</si>
  <si>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</si>
  <si>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</si>
  <si>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</si>
  <si>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</si>
  <si>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</si>
  <si>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</si>
  <si>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</si>
  <si>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</si>
  <si>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</si>
  <si>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</si>
  <si>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</si>
  <si>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</si>
  <si>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</si>
  <si>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</si>
  <si>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</si>
  <si>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</si>
  <si>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</si>
  <si>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</si>
  <si>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</si>
  <si>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</si>
  <si>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</si>
  <si>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</si>
  <si>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</si>
  <si>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</si>
  <si>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</si>
  <si>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</si>
  <si>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</si>
  <si>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</si>
  <si>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</si>
  <si>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</si>
  <si>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</si>
  <si>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</si>
  <si>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</si>
  <si>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</si>
  <si>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</si>
  <si>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</si>
  <si>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</si>
  <si>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</si>
  <si>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</si>
  <si>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</si>
  <si>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</si>
  <si>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</si>
  <si>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</si>
  <si>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</si>
  <si>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</si>
  <si>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</si>
  <si>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</si>
  <si>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</si>
  <si>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</si>
  <si>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</si>
  <si>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</si>
  <si>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</si>
  <si>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</si>
  <si>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</si>
  <si>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</si>
  <si>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</si>
  <si>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</si>
  <si>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</si>
  <si>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</si>
  <si>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</si>
  <si>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</si>
  <si>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</si>
  <si>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</si>
  <si>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</si>
  <si>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</si>
  <si>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</si>
  <si>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</si>
  <si>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</si>
  <si>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</si>
  <si>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</si>
  <si>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</si>
  <si>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</si>
  <si>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</si>
  <si>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</si>
  <si>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</si>
  <si>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</si>
  <si>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</si>
  <si>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</si>
  <si>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</si>
  <si>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</si>
  <si>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</si>
  <si>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</si>
  <si>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</si>
  <si>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</si>
  <si>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</si>
  <si>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</si>
  <si>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</si>
  <si>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</si>
  <si>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</si>
  <si>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</si>
  <si>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</si>
  <si>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</si>
  <si>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</si>
  <si>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</si>
  <si>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</si>
  <si>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</si>
  <si>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</si>
  <si>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</si>
  <si>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</si>
  <si>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</si>
  <si>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</si>
  <si>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</si>
  <si>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</si>
  <si>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</si>
  <si>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</si>
  <si>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</si>
  <si>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</si>
  <si>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</si>
  <si>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</si>
  <si>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</si>
  <si>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</si>
  <si>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</si>
  <si>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</si>
  <si>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</si>
  <si>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</si>
  <si>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</si>
  <si>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</si>
  <si>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</si>
  <si>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</si>
  <si>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</si>
  <si>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</si>
  <si>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</si>
  <si>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</si>
  <si>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</si>
  <si>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</si>
  <si>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</si>
  <si>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</si>
  <si>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</si>
  <si>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</si>
  <si>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</si>
  <si>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</si>
  <si>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</si>
  <si>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</si>
  <si>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</si>
  <si>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</si>
  <si>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</si>
  <si>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</si>
  <si>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</si>
  <si>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</si>
  <si>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</si>
  <si>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</si>
  <si>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</si>
  <si>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</si>
  <si>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</si>
  <si>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</si>
  <si>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</si>
  <si>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</si>
  <si>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</si>
  <si>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</si>
  <si>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</si>
  <si>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</si>
  <si>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</si>
  <si>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</si>
  <si>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</si>
  <si>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</si>
  <si>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</si>
  <si>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</si>
  <si>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</si>
  <si>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</si>
  <si>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</si>
  <si>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</si>
  <si>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</si>
  <si>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</si>
  <si>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</si>
  <si>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</si>
  <si>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</si>
  <si>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</si>
  <si>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</si>
  <si>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</si>
  <si>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</si>
  <si>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</si>
  <si>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</si>
  <si>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</si>
  <si>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</si>
  <si>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</si>
  <si>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</si>
  <si>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</si>
  <si>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</si>
  <si>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</si>
  <si>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</si>
  <si>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</si>
  <si>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</si>
  <si>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</si>
  <si>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</si>
  <si>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</si>
  <si>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</si>
  <si>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</si>
  <si>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</si>
  <si>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</si>
  <si>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</si>
  <si>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</si>
  <si>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</si>
  <si>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</si>
  <si>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</si>
  <si>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</si>
  <si>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</si>
  <si>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</si>
  <si>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</si>
  <si>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</si>
  <si>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</si>
  <si>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</si>
  <si>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</si>
  <si>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</si>
  <si>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</si>
  <si>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</si>
  <si>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</si>
  <si>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</si>
  <si>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</si>
  <si>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</si>
  <si>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</si>
  <si>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</si>
  <si>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</si>
  <si>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</si>
  <si>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</si>
  <si>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</si>
  <si>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</si>
  <si>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</si>
  <si>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</si>
  <si>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</si>
  <si>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</si>
  <si>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</si>
  <si>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</si>
  <si>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</si>
  <si>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</si>
  <si>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</si>
  <si>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</si>
  <si>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</si>
  <si>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</si>
  <si>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</si>
  <si>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</si>
  <si>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</si>
  <si>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</si>
  <si>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</si>
  <si>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</si>
  <si>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</si>
  <si>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</si>
  <si>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</si>
  <si>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</si>
  <si>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</si>
  <si>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</si>
  <si>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</si>
  <si>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</si>
  <si>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</si>
  <si>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</si>
  <si>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</si>
  <si>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</si>
  <si>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</si>
  <si>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</si>
  <si>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</si>
  <si>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</si>
  <si>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</si>
  <si>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</si>
  <si>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</si>
  <si>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</si>
  <si>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</si>
  <si>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</si>
  <si>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</si>
  <si>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</si>
  <si>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</si>
  <si>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</si>
  <si>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</si>
  <si>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</si>
  <si>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</si>
  <si>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</si>
  <si>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</si>
  <si>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</si>
  <si>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</si>
  <si>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</si>
  <si>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</si>
  <si>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</si>
  <si>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</si>
  <si>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</si>
  <si>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</si>
  <si>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</si>
  <si>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</si>
  <si>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</si>
  <si>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</si>
  <si>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</si>
  <si>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</si>
  <si>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</si>
  <si>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</si>
  <si>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</si>
  <si>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</si>
  <si>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</si>
  <si>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</si>
  <si>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</si>
  <si>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</si>
  <si>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</si>
  <si>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</si>
  <si>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</si>
  <si>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</si>
  <si>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</si>
  <si>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</si>
  <si>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</si>
  <si>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</si>
  <si>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</si>
  <si>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</si>
  <si>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</si>
  <si>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</si>
  <si>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</si>
  <si>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</si>
  <si>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</si>
  <si>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</si>
  <si>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</si>
  <si>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</si>
  <si>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</si>
  <si>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</si>
  <si>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</si>
  <si>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</si>
  <si>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</si>
  <si>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</si>
  <si>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</si>
  <si>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</si>
  <si>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</si>
  <si>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</si>
  <si>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</si>
  <si>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</si>
  <si>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</si>
  <si>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</si>
  <si>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</si>
  <si>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</si>
  <si>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</si>
  <si>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</si>
  <si>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</si>
  <si>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</si>
  <si>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</si>
  <si>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</si>
  <si>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</si>
  <si>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</si>
  <si>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</si>
  <si>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</si>
  <si>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</si>
  <si>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</si>
  <si>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</si>
  <si>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</si>
  <si>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</si>
  <si>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</si>
  <si>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</si>
  <si>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</si>
  <si>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</si>
  <si>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</si>
  <si>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</si>
  <si>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</si>
  <si>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</si>
  <si>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</si>
  <si>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</si>
  <si>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</si>
  <si>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</si>
  <si>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</si>
  <si>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</si>
  <si>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</si>
  <si>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</si>
  <si>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</si>
  <si>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</si>
  <si>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</si>
  <si>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</si>
  <si>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</si>
  <si>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</si>
  <si>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</si>
  <si>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</si>
  <si>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</si>
  <si>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</si>
  <si>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</si>
  <si>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</si>
  <si>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</si>
  <si>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</si>
  <si>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</si>
  <si>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</si>
  <si>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</si>
  <si>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</si>
  <si>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</si>
  <si>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</si>
  <si>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</si>
  <si>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</si>
  <si>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</si>
  <si>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</si>
  <si>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</si>
  <si>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</si>
  <si>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</si>
  <si>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</si>
  <si>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</si>
  <si>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</si>
  <si>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</si>
  <si>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</si>
  <si>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</si>
  <si>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</si>
  <si>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</si>
  <si>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</si>
  <si>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</si>
  <si>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</si>
  <si>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</si>
  <si>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</si>
  <si>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</si>
  <si>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</si>
  <si>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</si>
  <si>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</si>
  <si>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</si>
  <si>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</si>
  <si>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</si>
  <si>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</si>
  <si>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</si>
  <si>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</si>
  <si>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</si>
  <si>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</si>
  <si>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</si>
  <si>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</si>
  <si>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</si>
  <si>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</si>
  <si>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</si>
  <si>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</si>
  <si>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</si>
  <si>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</si>
  <si>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</si>
  <si>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</si>
  <si>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</si>
  <si>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</si>
  <si>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</si>
  <si>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</si>
  <si>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</si>
  <si>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</si>
  <si>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</si>
  <si>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</si>
  <si>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</si>
  <si>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</si>
  <si>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</si>
  <si>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</si>
  <si>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</si>
  <si>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</si>
  <si>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</si>
  <si>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</si>
  <si>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</si>
  <si>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</si>
  <si>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</si>
  <si>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</si>
  <si>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</si>
  <si>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</si>
  <si>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</si>
  <si>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</si>
  <si>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</si>
  <si>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</si>
  <si>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</si>
  <si>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</si>
  <si>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</si>
  <si>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</si>
  <si>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</si>
  <si>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</si>
  <si>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</si>
  <si>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</si>
  <si>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</si>
  <si>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</si>
  <si>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</si>
  <si>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</si>
  <si>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</si>
  <si>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</si>
  <si>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</si>
  <si>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</si>
  <si>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</si>
  <si>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</si>
  <si>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</si>
  <si>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</si>
  <si>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</si>
  <si>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</si>
  <si>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</si>
  <si>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</si>
  <si>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</si>
  <si>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</si>
  <si>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</si>
  <si>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</si>
  <si>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</si>
  <si>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</si>
  <si>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</si>
  <si>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</si>
  <si>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</si>
  <si>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</si>
  <si>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</si>
  <si>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</si>
  <si>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</si>
  <si>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</si>
  <si>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</si>
  <si>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</si>
  <si>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</si>
  <si>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</si>
  <si>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</si>
  <si>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</si>
  <si>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</si>
  <si>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</si>
  <si>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</si>
  <si>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</si>
  <si>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</si>
  <si>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</si>
  <si>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</si>
  <si>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</si>
  <si>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</si>
  <si>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</si>
  <si>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</si>
  <si>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</si>
  <si>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</si>
  <si>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</si>
  <si>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</si>
  <si>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</si>
  <si>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</si>
  <si>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</si>
  <si>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</si>
  <si>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</si>
  <si>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</si>
  <si>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</si>
  <si>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</si>
  <si>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</si>
  <si>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</si>
  <si>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</si>
  <si>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</si>
  <si>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</si>
  <si>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</si>
  <si>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</si>
  <si>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</si>
  <si>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</si>
  <si>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</si>
  <si>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</si>
  <si>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</si>
  <si>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</si>
  <si>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</si>
  <si>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</si>
  <si>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</si>
  <si>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</si>
  <si>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</si>
  <si>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</si>
  <si>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</si>
  <si>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</si>
  <si>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</si>
  <si>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</si>
  <si>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</si>
  <si>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</si>
  <si>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</si>
  <si>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</si>
  <si>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</si>
  <si>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</si>
  <si>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</si>
  <si>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</si>
  <si>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</si>
  <si>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</si>
  <si>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</si>
  <si>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</si>
  <si>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</si>
  <si>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</si>
  <si>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</si>
  <si>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</si>
  <si>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</si>
  <si>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</si>
  <si>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</si>
  <si>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</si>
  <si>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</si>
  <si>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</si>
  <si>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</si>
  <si>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</si>
  <si>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</si>
  <si>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</si>
  <si>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</si>
  <si>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</si>
  <si>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</si>
  <si>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</si>
  <si>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</si>
  <si>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</si>
  <si>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</si>
  <si>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</si>
  <si>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</si>
  <si>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</si>
  <si>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</si>
  <si>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</si>
  <si>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</si>
  <si>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</si>
  <si>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</si>
  <si>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</si>
  <si>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</si>
  <si>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</si>
  <si>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</si>
  <si>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</si>
  <si>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</si>
  <si>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</si>
  <si>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</si>
  <si>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</si>
  <si>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</si>
  <si>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</si>
  <si>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</si>
  <si>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</si>
  <si>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</si>
  <si>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</si>
  <si>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</si>
  <si>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</si>
  <si>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</si>
  <si>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</si>
  <si>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</si>
  <si>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</si>
  <si>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</si>
  <si>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</si>
  <si>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</si>
  <si>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</si>
  <si>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</si>
  <si>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</si>
  <si>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</si>
  <si>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</si>
  <si>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</si>
  <si>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</si>
  <si>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</si>
  <si>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</si>
  <si>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</si>
  <si>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</si>
  <si>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</si>
  <si>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</si>
  <si>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</si>
  <si>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</si>
  <si>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</si>
  <si>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</si>
  <si>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</si>
  <si>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</si>
  <si>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</si>
  <si>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</si>
  <si>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</si>
  <si>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</si>
  <si>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</si>
  <si>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</si>
  <si>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</si>
  <si>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</si>
  <si>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</si>
  <si>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</si>
  <si>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</si>
  <si>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</si>
  <si>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</si>
  <si>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</si>
  <si>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</si>
  <si>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</si>
  <si>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</si>
  <si>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</si>
  <si>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</si>
  <si>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</si>
  <si>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</si>
  <si>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</si>
  <si>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</si>
  <si>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</si>
  <si>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</si>
  <si>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</si>
  <si>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</si>
  <si>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</si>
  <si>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</si>
  <si>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</si>
  <si>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</si>
  <si>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</si>
  <si>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</si>
  <si>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</si>
  <si>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</si>
  <si>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</si>
  <si>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</si>
  <si>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</si>
  <si>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</si>
  <si>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</si>
  <si>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</si>
  <si>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</si>
  <si>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</si>
  <si>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</si>
  <si>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</si>
  <si>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</si>
  <si>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</si>
  <si>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</si>
  <si>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</si>
  <si>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</si>
  <si>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</si>
  <si>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</si>
  <si>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</si>
  <si>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</si>
  <si>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</si>
  <si>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</si>
  <si>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</si>
  <si>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</si>
  <si>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</si>
  <si>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</si>
  <si>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</si>
  <si>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</si>
  <si>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</si>
  <si>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</si>
  <si>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</si>
  <si>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</si>
  <si>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</si>
  <si>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</si>
  <si>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</si>
  <si>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</si>
  <si>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</si>
  <si>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</si>
  <si>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</si>
  <si>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</si>
  <si>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</si>
  <si>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</si>
  <si>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</si>
  <si>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</si>
  <si>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</si>
  <si>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</si>
  <si>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</si>
  <si>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</si>
  <si>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</si>
  <si>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</si>
  <si>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</si>
  <si>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</si>
  <si>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</si>
  <si>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</si>
  <si>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</si>
  <si>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</si>
  <si>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</si>
  <si>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</si>
  <si>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</si>
  <si>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</si>
  <si>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</si>
  <si>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</si>
  <si>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</si>
  <si>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</si>
  <si>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</si>
  <si>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</si>
  <si>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</si>
  <si>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</si>
  <si>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</si>
  <si>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</si>
  <si>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</si>
  <si>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</si>
  <si>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</si>
  <si>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</si>
  <si>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</si>
  <si>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</si>
  <si>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</si>
  <si>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</si>
  <si>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</si>
  <si>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</si>
  <si>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</si>
  <si>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</si>
  <si>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</si>
  <si>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</si>
  <si>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</si>
  <si>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</si>
  <si>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</si>
  <si>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</si>
  <si>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</si>
  <si>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</si>
  <si>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</si>
  <si>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</si>
  <si>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</si>
  <si>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</si>
  <si>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</si>
  <si>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</si>
  <si>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</si>
  <si>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</si>
  <si>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</si>
  <si>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</si>
  <si>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</si>
  <si>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</si>
  <si>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</si>
  <si>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</si>
  <si>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</si>
  <si>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</si>
  <si>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</si>
  <si>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</si>
  <si>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</si>
  <si>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</si>
  <si>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</si>
  <si>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</si>
  <si>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</si>
  <si>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</si>
  <si>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</si>
  <si>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</si>
  <si>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</si>
  <si>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</si>
  <si>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</si>
  <si>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</si>
  <si>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</si>
  <si>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</si>
  <si>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</si>
  <si>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</si>
  <si>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</si>
  <si>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</si>
  <si>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</si>
  <si>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</si>
  <si>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</si>
  <si>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</si>
  <si>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</si>
  <si>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</si>
  <si>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</si>
  <si>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</si>
  <si>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</si>
  <si>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</si>
  <si>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</si>
  <si>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</si>
  <si>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</si>
  <si>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</si>
  <si>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</si>
  <si>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</si>
  <si>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</si>
  <si>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</si>
  <si>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</si>
  <si>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</si>
  <si>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</si>
  <si>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</si>
  <si>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</si>
  <si>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</si>
  <si>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</si>
  <si>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</si>
  <si>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</si>
  <si>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</si>
  <si>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</si>
  <si>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</si>
  <si>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</si>
  <si>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</si>
  <si>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</si>
  <si>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</si>
  <si>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</si>
  <si>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</si>
  <si>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</si>
  <si>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</si>
  <si>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</si>
  <si>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</si>
  <si>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</si>
  <si>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</si>
  <si>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</si>
  <si>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</si>
  <si>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</si>
  <si>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</si>
  <si>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</si>
  <si>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</si>
  <si>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</si>
  <si>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</si>
  <si>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</si>
  <si>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</si>
  <si>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</si>
  <si>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</si>
  <si>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</si>
  <si>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</si>
  <si>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</si>
  <si>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</si>
  <si>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</si>
  <si>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</si>
  <si>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</si>
  <si>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</si>
  <si>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</si>
  <si>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</si>
  <si>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</si>
  <si>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</si>
  <si>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</si>
  <si>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</si>
  <si>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</si>
  <si>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</si>
  <si>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</si>
  <si>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</si>
  <si>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</si>
  <si>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</si>
  <si>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</si>
  <si>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</si>
  <si>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</si>
  <si>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</si>
  <si>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</si>
  <si>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</si>
  <si>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</si>
  <si>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</si>
  <si>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</si>
  <si>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</si>
  <si>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</si>
  <si>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</si>
  <si>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</si>
  <si>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</si>
  <si>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</si>
  <si>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</si>
  <si>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</si>
  <si>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</si>
  <si>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</si>
  <si>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</si>
  <si>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</si>
  <si>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</si>
  <si>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</si>
  <si>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</si>
  <si>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</si>
  <si>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</si>
  <si>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</si>
  <si>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</si>
  <si>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</si>
  <si>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</si>
  <si>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</si>
  <si>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</si>
  <si>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</si>
  <si>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</si>
  <si>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</si>
  <si>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</si>
  <si>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</si>
  <si>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</si>
  <si>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</si>
  <si>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</si>
  <si>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</si>
  <si>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</si>
  <si>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</si>
  <si>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</si>
  <si>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</si>
  <si>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</si>
  <si>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</si>
  <si>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</si>
  <si>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</si>
  <si>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</si>
  <si>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</si>
  <si>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</si>
  <si>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</si>
  <si>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</si>
  <si>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</si>
  <si>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</si>
  <si>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</si>
  <si>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</si>
  <si>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</si>
  <si>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</si>
  <si>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</si>
  <si>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</si>
  <si>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</si>
  <si>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</si>
  <si>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</si>
  <si>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</si>
  <si>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</si>
  <si>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</si>
  <si>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</si>
  <si>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</si>
  <si>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</si>
  <si>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</si>
  <si>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</si>
  <si>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</si>
  <si>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</si>
  <si>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</si>
  <si>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</si>
  <si>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</si>
  <si>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</si>
  <si>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</si>
  <si>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</si>
  <si>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</si>
  <si>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</si>
  <si>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</si>
  <si>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</si>
  <si>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</si>
  <si>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</si>
  <si>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</si>
  <si>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</si>
  <si>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</si>
  <si>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</si>
  <si>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</si>
  <si>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</si>
  <si>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</si>
  <si>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</si>
  <si>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</si>
  <si>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</si>
  <si>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</si>
  <si>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</si>
  <si>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</si>
  <si>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</si>
  <si>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</si>
  <si>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</si>
  <si>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</si>
  <si>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</si>
  <si>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</si>
  <si>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</si>
  <si>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</si>
  <si>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</si>
  <si>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</si>
  <si>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</si>
  <si>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</si>
  <si>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</si>
  <si>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</si>
  <si>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</si>
  <si>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</si>
  <si>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</si>
  <si>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</si>
  <si>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</si>
  <si>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</si>
  <si>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</si>
  <si>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</si>
  <si>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</si>
  <si>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</si>
  <si>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</si>
  <si>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</si>
  <si>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</si>
  <si>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</si>
  <si>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</si>
  <si>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</si>
  <si>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</si>
  <si>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</si>
  <si>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</si>
  <si>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</si>
  <si>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</si>
  <si>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</si>
  <si>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</si>
  <si>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</si>
  <si>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</si>
  <si>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</si>
  <si>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</si>
  <si>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</si>
  <si>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</si>
  <si>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</si>
  <si>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</si>
  <si>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</si>
  <si>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</si>
  <si>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</si>
  <si>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</si>
  <si>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</si>
  <si>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</si>
  <si>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</si>
  <si>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</si>
  <si>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</si>
  <si>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</si>
  <si>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</si>
  <si>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</si>
  <si>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</si>
  <si>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</si>
  <si>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</si>
  <si>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</si>
  <si>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</si>
  <si>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</si>
  <si>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</si>
  <si>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</si>
  <si>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</si>
  <si>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</si>
  <si>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</si>
  <si>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</si>
  <si>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</si>
  <si>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</si>
  <si>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</si>
  <si>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</si>
  <si>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</si>
  <si>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</si>
  <si>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</si>
  <si>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</si>
  <si>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</si>
  <si>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</si>
  <si>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</si>
  <si>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</si>
  <si>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</si>
  <si>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</si>
  <si>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</si>
  <si>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</si>
  <si>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</si>
  <si>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</si>
  <si>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</si>
  <si>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</si>
  <si>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</si>
  <si>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</si>
  <si>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</si>
  <si>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</si>
  <si>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</si>
  <si>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</si>
  <si>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</si>
  <si>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</si>
  <si>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</si>
  <si>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</si>
  <si>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</si>
  <si>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</si>
  <si>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</si>
  <si>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</si>
  <si>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</si>
  <si>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</si>
  <si>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</si>
  <si>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</si>
  <si>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</si>
  <si>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</si>
  <si>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</si>
  <si>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</si>
  <si>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</si>
  <si>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</si>
  <si>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</si>
  <si>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</si>
  <si>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</si>
  <si>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</si>
  <si>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</si>
  <si>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</si>
  <si>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</si>
  <si>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</si>
  <si>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</si>
  <si>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</si>
  <si>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</si>
  <si>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</si>
  <si>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</si>
  <si>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</si>
  <si>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</si>
  <si>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</si>
  <si>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</si>
  <si>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</si>
  <si>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</si>
  <si>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</si>
  <si>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</si>
  <si>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</si>
  <si>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</si>
  <si>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</si>
  <si>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</si>
  <si>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</si>
  <si>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</si>
  <si>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</si>
  <si>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</si>
  <si>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</si>
  <si>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</si>
  <si>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</si>
  <si>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</si>
  <si>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</si>
  <si>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</si>
  <si>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</si>
  <si>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</si>
  <si>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</si>
  <si>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</si>
  <si>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</si>
  <si>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</si>
  <si>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</si>
  <si>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</si>
  <si>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</si>
  <si>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</si>
  <si>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</si>
  <si>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</si>
  <si>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</si>
  <si>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</si>
  <si>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</si>
  <si>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</si>
  <si>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</si>
  <si>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</si>
  <si>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</si>
  <si>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</si>
  <si>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</si>
  <si>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</si>
  <si>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</si>
  <si>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</si>
  <si>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</si>
  <si>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</si>
  <si>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</si>
  <si>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</si>
  <si>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</si>
  <si>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</si>
  <si>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</si>
  <si>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</si>
  <si>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</si>
  <si>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</si>
  <si>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</si>
  <si>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</si>
  <si>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</si>
  <si>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</si>
  <si>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</si>
  <si>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</si>
  <si>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</si>
  <si>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</si>
  <si>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</si>
  <si>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</si>
  <si>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</si>
  <si>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</si>
  <si>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</si>
  <si>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</si>
  <si>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</si>
  <si>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</si>
  <si>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</si>
  <si>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</si>
  <si>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</si>
  <si>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</si>
  <si>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</si>
  <si>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</si>
  <si>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</si>
  <si>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</si>
  <si>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</si>
  <si>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</si>
  <si>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</si>
  <si>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</si>
  <si>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</si>
  <si>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</si>
  <si>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</si>
  <si>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</si>
  <si>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</si>
  <si>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</si>
  <si>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</si>
  <si>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</si>
  <si>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</si>
  <si>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</si>
  <si>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</si>
  <si>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</si>
  <si>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</si>
  <si>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</si>
  <si>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</si>
  <si>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</si>
  <si>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</si>
  <si>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</si>
  <si>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</si>
  <si>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</si>
  <si>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</si>
  <si>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</si>
  <si>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</si>
  <si>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</si>
  <si>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</si>
  <si>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</si>
  <si>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</si>
  <si>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</si>
  <si>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</si>
  <si>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</si>
  <si>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</si>
  <si>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</si>
  <si>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</si>
  <si>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</si>
  <si>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</si>
  <si>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</si>
  <si>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</si>
  <si>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</si>
  <si>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</si>
  <si>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</si>
  <si>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</si>
  <si>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</si>
  <si>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</si>
  <si>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</si>
  <si>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</si>
  <si>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</si>
  <si>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</si>
  <si>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</si>
  <si>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</si>
  <si>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</si>
  <si>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</si>
  <si>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</si>
  <si>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</si>
  <si>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</si>
  <si>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</si>
  <si>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</si>
  <si>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</si>
  <si>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</si>
  <si>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</si>
  <si>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</si>
  <si>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</si>
  <si>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</si>
  <si>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</si>
  <si>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</si>
  <si>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</si>
  <si>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</si>
  <si>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</si>
  <si>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</si>
  <si>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</si>
  <si>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</si>
  <si>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</si>
  <si>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</si>
  <si>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</si>
  <si>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</si>
  <si>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</si>
  <si>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</si>
  <si>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</si>
  <si>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</si>
  <si>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</si>
  <si>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</si>
  <si>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</si>
  <si>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</si>
  <si>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</si>
  <si>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</si>
  <si>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</si>
  <si>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</si>
  <si>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</si>
  <si>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</si>
  <si>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</si>
  <si>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</si>
  <si>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</si>
  <si>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</si>
  <si>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</si>
  <si>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</si>
  <si>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</si>
  <si>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</si>
  <si>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</si>
  <si>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</si>
  <si>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</si>
  <si>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</si>
  <si>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</si>
  <si>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</si>
  <si>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</si>
  <si>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</si>
  <si>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</si>
  <si>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</si>
  <si>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</si>
  <si>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</si>
  <si>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</si>
  <si>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</si>
  <si>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</si>
  <si>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</si>
  <si>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</si>
  <si>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</si>
  <si>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</si>
  <si>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</si>
  <si>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</si>
  <si>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</si>
  <si>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</si>
  <si>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</si>
  <si>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</si>
  <si>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</si>
  <si>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</si>
  <si>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</si>
  <si>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</si>
  <si>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</si>
  <si>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</si>
  <si>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</si>
  <si>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</si>
  <si>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</si>
  <si>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</si>
  <si>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</si>
  <si>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</si>
  <si>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</si>
  <si>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</si>
  <si>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</si>
  <si>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</si>
  <si>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</si>
  <si>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</si>
  <si>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</si>
  <si>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</si>
  <si>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</si>
  <si>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</si>
  <si>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</si>
  <si>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</si>
  <si>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</si>
  <si>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</si>
  <si>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</si>
  <si>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</si>
  <si>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</si>
  <si>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</si>
  <si>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</si>
  <si>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</si>
  <si>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</si>
  <si>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</si>
  <si>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</si>
  <si>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</si>
  <si>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</si>
  <si>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</si>
  <si>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</si>
  <si>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</si>
  <si>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</si>
  <si>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</si>
  <si>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</si>
  <si>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</si>
  <si>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</si>
  <si>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</si>
  <si>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</si>
  <si>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</si>
  <si>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</si>
  <si>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</si>
  <si>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</si>
  <si>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</si>
  <si>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</si>
  <si>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</si>
  <si>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</si>
  <si>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</si>
  <si>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</si>
  <si>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</si>
  <si>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</si>
  <si>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</si>
  <si>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</si>
  <si>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</si>
  <si>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</si>
  <si>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</si>
  <si>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</si>
  <si>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</si>
  <si>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</si>
  <si>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</si>
  <si>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</si>
  <si>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</si>
  <si>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</si>
  <si>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</si>
  <si>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</si>
  <si>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</si>
  <si>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</si>
  <si>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</si>
  <si>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</si>
  <si>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</si>
  <si>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</si>
  <si>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</si>
  <si>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</si>
  <si>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</si>
  <si>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</si>
  <si>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</si>
  <si>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</si>
  <si>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</si>
  <si>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</si>
  <si>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</si>
  <si>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</si>
  <si>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</si>
  <si>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</si>
  <si>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</si>
  <si>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</si>
  <si>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</si>
  <si>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</si>
  <si>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</si>
  <si>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</si>
  <si>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</si>
  <si>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</si>
  <si>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</si>
  <si>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</si>
  <si>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</si>
  <si>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</si>
  <si>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</si>
  <si>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</si>
  <si>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</si>
  <si>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</si>
  <si>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</si>
  <si>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</si>
  <si>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</si>
  <si>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</si>
  <si>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</si>
  <si>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</si>
  <si>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</si>
  <si>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</si>
  <si>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</si>
  <si>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</si>
  <si>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</si>
  <si>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</si>
  <si>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</si>
  <si>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</si>
  <si>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</si>
  <si>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</si>
  <si>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</si>
  <si>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</si>
  <si>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</si>
  <si>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</si>
  <si>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</si>
  <si>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</si>
  <si>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</si>
  <si>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</si>
  <si>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</si>
  <si>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</si>
  <si>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</si>
  <si>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</si>
  <si>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</si>
  <si>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</si>
  <si>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</si>
  <si>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</si>
  <si>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</si>
  <si>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</si>
  <si>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</si>
  <si>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</si>
  <si>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</si>
  <si>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</si>
  <si>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</si>
  <si>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</si>
  <si>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</si>
  <si>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</si>
  <si>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</si>
  <si>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</si>
  <si>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</si>
  <si>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</si>
  <si>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</si>
  <si>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</si>
  <si>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</si>
  <si>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</si>
  <si>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</si>
  <si>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</si>
  <si>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</si>
  <si>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</si>
  <si>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</si>
  <si>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</si>
  <si>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</si>
  <si>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</si>
  <si>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</si>
  <si>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</si>
  <si>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</si>
  <si>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</si>
  <si>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</si>
  <si>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</si>
  <si>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</si>
  <si>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</si>
  <si>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</si>
  <si>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</si>
  <si>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</si>
  <si>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</si>
  <si>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</si>
  <si>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</si>
  <si>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</si>
  <si>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</si>
  <si>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</si>
  <si>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</si>
  <si>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</si>
  <si>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</si>
  <si>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</si>
  <si>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</si>
  <si>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</si>
  <si>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</si>
  <si>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</si>
  <si>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</si>
  <si>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</si>
  <si>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</si>
  <si>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</si>
  <si>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</si>
  <si>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</si>
  <si>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</si>
  <si>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</si>
  <si>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</si>
  <si>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</si>
  <si>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</si>
  <si>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</si>
  <si>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</si>
  <si>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</si>
  <si>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</si>
  <si>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</si>
  <si>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</si>
  <si>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</si>
  <si>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</si>
  <si>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</si>
  <si>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</si>
  <si>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</si>
  <si>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</si>
  <si>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</si>
  <si>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</si>
  <si>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</si>
  <si>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</si>
  <si>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</si>
  <si>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</si>
  <si>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</si>
  <si>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</si>
  <si>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</si>
  <si>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</si>
  <si>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</si>
  <si>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</si>
  <si>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</si>
  <si>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</si>
  <si>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</si>
  <si>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</si>
  <si>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</si>
  <si>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</si>
  <si>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</si>
  <si>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</si>
  <si>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</si>
  <si>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</si>
  <si>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</si>
  <si>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</si>
  <si>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</si>
  <si>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</si>
  <si>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</si>
  <si>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</si>
  <si>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</si>
  <si>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</si>
  <si>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</si>
  <si>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</si>
  <si>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</si>
  <si>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</si>
  <si>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</si>
  <si>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</si>
  <si>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</si>
  <si>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</si>
  <si>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</si>
  <si>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</si>
  <si>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</si>
  <si>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</si>
  <si>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</si>
  <si>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</si>
  <si>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</si>
  <si>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</si>
  <si>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</si>
  <si>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</si>
  <si>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</si>
  <si>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</si>
  <si>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</si>
  <si>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</si>
  <si>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</si>
  <si>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</si>
  <si>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</si>
  <si>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</si>
  <si>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</si>
  <si>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</si>
  <si>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</si>
  <si>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</si>
  <si>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</si>
  <si>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</si>
  <si>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</si>
  <si>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</si>
  <si>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</si>
  <si>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</si>
  <si>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</si>
  <si>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</si>
  <si>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</si>
  <si>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</si>
  <si>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</si>
  <si>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</si>
  <si>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</si>
  <si>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</si>
  <si>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</si>
  <si>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</si>
  <si>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</si>
  <si>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</si>
  <si>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</si>
  <si>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</si>
  <si>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</si>
  <si>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</si>
  <si>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</si>
  <si>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</si>
  <si>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</si>
  <si>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</si>
  <si>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</si>
  <si>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</si>
  <si>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</si>
  <si>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</si>
  <si>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</si>
  <si>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</si>
  <si>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</si>
  <si>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</si>
  <si>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</si>
  <si>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</si>
  <si>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</si>
  <si>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</si>
  <si>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</si>
  <si>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</si>
  <si>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</si>
  <si>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</si>
  <si>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</si>
  <si>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</si>
  <si>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</si>
  <si>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</si>
  <si>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</si>
  <si>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</si>
  <si>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</si>
  <si>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</si>
  <si>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</si>
  <si>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</si>
  <si>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</si>
  <si>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</si>
  <si>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</si>
  <si>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</si>
  <si>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</si>
  <si>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</si>
  <si>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</si>
  <si>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</si>
  <si>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</si>
  <si>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</si>
  <si>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</si>
  <si>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</si>
  <si>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</si>
  <si>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</si>
  <si>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</si>
  <si>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</si>
  <si>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</si>
  <si>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</si>
  <si>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</si>
  <si>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</si>
  <si>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</si>
  <si>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</si>
  <si>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</si>
  <si>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</si>
  <si>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</si>
  <si>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</si>
  <si>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</si>
  <si>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</si>
  <si>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</si>
  <si>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</si>
  <si>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</si>
  <si>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</si>
  <si>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</si>
  <si>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</si>
  <si>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</si>
  <si>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</si>
  <si>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</si>
  <si>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</si>
  <si>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</si>
  <si>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</si>
  <si>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</si>
  <si>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</si>
  <si>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</si>
  <si>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</si>
  <si>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</si>
  <si>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</si>
  <si>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</si>
  <si>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</si>
  <si>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</si>
  <si>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</si>
  <si>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</si>
  <si>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</si>
  <si>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</si>
  <si>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</si>
  <si>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</si>
  <si>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</si>
  <si>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</si>
  <si>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</si>
  <si>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</si>
  <si>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</si>
  <si>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</si>
  <si>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</si>
  <si>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</si>
  <si>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</si>
  <si>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</si>
  <si>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</si>
  <si>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</si>
  <si>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</si>
  <si>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</si>
  <si>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</si>
  <si>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</si>
  <si>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</si>
  <si>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</si>
  <si>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</si>
  <si>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</si>
  <si>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</si>
  <si>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</si>
  <si>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</si>
  <si>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</si>
  <si>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</si>
  <si>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</si>
  <si>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</si>
  <si>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</si>
  <si>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</si>
  <si>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</si>
  <si>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</si>
  <si>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</si>
  <si>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</si>
  <si>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</si>
  <si>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</si>
  <si>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</si>
  <si>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</si>
  <si>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</si>
  <si>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</si>
  <si>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</si>
  <si>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</si>
  <si>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</si>
  <si>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</si>
  <si>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</si>
  <si>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</si>
  <si>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</si>
  <si>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</si>
  <si>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</si>
  <si>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</si>
  <si>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</si>
  <si>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</si>
  <si>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</si>
  <si>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</si>
  <si>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</si>
  <si>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</si>
  <si>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</si>
  <si>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</si>
  <si>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</si>
  <si>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</si>
  <si>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</si>
  <si>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</si>
  <si>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</si>
  <si>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</si>
  <si>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</si>
  <si>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</si>
  <si>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</si>
  <si>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</si>
  <si>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</si>
  <si>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</si>
  <si>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</si>
  <si>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</si>
  <si>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</si>
  <si>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</si>
  <si>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</si>
  <si>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</si>
  <si>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</si>
  <si>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</si>
  <si>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</si>
  <si>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</si>
  <si>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</si>
  <si>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</si>
  <si>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</si>
  <si>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</si>
  <si>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</si>
  <si>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</si>
  <si>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</si>
  <si>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</si>
  <si>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</si>
  <si>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</si>
  <si>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</si>
  <si>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</si>
  <si>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</si>
  <si>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</si>
  <si>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</si>
  <si>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</si>
  <si>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</si>
  <si>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</si>
  <si>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</si>
  <si>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</si>
  <si>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</si>
  <si>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</si>
  <si>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</si>
  <si>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</si>
  <si>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</si>
  <si>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</si>
  <si>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</si>
  <si>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</si>
  <si>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</si>
  <si>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</si>
  <si>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</si>
  <si>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</si>
  <si>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</si>
  <si>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</si>
  <si>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</si>
  <si>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</si>
  <si>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</si>
  <si>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</si>
  <si>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</si>
  <si>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</si>
  <si>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</si>
  <si>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</si>
  <si>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</si>
  <si>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</si>
  <si>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</si>
  <si>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</si>
  <si>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</si>
  <si>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</si>
  <si>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</si>
  <si>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</si>
  <si>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</si>
  <si>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</si>
  <si>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</si>
  <si>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</si>
  <si>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</si>
  <si>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</si>
  <si>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</si>
  <si>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</si>
  <si>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</si>
  <si>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</si>
  <si>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</si>
  <si>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</si>
  <si>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</si>
  <si>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</si>
  <si>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</si>
  <si>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</si>
  <si>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</si>
  <si>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</si>
  <si>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</si>
  <si>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</si>
  <si>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</si>
  <si>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</si>
  <si>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</si>
  <si>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</si>
  <si>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</si>
  <si>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</si>
  <si>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</si>
  <si>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</si>
  <si>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</si>
  <si>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</si>
  <si>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</si>
  <si>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</si>
  <si>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</si>
  <si>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</si>
  <si>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</si>
  <si>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</si>
  <si>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</si>
  <si>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</si>
  <si>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</si>
  <si>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</si>
  <si>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</si>
  <si>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</si>
  <si>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</si>
  <si>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</si>
  <si>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</si>
  <si>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</si>
  <si>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</si>
  <si>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</si>
  <si>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</si>
  <si>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</si>
  <si>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</si>
  <si>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</si>
  <si>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</si>
  <si>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</si>
  <si>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</si>
  <si>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</si>
  <si>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</si>
  <si>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</si>
  <si>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</si>
  <si>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</si>
  <si>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</si>
  <si>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</si>
  <si>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</si>
  <si>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</si>
  <si>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</si>
  <si>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</si>
  <si>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</si>
  <si>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</si>
  <si>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</si>
  <si>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</si>
  <si>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</si>
  <si>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</si>
  <si>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</si>
  <si>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</si>
  <si>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</si>
  <si>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</si>
  <si>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</si>
  <si>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</si>
  <si>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</si>
  <si>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</si>
  <si>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</si>
  <si>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</si>
  <si>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</si>
  <si>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</si>
  <si>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</si>
  <si>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</si>
  <si>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</si>
  <si>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</si>
  <si>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</si>
  <si>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</si>
  <si>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</si>
  <si>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</si>
  <si>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</si>
  <si>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</si>
  <si>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</si>
  <si>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</si>
  <si>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</si>
  <si>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</si>
  <si>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</si>
  <si>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</si>
  <si>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</si>
  <si>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</si>
  <si>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</si>
  <si>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</si>
  <si>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</si>
  <si>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</si>
  <si>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</si>
  <si>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</si>
  <si>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</si>
  <si>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</si>
  <si>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</si>
  <si>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</si>
  <si>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</si>
  <si>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</si>
  <si>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</si>
  <si>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</si>
  <si>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</si>
  <si>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</si>
  <si>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</si>
  <si>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</si>
  <si>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</si>
  <si>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</si>
  <si>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</si>
  <si>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</si>
  <si>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</si>
  <si>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</si>
  <si>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</si>
  <si>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</si>
  <si>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</si>
  <si>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</si>
  <si>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</si>
  <si>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</si>
  <si>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</si>
  <si>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</si>
  <si>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</si>
  <si>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</si>
  <si>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</si>
  <si>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</si>
  <si>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</si>
  <si>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</si>
  <si>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</si>
  <si>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</si>
  <si>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</si>
  <si>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</si>
  <si>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</si>
  <si>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</si>
  <si>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</si>
  <si>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</si>
  <si>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</si>
  <si>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</si>
  <si>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</si>
  <si>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</si>
  <si>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</si>
  <si>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</si>
  <si>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</si>
  <si>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</si>
  <si>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</si>
  <si>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</si>
  <si>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</si>
  <si>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</si>
  <si>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</si>
  <si>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</si>
  <si>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</si>
  <si>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</si>
  <si>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</si>
  <si>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</si>
  <si>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</si>
  <si>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</si>
  <si>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</si>
  <si>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</si>
  <si>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</si>
  <si>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</si>
  <si>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</si>
  <si>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</si>
  <si>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</si>
  <si>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</si>
  <si>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</si>
  <si>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</si>
  <si>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</si>
  <si>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</si>
  <si>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</si>
  <si>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</si>
  <si>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</si>
  <si>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</si>
  <si>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</si>
  <si>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</si>
  <si>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</si>
  <si>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</si>
  <si>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</si>
  <si>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</si>
  <si>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</si>
  <si>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</si>
  <si>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</si>
  <si>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</si>
  <si>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</si>
  <si>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</si>
  <si>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</si>
  <si>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</si>
  <si>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</si>
  <si>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</si>
  <si>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</si>
  <si>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</si>
  <si>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</si>
  <si>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</si>
  <si>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</si>
  <si>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</si>
  <si>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</si>
  <si>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</si>
  <si>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</si>
  <si>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</si>
  <si>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</si>
  <si>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</si>
  <si>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</si>
  <si>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</si>
  <si>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</si>
  <si>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</si>
  <si>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</si>
  <si>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</si>
  <si>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</si>
  <si>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</si>
  <si>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</si>
  <si>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</si>
  <si>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</si>
  <si>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</si>
  <si>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</si>
  <si>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</si>
  <si>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</si>
  <si>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</si>
  <si>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</si>
  <si>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</si>
  <si>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</si>
  <si>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</si>
  <si>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</si>
  <si>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</si>
  <si>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</si>
  <si>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</si>
  <si>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</si>
  <si>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</si>
  <si>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</si>
  <si>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</si>
  <si>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</si>
  <si>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</si>
  <si>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</si>
  <si>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</si>
  <si>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</si>
  <si>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</si>
  <si>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</si>
  <si>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</si>
  <si>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</si>
  <si>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</si>
  <si>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</si>
  <si>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</si>
  <si>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</si>
  <si>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</si>
  <si>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</si>
  <si>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</si>
  <si>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</si>
  <si>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</si>
  <si>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</si>
  <si>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</si>
  <si>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</si>
  <si>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</si>
  <si>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</si>
  <si>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</si>
  <si>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</si>
  <si>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</si>
  <si>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</si>
  <si>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</si>
  <si>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</si>
  <si>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</si>
  <si>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</si>
  <si>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</si>
  <si>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</si>
  <si>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</si>
  <si>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</si>
  <si>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</si>
  <si>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</si>
  <si>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</si>
  <si>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</si>
  <si>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</si>
  <si>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</si>
  <si>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</si>
  <si>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</si>
  <si>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</si>
  <si>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</si>
  <si>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</si>
  <si>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</si>
  <si>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</si>
  <si>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</si>
  <si>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</si>
  <si>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</si>
  <si>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</si>
  <si>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</si>
  <si>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</si>
  <si>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</si>
  <si>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</si>
  <si>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</si>
  <si>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</si>
  <si>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</si>
  <si>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</si>
  <si>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</si>
  <si>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</si>
  <si>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</si>
  <si>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</si>
  <si>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</si>
  <si>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</si>
  <si>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</si>
  <si>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</si>
  <si>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</si>
  <si>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</si>
  <si>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</si>
  <si>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</si>
  <si>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</si>
  <si>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</si>
  <si>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</si>
  <si>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</si>
  <si>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</si>
  <si>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</si>
  <si>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</si>
  <si>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</si>
  <si>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</si>
  <si>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</si>
  <si>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</si>
  <si>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</si>
  <si>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</si>
  <si>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</si>
  <si>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</si>
  <si>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</si>
  <si>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</si>
  <si>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</si>
  <si>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</si>
  <si>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</si>
  <si>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</si>
  <si>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</si>
  <si>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</si>
  <si>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</si>
  <si>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</si>
  <si>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</si>
  <si>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</si>
  <si>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</si>
  <si>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</si>
  <si>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</si>
  <si>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</si>
  <si>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</si>
  <si>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</si>
  <si>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</si>
  <si>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</si>
  <si>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</si>
  <si>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</si>
  <si>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</si>
  <si>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</si>
  <si>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</si>
  <si>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</si>
  <si>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</si>
  <si>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</si>
  <si>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</si>
  <si>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</si>
  <si>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</si>
  <si>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</si>
  <si>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</si>
  <si>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</si>
  <si>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</si>
  <si>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</si>
  <si>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</si>
  <si>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</si>
  <si>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</si>
  <si>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</si>
  <si>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</si>
  <si>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</si>
  <si>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</si>
  <si>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</si>
  <si>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</si>
  <si>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</si>
  <si>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</si>
  <si>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</si>
  <si>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</si>
  <si>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</si>
  <si>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</si>
  <si>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</si>
  <si>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</si>
  <si>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</si>
  <si>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</si>
  <si>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</si>
  <si>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</si>
  <si>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</si>
  <si>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</si>
  <si>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</si>
  <si>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</si>
  <si>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</si>
  <si>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</si>
  <si>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</si>
  <si>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</si>
  <si>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</si>
  <si>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</si>
  <si>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</si>
  <si>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</si>
  <si>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</si>
  <si>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</si>
  <si>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</si>
  <si>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</si>
  <si>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</si>
  <si>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</si>
  <si>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</si>
  <si>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</si>
  <si>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</si>
  <si>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</si>
  <si>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</si>
  <si>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</si>
  <si>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</si>
  <si>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</si>
  <si>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</si>
  <si>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</si>
  <si>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</si>
  <si>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</si>
  <si>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</si>
  <si>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</si>
  <si>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</si>
  <si>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</si>
  <si>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</si>
  <si>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</si>
  <si>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</si>
  <si>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</si>
  <si>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</si>
  <si>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</si>
  <si>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</si>
  <si>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</si>
  <si>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</si>
  <si>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</si>
  <si>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</si>
  <si>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</si>
  <si>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</si>
  <si>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</si>
  <si>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</si>
  <si>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</si>
  <si>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</si>
  <si>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</si>
  <si>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</si>
  <si>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</si>
  <si>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</si>
  <si>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</si>
  <si>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</si>
  <si>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</si>
  <si>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</si>
  <si>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</si>
  <si>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</si>
  <si>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</si>
  <si>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</si>
  <si>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</si>
  <si>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</si>
  <si>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</si>
  <si>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</si>
  <si>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</si>
  <si>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</si>
  <si>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</si>
  <si>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</si>
  <si>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</si>
  <si>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</si>
  <si>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</si>
  <si>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</si>
  <si>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</si>
  <si>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</si>
  <si>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</si>
  <si>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</si>
  <si>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</si>
  <si>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</si>
  <si>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</si>
  <si>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</si>
  <si>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</si>
  <si>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</si>
  <si>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</si>
  <si>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</si>
  <si>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</si>
  <si>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</si>
  <si>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</si>
  <si>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</si>
  <si>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</si>
  <si>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</si>
  <si>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</si>
  <si>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</si>
  <si>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</si>
  <si>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</si>
  <si>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</si>
  <si>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</si>
  <si>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</si>
  <si>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</si>
  <si>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</si>
  <si>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</si>
  <si>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</si>
  <si>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</si>
  <si>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</si>
  <si>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</si>
  <si>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</si>
  <si>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</si>
  <si>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</si>
  <si>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</si>
  <si>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</si>
  <si>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</si>
  <si>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</si>
  <si>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</si>
  <si>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</si>
  <si>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</si>
  <si>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</si>
  <si>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</si>
  <si>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</si>
  <si>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</si>
  <si>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</si>
  <si>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</si>
  <si>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</si>
  <si>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</si>
  <si>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</si>
  <si>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</si>
  <si>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</si>
  <si>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</si>
  <si>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</si>
  <si>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</si>
  <si>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</si>
  <si>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</si>
  <si>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</si>
  <si>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</si>
  <si>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</si>
  <si>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</si>
  <si>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</si>
  <si>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</si>
  <si>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</si>
  <si>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</si>
  <si>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</si>
  <si>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</si>
  <si>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</si>
  <si>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</si>
  <si>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</si>
  <si>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</si>
  <si>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</si>
  <si>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</si>
  <si>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</si>
  <si>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</si>
  <si>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</si>
  <si>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</si>
  <si>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</si>
  <si>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</si>
  <si>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</si>
  <si>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</si>
  <si>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</si>
  <si>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</si>
  <si>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</si>
  <si>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</si>
  <si>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</si>
  <si>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</si>
  <si>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</si>
  <si>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</si>
  <si>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</si>
  <si>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</si>
  <si>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</si>
  <si>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</si>
  <si>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</si>
  <si>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</si>
  <si>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</si>
  <si>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</si>
  <si>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</si>
  <si>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</si>
  <si>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</si>
  <si>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</si>
  <si>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</si>
  <si>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</si>
  <si>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</si>
  <si>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</si>
  <si>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</si>
  <si>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</si>
  <si>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</si>
  <si>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</si>
  <si>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</si>
  <si>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</si>
  <si>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</si>
  <si>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</si>
  <si>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</si>
  <si>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</si>
  <si>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</si>
  <si>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</si>
  <si>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</si>
  <si>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</si>
  <si>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</si>
  <si>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</si>
  <si>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</si>
  <si>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</si>
  <si>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</si>
  <si>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</si>
  <si>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</si>
  <si>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</si>
  <si>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</si>
  <si>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</si>
  <si>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</si>
  <si>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</si>
  <si>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</si>
  <si>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</si>
  <si>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</si>
  <si>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</si>
  <si>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</si>
  <si>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</si>
  <si>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</si>
  <si>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</si>
  <si>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</si>
  <si>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</si>
  <si>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</si>
  <si>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</si>
  <si>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</si>
  <si>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</si>
  <si>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</si>
  <si>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</si>
  <si>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</si>
  <si>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</si>
  <si>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</si>
  <si>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</si>
  <si>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</si>
  <si>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</si>
  <si>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</si>
  <si>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</si>
  <si>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</si>
  <si>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</si>
  <si>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</si>
  <si>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</si>
  <si>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</si>
  <si>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</si>
  <si>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</si>
  <si>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</si>
  <si>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</si>
  <si>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</si>
  <si>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</si>
  <si>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</si>
  <si>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</si>
  <si>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</si>
  <si>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</si>
  <si>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</si>
  <si>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</si>
  <si>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</si>
  <si>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</si>
  <si>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</si>
  <si>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</si>
  <si>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</si>
  <si>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</si>
  <si>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</si>
  <si>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</si>
  <si>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</si>
  <si>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</si>
  <si>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</si>
  <si>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</si>
  <si>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</si>
  <si>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</si>
  <si>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</si>
  <si>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</si>
  <si>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</si>
  <si>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</si>
  <si>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</si>
  <si>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</si>
  <si>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</si>
  <si>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</si>
  <si>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</si>
  <si>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</si>
  <si>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</si>
  <si>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</si>
  <si>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</si>
  <si>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</si>
  <si>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</si>
  <si>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</si>
  <si>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</si>
  <si>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</si>
  <si>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</si>
  <si>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</si>
  <si>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</si>
  <si>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</si>
  <si>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</si>
  <si>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</si>
  <si>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</si>
  <si>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</si>
  <si>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</si>
  <si>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</si>
  <si>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</si>
  <si>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</si>
  <si>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</si>
  <si>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</si>
  <si>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</si>
  <si>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</si>
  <si>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</si>
  <si>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</si>
  <si>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</si>
  <si>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</si>
  <si>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</si>
  <si>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</si>
  <si>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</si>
  <si>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</si>
  <si>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</si>
  <si>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</si>
  <si>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</si>
  <si>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</si>
  <si>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</si>
  <si>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</si>
  <si>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</si>
  <si>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</si>
  <si>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</si>
  <si>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</si>
  <si>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</si>
  <si>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</si>
  <si>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</si>
  <si>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</si>
  <si>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</si>
  <si>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</si>
  <si>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</si>
  <si>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</si>
  <si>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</si>
  <si>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</si>
  <si>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</si>
  <si>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</si>
  <si>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</si>
  <si>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</si>
  <si>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</si>
  <si>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</si>
  <si>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</si>
  <si>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</si>
  <si>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</si>
  <si>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</si>
  <si>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</si>
  <si>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</si>
  <si>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</si>
  <si>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</si>
  <si>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</si>
  <si>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</si>
  <si>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</si>
  <si>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</si>
  <si>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</si>
  <si>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</si>
  <si>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</si>
  <si>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</si>
  <si>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</si>
  <si>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</si>
  <si>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</si>
  <si>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</si>
  <si>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</si>
  <si>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</si>
  <si>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</si>
  <si>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</si>
  <si>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</si>
  <si>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</si>
  <si>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</si>
  <si>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</si>
  <si>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</si>
  <si>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</si>
  <si>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</si>
  <si>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</si>
  <si>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</si>
  <si>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</si>
  <si>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</si>
  <si>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</si>
  <si>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</si>
  <si>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</si>
  <si>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</si>
  <si>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</si>
  <si>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</si>
  <si>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</si>
  <si>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</si>
  <si>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</si>
  <si>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</si>
  <si>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</si>
  <si>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</si>
  <si>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</si>
  <si>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</si>
  <si>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</si>
  <si>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</si>
  <si>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</si>
  <si>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</si>
  <si>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</si>
  <si>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</si>
  <si>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</si>
  <si>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</si>
  <si>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</si>
  <si>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</si>
  <si>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</si>
  <si>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</si>
  <si>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</si>
  <si>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</si>
  <si>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</si>
  <si>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</si>
  <si>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</si>
  <si>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</si>
  <si>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</si>
  <si>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</si>
  <si>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</si>
  <si>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</si>
  <si>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</si>
  <si>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</si>
  <si>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</si>
  <si>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</si>
  <si>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</si>
  <si>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</si>
  <si>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</si>
  <si>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</si>
  <si>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</si>
  <si>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</si>
  <si>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</si>
  <si>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</si>
  <si>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</si>
  <si>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</si>
  <si>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</si>
  <si>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</si>
  <si>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</si>
  <si>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</si>
  <si>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</si>
  <si>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</si>
  <si>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</si>
  <si>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</si>
  <si>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</si>
  <si>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</si>
  <si>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</si>
  <si>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</si>
  <si>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</si>
  <si>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</si>
  <si>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</si>
  <si>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</si>
  <si>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</si>
  <si>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</si>
  <si>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</si>
  <si>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</si>
  <si>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</si>
  <si>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</si>
  <si>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</si>
  <si>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</si>
  <si>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</si>
  <si>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</si>
  <si>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</si>
  <si>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</si>
  <si>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</si>
  <si>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</si>
  <si>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</si>
  <si>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</si>
  <si>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</si>
  <si>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</si>
  <si>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</si>
  <si>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</si>
  <si>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</si>
  <si>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</si>
  <si>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</si>
  <si>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</si>
  <si>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</si>
  <si>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</si>
  <si>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</si>
  <si>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</si>
  <si>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</si>
  <si>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</si>
  <si>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</si>
  <si>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</si>
  <si>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</si>
  <si>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</si>
  <si>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</si>
  <si>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</si>
  <si>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</si>
  <si>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</si>
  <si>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</si>
  <si>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</si>
  <si>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</si>
  <si>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</si>
  <si>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</si>
  <si>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</si>
  <si>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</si>
  <si>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</si>
  <si>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</si>
  <si>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</si>
  <si>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</si>
  <si>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</si>
  <si>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</si>
  <si>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</si>
  <si>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</si>
  <si>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</si>
  <si>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</si>
  <si>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</si>
  <si>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</si>
  <si>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</si>
  <si>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</si>
  <si>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</si>
  <si>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</si>
  <si>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</si>
  <si>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</si>
  <si>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</si>
  <si>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</si>
  <si>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</si>
  <si>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</si>
  <si>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</si>
  <si>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</si>
  <si>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</si>
  <si>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</si>
  <si>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</si>
  <si>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</si>
  <si>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</si>
  <si>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</si>
  <si>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</si>
  <si>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</si>
  <si>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</si>
  <si>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</si>
  <si>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</si>
  <si>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</si>
  <si>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</si>
  <si>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</si>
  <si>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</si>
  <si>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</si>
  <si>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</si>
  <si>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</si>
  <si>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</si>
  <si>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</si>
  <si>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</si>
  <si>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</si>
  <si>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</si>
  <si>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</si>
  <si>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</si>
  <si>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</si>
  <si>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</si>
  <si>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</si>
  <si>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</si>
  <si>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</si>
  <si>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</si>
  <si>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</si>
  <si>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</si>
  <si>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</si>
  <si>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</si>
  <si>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</si>
  <si>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</si>
  <si>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</si>
  <si>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</si>
  <si>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</si>
  <si>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</si>
  <si>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</si>
  <si>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</si>
  <si>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</si>
  <si>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</si>
  <si>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</si>
  <si>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</si>
  <si>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</si>
  <si>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</si>
  <si>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</si>
  <si>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</si>
  <si>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</si>
  <si>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</si>
  <si>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</si>
  <si>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</si>
  <si>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</si>
  <si>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</si>
  <si>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</si>
  <si>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</si>
  <si>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</si>
  <si>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</si>
  <si>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</si>
  <si>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</si>
  <si>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</si>
  <si>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</si>
  <si>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</si>
  <si>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</si>
  <si>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</si>
  <si>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</si>
  <si>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</si>
  <si>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</si>
  <si>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</si>
  <si>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</si>
  <si>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</si>
  <si>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</si>
  <si>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</si>
  <si>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</si>
  <si>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</si>
  <si>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</si>
  <si>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</si>
  <si>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</si>
  <si>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</si>
  <si>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</si>
  <si>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</si>
  <si>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</si>
  <si>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</si>
  <si>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</si>
  <si>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</si>
  <si>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</si>
  <si>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</si>
  <si>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</si>
  <si>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</si>
  <si>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</si>
  <si>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</si>
  <si>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</si>
  <si>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</si>
  <si>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</si>
  <si>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</si>
  <si>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</si>
  <si>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</si>
  <si>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</si>
  <si>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</si>
  <si>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</si>
  <si>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</si>
  <si>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</si>
  <si>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</si>
  <si>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</si>
  <si>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</si>
  <si>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</si>
  <si>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</si>
  <si>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</si>
  <si>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</si>
  <si>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</si>
  <si>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</si>
  <si>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</si>
  <si>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</si>
  <si>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</si>
  <si>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</si>
  <si>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</si>
  <si>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</si>
  <si>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</si>
  <si>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</si>
  <si>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</si>
  <si>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</si>
  <si>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</si>
  <si>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</si>
  <si>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</si>
  <si>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</si>
  <si>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</si>
  <si>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</si>
  <si>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</si>
  <si>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</si>
  <si>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</si>
  <si>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</si>
  <si>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</si>
  <si>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</si>
  <si>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</si>
  <si>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</si>
  <si>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</si>
  <si>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</si>
  <si>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</si>
  <si>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</si>
  <si>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</si>
  <si>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</si>
  <si>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</si>
  <si>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</si>
  <si>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</si>
  <si>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</si>
  <si>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</si>
  <si>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</si>
  <si>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</si>
  <si>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</si>
  <si>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</si>
  <si>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</si>
  <si>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</si>
  <si>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</si>
  <si>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</si>
  <si>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</si>
  <si>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</si>
  <si>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</si>
  <si>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</si>
  <si>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</si>
  <si>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</si>
  <si>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</si>
  <si>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</si>
  <si>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</si>
  <si>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</si>
  <si>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</si>
  <si>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</si>
  <si>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</si>
  <si>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</si>
  <si>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</si>
  <si>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</si>
  <si>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</si>
  <si>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</si>
  <si>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</si>
  <si>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</si>
  <si>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</si>
  <si>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</si>
  <si>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</si>
  <si>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</si>
  <si>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</si>
  <si>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</si>
  <si>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</si>
  <si>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</si>
  <si>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</si>
  <si>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</si>
  <si>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</si>
  <si>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</si>
  <si>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</si>
  <si>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</si>
  <si>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</si>
  <si>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</si>
  <si>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</si>
  <si>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</si>
  <si>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</si>
  <si>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</si>
  <si>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</si>
  <si>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</si>
  <si>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</si>
  <si>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</si>
  <si>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</si>
  <si>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</si>
  <si>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</si>
  <si>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</si>
  <si>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</si>
  <si>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</si>
  <si>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</si>
  <si>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</si>
  <si>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</si>
  <si>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</si>
  <si>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</si>
  <si>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</si>
  <si>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</si>
  <si>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</si>
  <si>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</si>
  <si>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</si>
  <si>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</si>
  <si>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</si>
  <si>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</si>
  <si>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</si>
  <si>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</si>
  <si>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</si>
  <si>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</si>
  <si>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</si>
  <si>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</si>
  <si>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</si>
  <si>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</si>
  <si>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</si>
  <si>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</si>
  <si>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</si>
  <si>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</si>
  <si>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</si>
  <si>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</si>
  <si>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</si>
  <si>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</si>
  <si>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</si>
  <si>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</si>
  <si>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</si>
  <si>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</si>
  <si>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</si>
  <si>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</si>
  <si>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</si>
  <si>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</si>
  <si>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</si>
  <si>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</si>
  <si>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</si>
  <si>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</si>
  <si>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</si>
  <si>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</si>
  <si>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</si>
  <si>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</si>
  <si>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</si>
  <si>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</si>
  <si>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</si>
  <si>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</si>
  <si>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</si>
  <si>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</si>
  <si>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</si>
  <si>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</si>
  <si>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</si>
  <si>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</si>
  <si>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</si>
  <si>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</si>
  <si>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</si>
  <si>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</si>
  <si>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</si>
  <si>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</si>
  <si>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</si>
  <si>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</si>
  <si>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</si>
  <si>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</si>
  <si>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</si>
  <si>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</si>
  <si>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</si>
  <si>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</si>
  <si>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</si>
  <si>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</si>
  <si>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</si>
  <si>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</si>
  <si>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</si>
  <si>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</si>
  <si>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</si>
  <si>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</si>
  <si>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</si>
  <si>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</si>
  <si>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</si>
  <si>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</si>
  <si>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</si>
  <si>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</si>
  <si>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</si>
  <si>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</si>
  <si>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</si>
  <si>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</si>
  <si>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</si>
  <si>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</si>
  <si>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</si>
  <si>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</si>
  <si>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</si>
  <si>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</si>
  <si>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</si>
  <si>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</si>
  <si>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</si>
  <si>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</si>
  <si>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</si>
  <si>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</si>
  <si>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</si>
  <si>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</si>
  <si>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</si>
  <si>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</si>
  <si>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</si>
  <si>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</si>
  <si>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</si>
  <si>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</si>
  <si>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</si>
  <si>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</si>
  <si>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</si>
  <si>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</si>
  <si>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</si>
  <si>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</si>
  <si>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</si>
  <si>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</si>
  <si>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</si>
  <si>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</si>
  <si>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</si>
  <si>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</si>
  <si>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</si>
  <si>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</si>
  <si>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</si>
  <si>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</si>
  <si>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</si>
  <si>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</si>
  <si>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</si>
  <si>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</si>
  <si>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</si>
  <si>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</si>
  <si>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</si>
  <si>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</si>
  <si>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</si>
  <si>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</si>
  <si>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</si>
  <si>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</si>
  <si>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</si>
  <si>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</si>
  <si>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</si>
  <si>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</si>
  <si>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</si>
  <si>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</si>
  <si>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</si>
  <si>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</si>
  <si>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</si>
  <si>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</si>
  <si>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</si>
  <si>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</si>
  <si>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</si>
  <si>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</si>
  <si>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</si>
  <si>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</si>
  <si>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</si>
  <si>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</si>
  <si>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</si>
  <si>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</si>
  <si>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</si>
  <si>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</si>
  <si>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</si>
  <si>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</si>
  <si>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</si>
  <si>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</si>
  <si>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</si>
  <si>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</si>
  <si>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</si>
  <si>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</si>
  <si>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</si>
  <si>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</si>
  <si>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</si>
  <si>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</si>
  <si>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</si>
  <si>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</si>
  <si>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</si>
  <si>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</si>
  <si>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</si>
  <si>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</si>
  <si>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</si>
  <si>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</si>
  <si>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</si>
  <si>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</si>
  <si>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</si>
  <si>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</si>
  <si>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</si>
  <si>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</si>
  <si>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</si>
  <si>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</si>
  <si>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</si>
  <si>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</si>
  <si>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</si>
  <si>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</si>
  <si>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</si>
  <si>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</si>
  <si>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</si>
  <si>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</si>
  <si>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</si>
  <si>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</si>
  <si>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</si>
  <si>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</si>
  <si>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</si>
  <si>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</si>
  <si>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</si>
  <si>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</si>
  <si>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</si>
  <si>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</si>
  <si>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</si>
  <si>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</si>
  <si>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</si>
  <si>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</si>
  <si>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</si>
  <si>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</si>
  <si>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</si>
  <si>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</si>
  <si>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</si>
  <si>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</si>
  <si>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</si>
  <si>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</si>
  <si>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</si>
  <si>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</si>
  <si>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</si>
  <si>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</si>
  <si>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</si>
  <si>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</si>
  <si>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</si>
  <si>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</si>
  <si>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</si>
  <si>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</si>
  <si>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</si>
  <si>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</si>
  <si>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</si>
  <si>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</si>
  <si>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</si>
  <si>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</si>
  <si>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</si>
  <si>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</si>
  <si>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</si>
  <si>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</si>
  <si>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</si>
  <si>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</si>
  <si>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</si>
  <si>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</si>
  <si>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</si>
  <si>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</si>
  <si>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</si>
  <si>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</si>
  <si>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</si>
  <si>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</si>
  <si>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</si>
  <si>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</si>
  <si>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</si>
  <si>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</si>
  <si>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</si>
  <si>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</si>
  <si>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</si>
  <si>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</si>
  <si>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</si>
  <si>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</si>
  <si>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</si>
  <si>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</si>
  <si>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</si>
  <si>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</si>
  <si>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</si>
  <si>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</si>
  <si>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</si>
  <si>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</si>
  <si>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</si>
  <si>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</si>
  <si>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</si>
  <si>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</si>
  <si>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</si>
  <si>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</si>
  <si>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</si>
  <si>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</si>
  <si>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</si>
  <si>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</si>
  <si>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</si>
  <si>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</si>
  <si>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</si>
  <si>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</si>
  <si>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</si>
  <si>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</si>
  <si>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</si>
  <si>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</si>
  <si>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</si>
  <si>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</si>
  <si>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</si>
  <si>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</si>
  <si>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</si>
  <si>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</si>
  <si>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</si>
  <si>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</si>
  <si>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</si>
  <si>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</si>
  <si>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</si>
  <si>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</si>
  <si>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</si>
  <si>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</si>
  <si>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</si>
  <si>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</si>
  <si>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</si>
  <si>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</si>
  <si>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</si>
  <si>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</si>
  <si>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</si>
  <si>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</si>
  <si>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</si>
  <si>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</si>
  <si>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</si>
  <si>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</si>
  <si>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</si>
  <si>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</si>
  <si>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</si>
  <si>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</si>
  <si>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</si>
  <si>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</si>
  <si>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</si>
  <si>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</si>
  <si>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</si>
  <si>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</si>
  <si>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</si>
  <si>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</si>
  <si>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</si>
  <si>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</si>
  <si>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</si>
  <si>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</si>
  <si>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</si>
  <si>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</si>
  <si>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</si>
  <si>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</si>
  <si>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</si>
  <si>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</si>
  <si>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</si>
  <si>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</si>
  <si>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</si>
  <si>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</si>
  <si>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</si>
  <si>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</si>
  <si>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</si>
  <si>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</si>
  <si>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</si>
  <si>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</si>
  <si>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</si>
  <si>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</si>
  <si>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</si>
  <si>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</si>
  <si>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</si>
  <si>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</si>
  <si>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</si>
  <si>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</si>
  <si>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</si>
  <si>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</si>
  <si>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</si>
  <si>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</si>
  <si>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</si>
  <si>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</si>
  <si>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</si>
  <si>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</si>
  <si>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</si>
  <si>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</si>
  <si>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</si>
  <si>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</si>
  <si>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</si>
  <si>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</si>
  <si>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</si>
  <si>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</si>
  <si>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</si>
  <si>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</si>
  <si>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</si>
  <si>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</si>
  <si>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</si>
  <si>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</si>
  <si>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</si>
  <si>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</si>
  <si>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</si>
  <si>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</si>
  <si>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</si>
  <si>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</si>
  <si>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</si>
  <si>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</si>
  <si>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</si>
  <si>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</si>
  <si>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</si>
  <si>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</si>
  <si>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</si>
  <si>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</si>
  <si>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</si>
  <si>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</si>
  <si>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</si>
  <si>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</si>
  <si>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</si>
  <si>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</si>
  <si>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</si>
  <si>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</si>
  <si>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</si>
  <si>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</si>
  <si>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</si>
  <si>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</si>
  <si>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</si>
  <si>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</si>
  <si>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</si>
  <si>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</si>
  <si>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</si>
  <si>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</si>
  <si>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</si>
  <si>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</si>
  <si>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</si>
  <si>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</si>
  <si>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</si>
  <si>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</si>
  <si>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</si>
  <si>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</si>
  <si>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</si>
  <si>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</si>
  <si>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</si>
  <si>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</si>
  <si>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</si>
  <si>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</si>
  <si>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</si>
  <si>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</si>
  <si>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</si>
  <si>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</si>
  <si>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</si>
  <si>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</si>
  <si>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</si>
  <si>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</si>
  <si>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</si>
  <si>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</si>
  <si>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</si>
  <si>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</si>
  <si>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</si>
  <si>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</si>
  <si>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</si>
  <si>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</si>
  <si>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</si>
  <si>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</si>
  <si>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</si>
  <si>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</si>
  <si>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</si>
  <si>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</si>
  <si>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</si>
  <si>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</si>
  <si>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</si>
  <si>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</si>
  <si>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</si>
  <si>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</si>
  <si>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</si>
  <si>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</si>
  <si>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</si>
  <si>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</si>
  <si>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</si>
  <si>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</si>
  <si>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</si>
  <si>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</si>
  <si>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</si>
  <si>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</si>
  <si>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</si>
  <si>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</si>
  <si>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</si>
  <si>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</si>
  <si>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</si>
  <si>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</si>
  <si>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</si>
  <si>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</si>
  <si>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</si>
  <si>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</si>
  <si>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</si>
  <si>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</si>
  <si>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</si>
  <si>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</si>
  <si>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</si>
  <si>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</si>
  <si>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</si>
  <si>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</si>
  <si>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</si>
  <si>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</si>
  <si>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</si>
  <si>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</si>
  <si>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</si>
  <si>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</si>
  <si>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</si>
  <si>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</si>
  <si>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</si>
  <si>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</si>
  <si>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</si>
  <si>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</si>
  <si>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</si>
  <si>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</si>
  <si>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</si>
  <si>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</si>
  <si>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</si>
  <si>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</si>
  <si>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</si>
  <si>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</si>
  <si>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</si>
  <si>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</si>
  <si>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</si>
  <si>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</si>
  <si>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</si>
  <si>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</si>
  <si>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</si>
  <si>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</si>
  <si>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</si>
  <si>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</si>
  <si>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</si>
  <si>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</si>
  <si>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</si>
  <si>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</si>
  <si>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</si>
  <si>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</si>
  <si>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</si>
  <si>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</si>
  <si>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</si>
  <si>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</si>
  <si>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</si>
  <si>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</si>
  <si>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</si>
  <si>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</si>
  <si>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</si>
  <si>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</si>
  <si>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</si>
  <si>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</si>
  <si>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</si>
  <si>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</si>
  <si>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</si>
  <si>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</si>
  <si>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</si>
  <si>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</si>
  <si>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</si>
  <si>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</si>
  <si>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</si>
  <si>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</si>
  <si>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</si>
  <si>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</si>
  <si>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</si>
  <si>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</si>
  <si>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</si>
  <si>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</si>
  <si>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</si>
  <si>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</si>
  <si>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</si>
  <si>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</si>
  <si>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</si>
  <si>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</si>
  <si>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</si>
  <si>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</si>
  <si>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</si>
  <si>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</si>
  <si>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</si>
  <si>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</si>
  <si>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</si>
  <si>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</si>
  <si>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</si>
  <si>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</si>
  <si>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</si>
  <si>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</si>
  <si>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</si>
  <si>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</si>
  <si>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</si>
  <si>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</si>
  <si>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</si>
  <si>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</si>
  <si>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</si>
  <si>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</si>
  <si>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</si>
  <si>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</si>
  <si>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</si>
  <si>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</si>
  <si>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</si>
  <si>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</si>
  <si>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</si>
  <si>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</si>
  <si>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</si>
  <si>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</si>
  <si>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</si>
  <si>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</si>
  <si>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</si>
  <si>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</si>
  <si>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</si>
  <si>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</si>
  <si>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</si>
  <si>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</si>
  <si>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</si>
  <si>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</si>
  <si>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</si>
  <si>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</si>
  <si>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</si>
  <si>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</si>
  <si>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</si>
  <si>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</si>
  <si>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</si>
  <si>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</si>
  <si>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</si>
  <si>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</si>
  <si>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</si>
  <si>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</si>
  <si>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</si>
  <si>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</si>
  <si>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</si>
  <si>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</si>
  <si>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</si>
  <si>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</si>
  <si>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</si>
  <si>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</si>
  <si>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</si>
  <si>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</si>
  <si>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</si>
  <si>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</si>
  <si>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</si>
  <si>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</si>
  <si>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</si>
  <si>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</si>
  <si>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</si>
  <si>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</si>
  <si>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</si>
  <si>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</si>
  <si>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</si>
  <si>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</si>
  <si>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</si>
  <si>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</si>
  <si>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</si>
  <si>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</si>
  <si>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</si>
  <si>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</si>
  <si>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</si>
  <si>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</si>
  <si>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</si>
  <si>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</si>
  <si>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</si>
  <si>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</si>
  <si>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</si>
  <si>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</si>
  <si>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</si>
  <si>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</si>
  <si>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</si>
  <si>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</si>
  <si>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</si>
  <si>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</si>
  <si>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</si>
  <si>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</si>
  <si>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</si>
  <si>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</si>
  <si>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</si>
  <si>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</si>
  <si>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</si>
  <si>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</si>
  <si>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</si>
  <si>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</si>
  <si>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</si>
  <si>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</si>
  <si>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</si>
  <si>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</si>
  <si>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</si>
  <si>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</si>
  <si>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</si>
  <si>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</si>
  <si>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</si>
  <si>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</si>
  <si>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</si>
  <si>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</si>
  <si>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</si>
  <si>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</si>
  <si>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</si>
  <si>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</si>
  <si>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</si>
  <si>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</si>
  <si>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</si>
  <si>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</si>
  <si>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</si>
  <si>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</si>
  <si>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</si>
  <si>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</si>
  <si>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</si>
  <si>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</si>
  <si>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</si>
  <si>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</si>
  <si>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</si>
  <si>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</si>
  <si>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</si>
  <si>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</si>
  <si>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</si>
  <si>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</si>
  <si>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</si>
  <si>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</si>
  <si>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</si>
  <si>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</si>
  <si>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</si>
  <si>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</si>
  <si>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</si>
  <si>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</si>
  <si>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</si>
  <si>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</si>
  <si>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</si>
  <si>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</si>
  <si>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</si>
  <si>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</si>
  <si>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</si>
  <si>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</si>
  <si>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</si>
  <si>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</si>
  <si>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</si>
  <si>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</si>
  <si>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</si>
  <si>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</si>
  <si>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</si>
  <si>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</si>
  <si>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</si>
  <si>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</si>
  <si>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</si>
  <si>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</si>
  <si>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</si>
  <si>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</si>
  <si>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</si>
  <si>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</si>
  <si>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</si>
  <si>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</si>
  <si>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</si>
  <si>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</si>
  <si>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</si>
  <si>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</si>
  <si>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</si>
  <si>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</si>
  <si>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</si>
  <si>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</si>
  <si>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</si>
  <si>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</si>
  <si>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</si>
  <si>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</si>
  <si>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</si>
  <si>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</si>
  <si>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</si>
  <si>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</si>
  <si>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</si>
  <si>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</si>
  <si>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</si>
  <si>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</si>
  <si>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</si>
  <si>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</si>
  <si>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</si>
  <si>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</si>
  <si>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</si>
  <si>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</si>
  <si>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</si>
  <si>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</si>
  <si>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</si>
  <si>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</si>
  <si>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</si>
  <si>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</si>
  <si>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</si>
  <si>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</si>
  <si>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</si>
  <si>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</si>
  <si>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</si>
  <si>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</si>
  <si>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</si>
  <si>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</si>
  <si>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</si>
  <si>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</si>
  <si>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</si>
  <si>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</si>
  <si>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</si>
  <si>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</si>
  <si>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</si>
  <si>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</si>
  <si>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</si>
  <si>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</si>
  <si>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</si>
  <si>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</si>
  <si>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</si>
  <si>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</si>
  <si>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</si>
  <si>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</si>
  <si>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</si>
  <si>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</si>
  <si>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</si>
  <si>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</si>
  <si>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</si>
  <si>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</si>
  <si>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</si>
  <si>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</si>
  <si>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</si>
  <si>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</si>
  <si>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</si>
  <si>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</si>
  <si>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</si>
  <si>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</si>
  <si>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</si>
  <si>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</si>
  <si>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</si>
  <si>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</si>
  <si>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</si>
  <si>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</si>
  <si>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</si>
  <si>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</si>
  <si>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</si>
  <si>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</si>
  <si>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</si>
  <si>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</si>
  <si>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</si>
  <si>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</si>
  <si>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</si>
  <si>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</si>
  <si>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</si>
  <si>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</si>
  <si>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</si>
  <si>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</si>
  <si>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</si>
  <si>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</si>
  <si>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</si>
  <si>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</si>
  <si>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</si>
  <si>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</si>
  <si>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</si>
  <si>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</si>
  <si>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</si>
  <si>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</si>
  <si>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</si>
  <si>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</si>
  <si>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</si>
  <si>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</si>
  <si>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</si>
  <si>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</si>
  <si>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</si>
  <si>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</si>
  <si>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</si>
  <si>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</si>
  <si>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</si>
  <si>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</si>
  <si>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</si>
  <si>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</si>
  <si>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</si>
  <si>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</si>
  <si>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</si>
  <si>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</si>
  <si>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</si>
  <si>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</si>
  <si>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</si>
  <si>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</si>
  <si>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</si>
  <si>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</si>
  <si>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</si>
  <si>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</si>
  <si>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</si>
  <si>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</si>
  <si>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</si>
  <si>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</si>
  <si>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</si>
  <si>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</si>
  <si>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</si>
  <si>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</si>
  <si>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</si>
  <si>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</si>
  <si>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</si>
  <si>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</si>
  <si>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</si>
  <si>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</si>
  <si>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</si>
  <si>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</si>
  <si>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</si>
  <si>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</si>
  <si>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</si>
  <si>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</si>
  <si>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</si>
  <si>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</si>
  <si>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</si>
  <si>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</si>
  <si>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</si>
  <si>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</si>
  <si>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</si>
  <si>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</si>
  <si>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</si>
  <si>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</si>
  <si>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</si>
  <si>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</si>
  <si>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</si>
  <si>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</si>
  <si>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</si>
  <si>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</si>
  <si>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</si>
  <si>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</si>
  <si>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</si>
  <si>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</si>
  <si>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</si>
  <si>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</si>
  <si>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</si>
  <si>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</si>
  <si>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</si>
  <si>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</si>
  <si>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</si>
  <si>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</si>
  <si>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</si>
  <si>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</si>
  <si>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</si>
  <si>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</si>
  <si>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</si>
  <si>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</si>
  <si>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</si>
  <si>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</si>
  <si>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</si>
  <si>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</si>
  <si>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</si>
  <si>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</si>
  <si>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</si>
  <si>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</si>
  <si>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</si>
  <si>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</si>
  <si>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</si>
  <si>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</si>
  <si>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</si>
  <si>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</si>
  <si>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</si>
  <si>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</si>
  <si>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</si>
  <si>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</si>
  <si>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</si>
  <si>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</si>
  <si>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</si>
  <si>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</si>
  <si>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</si>
  <si>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</si>
  <si>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</si>
  <si>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</si>
  <si>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</si>
  <si>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</si>
  <si>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</si>
  <si>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</si>
  <si>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</si>
  <si>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</si>
  <si>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</si>
  <si>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</si>
  <si>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</si>
  <si>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</si>
  <si>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</si>
  <si>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</si>
  <si>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</si>
  <si>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</si>
  <si>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</si>
  <si>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</si>
  <si>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</si>
  <si>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</si>
  <si>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</si>
  <si>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</si>
  <si>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</si>
  <si>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</si>
  <si>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</si>
  <si>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</si>
  <si>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</si>
  <si>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</si>
  <si>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</si>
  <si>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</si>
  <si>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</si>
  <si>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</si>
  <si>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</si>
  <si>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</si>
  <si>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</si>
  <si>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</si>
  <si>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</si>
  <si>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</si>
  <si>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</si>
  <si>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</si>
  <si>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</si>
  <si>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</si>
  <si>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</si>
  <si>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</si>
  <si>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</si>
  <si>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</si>
  <si>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</si>
  <si>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</si>
  <si>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</si>
  <si>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</si>
  <si>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</si>
  <si>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</si>
  <si>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</si>
  <si>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</si>
  <si>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</si>
  <si>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</si>
  <si>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</si>
  <si>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</si>
  <si>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</si>
  <si>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</si>
  <si>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</si>
  <si>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</si>
  <si>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</si>
  <si>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</si>
  <si>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</si>
  <si>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</si>
  <si>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</si>
  <si>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</si>
  <si>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</si>
  <si>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</si>
  <si>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</si>
  <si>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</si>
  <si>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</si>
  <si>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</si>
  <si>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</si>
  <si>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</si>
  <si>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</si>
  <si>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</si>
  <si>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</si>
  <si>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</si>
  <si>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</si>
  <si>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</si>
  <si>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</si>
  <si>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</si>
  <si>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</si>
  <si>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</si>
  <si>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</si>
  <si>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</si>
  <si>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</si>
  <si>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</si>
  <si>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</si>
  <si>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</si>
  <si>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</si>
  <si>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</si>
  <si>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</si>
  <si>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</si>
  <si>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</si>
  <si>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</si>
  <si>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</si>
  <si>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</si>
  <si>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</si>
  <si>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</si>
  <si>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</si>
  <si>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</si>
  <si>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</si>
  <si>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</si>
  <si>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</si>
  <si>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</si>
  <si>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</si>
  <si>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</si>
  <si>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</si>
  <si>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</si>
  <si>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</si>
  <si>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</si>
  <si>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</si>
  <si>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</si>
  <si>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</si>
  <si>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</si>
  <si>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</si>
  <si>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</si>
  <si>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</si>
  <si>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</si>
  <si>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</si>
  <si>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</si>
  <si>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</si>
  <si>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</si>
  <si>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</si>
  <si>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</si>
  <si>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</si>
  <si>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</si>
  <si>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</si>
  <si>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</si>
  <si>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</si>
  <si>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</si>
  <si>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</si>
  <si>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</si>
  <si>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</si>
  <si>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</si>
  <si>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</si>
  <si>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</si>
  <si>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</si>
  <si>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</si>
  <si>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</si>
  <si>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</si>
  <si>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</si>
  <si>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</si>
  <si>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</si>
  <si>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</si>
  <si>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</si>
  <si>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</si>
  <si>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</si>
  <si>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</si>
  <si>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</si>
  <si>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</si>
  <si>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</si>
  <si>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</si>
  <si>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</si>
  <si>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</si>
  <si>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</si>
  <si>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</si>
  <si>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</si>
  <si>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</si>
  <si>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</si>
  <si>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</si>
  <si>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</si>
  <si>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</si>
  <si>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</si>
  <si>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</si>
  <si>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</si>
  <si>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</si>
  <si>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</si>
  <si>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</si>
  <si>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</si>
  <si>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</si>
  <si>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</si>
  <si>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</si>
  <si>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</si>
  <si>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</si>
  <si>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</si>
  <si>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</si>
  <si>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</si>
  <si>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</si>
  <si>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</si>
  <si>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</si>
  <si>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</si>
  <si>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</si>
  <si>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</si>
  <si>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</si>
  <si>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</si>
  <si>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</si>
  <si>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</si>
  <si>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</si>
  <si>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</si>
  <si>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</si>
  <si>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</si>
  <si>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</si>
  <si>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</si>
  <si>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</si>
  <si>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</si>
  <si>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</si>
  <si>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</si>
  <si>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</si>
  <si>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</si>
  <si>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</si>
  <si>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</si>
  <si>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</si>
  <si>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</si>
  <si>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</si>
  <si>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</si>
  <si>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</si>
  <si>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</si>
  <si>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</si>
  <si>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</si>
  <si>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</si>
  <si>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</si>
  <si>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</si>
  <si>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</si>
  <si>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</si>
  <si>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</si>
  <si>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</si>
  <si>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</si>
  <si>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</si>
  <si>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</si>
  <si>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</si>
  <si>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</si>
  <si>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</si>
  <si>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</si>
  <si>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</si>
  <si>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</si>
  <si>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</si>
  <si>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</si>
  <si>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</si>
  <si>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</si>
  <si>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</si>
  <si>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</si>
  <si>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</si>
  <si>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</si>
  <si>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</si>
  <si>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</si>
  <si>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</si>
  <si>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</si>
  <si>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</si>
  <si>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</si>
  <si>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</si>
  <si>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</si>
  <si>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</si>
  <si>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</si>
  <si>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</si>
  <si>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</si>
  <si>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</si>
  <si>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</si>
  <si>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</si>
  <si>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</si>
  <si>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</si>
  <si>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</si>
  <si>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</si>
  <si>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</si>
  <si>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</si>
  <si>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</si>
  <si>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</si>
  <si>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</si>
  <si>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</si>
  <si>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</si>
  <si>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</si>
  <si>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</si>
  <si>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</si>
  <si>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</si>
  <si>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</si>
  <si>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</si>
  <si>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</si>
  <si>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</si>
  <si>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</si>
  <si>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</si>
  <si>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</si>
  <si>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</si>
  <si>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</si>
  <si>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</si>
  <si>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</si>
  <si>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</si>
  <si>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</si>
  <si>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</si>
  <si>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</si>
  <si>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</si>
  <si>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</si>
  <si>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</si>
  <si>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</si>
  <si>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</si>
  <si>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</si>
  <si>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</si>
  <si>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</si>
  <si>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</si>
  <si>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</si>
  <si>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</si>
  <si>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</si>
  <si>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</si>
  <si>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</si>
  <si>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</si>
  <si>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</si>
  <si>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</si>
  <si>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</si>
  <si>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</si>
  <si>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</si>
  <si>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</si>
  <si>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</si>
  <si>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</si>
  <si>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</si>
  <si>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</si>
  <si>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</si>
  <si>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</si>
  <si>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</si>
  <si>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</si>
  <si>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</si>
  <si>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</si>
  <si>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</si>
  <si>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</si>
  <si>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</si>
  <si>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</si>
  <si>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</si>
  <si>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</si>
  <si>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</si>
  <si>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</si>
  <si>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</si>
  <si>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</si>
  <si>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</si>
  <si>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</si>
  <si>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</si>
  <si>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</si>
  <si>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</si>
  <si>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</si>
  <si>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</si>
  <si>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</si>
  <si>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</si>
  <si>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</si>
  <si>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</si>
  <si>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</si>
  <si>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</si>
  <si>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</si>
  <si>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</si>
  <si>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</si>
  <si>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</si>
  <si>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</si>
  <si>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</si>
  <si>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</si>
  <si>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</si>
  <si>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</si>
  <si>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</si>
  <si>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</si>
  <si>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</si>
  <si>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</si>
  <si>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</si>
  <si>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</si>
  <si>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</si>
  <si>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</si>
  <si>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</si>
  <si>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</si>
  <si>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</si>
  <si>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</si>
  <si>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</si>
  <si>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</si>
  <si>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</si>
  <si>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</si>
  <si>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</si>
  <si>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</si>
  <si>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</si>
  <si>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</si>
  <si>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</si>
  <si>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</si>
  <si>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</si>
  <si>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</si>
  <si>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</si>
  <si>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</si>
  <si>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</si>
  <si>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</si>
  <si>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</si>
  <si>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</si>
  <si>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</si>
  <si>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</si>
  <si>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</si>
  <si>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</si>
  <si>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</si>
  <si>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</si>
  <si>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</si>
  <si>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</si>
  <si>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</si>
  <si>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</si>
  <si>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</si>
  <si>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</si>
  <si>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</si>
  <si>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</si>
  <si>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</si>
  <si>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</si>
  <si>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</si>
  <si>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</si>
  <si>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</si>
  <si>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</si>
  <si>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</si>
  <si>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</si>
  <si>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</si>
  <si>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</si>
  <si>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</si>
  <si>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</si>
  <si>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</si>
  <si>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</si>
  <si>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</si>
  <si>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</si>
  <si>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</si>
  <si>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</si>
  <si>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</si>
  <si>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</si>
  <si>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</si>
  <si>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</si>
  <si>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</si>
  <si>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</si>
  <si>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</si>
  <si>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</si>
  <si>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</si>
  <si>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</si>
  <si>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</si>
  <si>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</si>
  <si>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</si>
  <si>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</si>
  <si>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</si>
  <si>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</si>
  <si>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</si>
  <si>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</si>
  <si>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</si>
  <si>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</si>
  <si>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</si>
  <si>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</si>
  <si>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</si>
  <si>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</si>
  <si>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</si>
  <si>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</si>
  <si>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</si>
  <si>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</si>
  <si>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</si>
  <si>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</si>
  <si>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</si>
  <si>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</si>
  <si>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</si>
  <si>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</si>
  <si>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</si>
  <si>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</si>
  <si>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</si>
  <si>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</si>
  <si>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</si>
  <si>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</si>
  <si>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</si>
  <si>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</si>
  <si>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</si>
  <si>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</si>
  <si>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</si>
  <si>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</si>
  <si>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</si>
  <si>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</si>
  <si>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</si>
  <si>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</si>
  <si>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</si>
  <si>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</si>
  <si>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</si>
  <si>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</si>
  <si>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</si>
  <si>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</si>
  <si>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</si>
  <si>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</si>
  <si>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</si>
  <si>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</si>
  <si>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</si>
  <si>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</si>
  <si>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</si>
  <si>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</si>
  <si>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</si>
  <si>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</si>
  <si>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</si>
  <si>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</si>
  <si>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</si>
  <si>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</si>
  <si>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</si>
  <si>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</si>
  <si>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</si>
  <si>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</si>
  <si>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</si>
  <si>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</si>
  <si>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</si>
  <si>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</si>
  <si>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</si>
  <si>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</si>
  <si>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</si>
  <si>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</si>
  <si>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</si>
  <si>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</si>
  <si>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</si>
  <si>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</si>
  <si>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</si>
  <si>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</si>
  <si>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</si>
  <si>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</si>
  <si>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</si>
  <si>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</si>
  <si>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</si>
  <si>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</si>
  <si>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</si>
  <si>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</si>
  <si>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</si>
  <si>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</si>
  <si>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</si>
  <si>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</si>
  <si>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</si>
  <si>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</si>
  <si>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</si>
  <si>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</si>
  <si>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</si>
  <si>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</si>
  <si>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</si>
  <si>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</si>
  <si>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</si>
  <si>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</si>
  <si>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</si>
  <si>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</si>
  <si>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</si>
  <si>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</si>
  <si>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</si>
  <si>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</si>
  <si>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</si>
  <si>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</si>
  <si>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</si>
  <si>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</si>
  <si>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</si>
  <si>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</si>
  <si>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</si>
  <si>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</si>
  <si>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</si>
  <si>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</si>
  <si>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</si>
  <si>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</si>
  <si>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</si>
  <si>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</si>
  <si>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</si>
  <si>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</si>
  <si>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</si>
  <si>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</si>
  <si>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</si>
  <si>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</si>
  <si>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</si>
  <si>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</si>
  <si>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</si>
  <si>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</si>
  <si>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</si>
  <si>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</si>
  <si>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</si>
  <si>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</si>
  <si>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</si>
  <si>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</si>
  <si>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</si>
  <si>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</si>
  <si>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</si>
  <si>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</si>
  <si>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</si>
  <si>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</si>
  <si>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</si>
  <si>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</si>
  <si>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</si>
  <si>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</si>
  <si>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</si>
  <si>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</si>
  <si>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</si>
  <si>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</si>
  <si>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</si>
  <si>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</si>
  <si>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</si>
  <si>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</si>
  <si>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</si>
  <si>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</si>
  <si>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</si>
  <si>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</si>
  <si>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</si>
  <si>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</si>
  <si>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</si>
  <si>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</si>
  <si>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</si>
  <si>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</si>
  <si>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</si>
  <si>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</si>
  <si>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</si>
  <si>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</si>
  <si>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</si>
  <si>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</si>
  <si>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</si>
  <si>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</si>
  <si>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</si>
  <si>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</si>
  <si>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</si>
  <si>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</si>
  <si>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</si>
  <si>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</si>
  <si>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</si>
  <si>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</si>
  <si>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</si>
  <si>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</si>
  <si>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</si>
  <si>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</si>
  <si>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</si>
  <si>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</si>
  <si>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</si>
  <si>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</si>
  <si>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</si>
  <si>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</si>
  <si>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</si>
  <si>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</si>
  <si>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</si>
  <si>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</si>
  <si>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</si>
  <si>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</si>
  <si>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</si>
  <si>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</si>
  <si>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</si>
  <si>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</si>
  <si>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</si>
  <si>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</si>
  <si>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</si>
  <si>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</si>
  <si>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</si>
  <si>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</si>
  <si>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</si>
  <si>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</si>
  <si>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</si>
  <si>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</si>
  <si>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</si>
  <si>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</si>
  <si>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</si>
  <si>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</si>
  <si>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</si>
  <si>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</si>
  <si>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</si>
  <si>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</si>
  <si>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</si>
  <si>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</si>
  <si>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</si>
  <si>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</si>
  <si>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</si>
  <si>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</si>
  <si>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</si>
  <si>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</si>
  <si>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</si>
  <si>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</si>
  <si>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</si>
  <si>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</si>
  <si>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</si>
  <si>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</si>
  <si>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</si>
  <si>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</si>
  <si>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</si>
  <si>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</si>
  <si>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</si>
  <si>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</si>
  <si>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</si>
  <si>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</si>
  <si>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</si>
  <si>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</si>
  <si>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</si>
  <si>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</si>
  <si>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</si>
  <si>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</si>
  <si>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</si>
  <si>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</si>
  <si>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</si>
  <si>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</si>
  <si>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</si>
  <si>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</si>
  <si>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</si>
  <si>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</si>
  <si>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</si>
  <si>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</si>
  <si>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</si>
  <si>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</si>
  <si>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</si>
  <si>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</si>
  <si>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</si>
  <si>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</si>
  <si>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</si>
  <si>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</si>
  <si>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</si>
  <si>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</si>
  <si>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</si>
  <si>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</si>
  <si>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</si>
  <si>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</si>
  <si>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</si>
  <si>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</si>
  <si>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</si>
  <si>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</si>
  <si>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</si>
  <si>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</si>
  <si>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</si>
  <si>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</si>
  <si>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</si>
  <si>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</si>
  <si>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</si>
  <si>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</si>
  <si>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</si>
  <si>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</si>
  <si>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</si>
  <si>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</si>
  <si>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</si>
  <si>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</si>
  <si>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</si>
  <si>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</si>
  <si>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</si>
  <si>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</si>
  <si>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</si>
  <si>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</si>
  <si>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</si>
  <si>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</si>
  <si>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</si>
  <si>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</si>
  <si>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</si>
  <si>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</si>
  <si>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</si>
  <si>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</si>
  <si>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</si>
  <si>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</si>
  <si>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</si>
  <si>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</si>
  <si>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</si>
  <si>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</si>
  <si>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</si>
  <si>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</si>
  <si>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</si>
  <si>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</si>
  <si>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</si>
  <si>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</si>
  <si>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</si>
  <si>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</si>
  <si>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</si>
  <si>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</si>
  <si>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</si>
  <si>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</si>
  <si>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</si>
  <si>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</si>
  <si>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</si>
  <si>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</si>
  <si>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</si>
  <si>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</si>
  <si>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</si>
  <si>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</si>
  <si>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</si>
  <si>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</si>
  <si>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</si>
  <si>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</si>
  <si>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</si>
  <si>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</si>
  <si>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</si>
  <si>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</si>
  <si>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</si>
  <si>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</si>
  <si>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</si>
  <si>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</si>
  <si>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</si>
  <si>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</si>
  <si>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</si>
  <si>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</si>
  <si>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</si>
  <si>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</si>
  <si>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</si>
  <si>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</si>
  <si>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</si>
  <si>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</si>
  <si>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</si>
  <si>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</si>
  <si>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</si>
  <si>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</si>
  <si>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</si>
  <si>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</si>
  <si>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</si>
  <si>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</si>
  <si>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</si>
  <si>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</si>
  <si>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</si>
  <si>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</si>
  <si>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</si>
  <si>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</si>
  <si>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</si>
  <si>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</si>
  <si>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</si>
  <si>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</si>
  <si>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</si>
  <si>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</si>
  <si>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</si>
  <si>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</si>
  <si>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</si>
  <si>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</si>
  <si>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</si>
  <si>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</si>
  <si>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</si>
  <si>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</si>
  <si>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</si>
  <si>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</si>
  <si>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</si>
  <si>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</si>
  <si>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</si>
  <si>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</si>
  <si>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</si>
  <si>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</si>
  <si>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</si>
  <si>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</si>
  <si>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</si>
  <si>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</si>
  <si>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</si>
  <si>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</si>
  <si>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</si>
  <si>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</si>
  <si>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</si>
  <si>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</si>
  <si>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</si>
  <si>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</si>
  <si>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</si>
  <si>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</si>
  <si>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</si>
  <si>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</si>
  <si>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</si>
  <si>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</si>
  <si>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</si>
  <si>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</si>
  <si>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</si>
  <si>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</si>
  <si>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</si>
  <si>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</si>
  <si>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</si>
  <si>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</si>
  <si>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</si>
  <si>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</si>
  <si>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</si>
  <si>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</si>
  <si>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</si>
  <si>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</si>
  <si>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</si>
  <si>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</si>
  <si>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</si>
  <si>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</si>
  <si>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</si>
  <si>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</si>
  <si>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</si>
  <si>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</si>
  <si>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</si>
  <si>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</si>
  <si>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</si>
  <si>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</si>
  <si>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</si>
  <si>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</si>
  <si>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</si>
  <si>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</si>
  <si>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</si>
  <si>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</si>
  <si>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</si>
  <si>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</si>
  <si>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</si>
  <si>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</si>
  <si>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</si>
  <si>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</si>
  <si>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</si>
  <si>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</si>
  <si>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</si>
  <si>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</si>
  <si>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</si>
  <si>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</si>
  <si>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</si>
  <si>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</si>
  <si>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</si>
  <si>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</si>
  <si>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</si>
  <si>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</si>
  <si>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</si>
  <si>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</si>
  <si>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</si>
  <si>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</si>
  <si>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</si>
  <si>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</si>
  <si>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</si>
  <si>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</si>
  <si>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</si>
  <si>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</si>
  <si>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</si>
  <si>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</si>
  <si>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</si>
  <si>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</si>
  <si>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</si>
  <si>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</si>
  <si>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</si>
  <si>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</si>
  <si>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</si>
  <si>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</si>
  <si>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</si>
  <si>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</si>
  <si>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</si>
  <si>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</si>
  <si>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</si>
  <si>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</si>
  <si>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</si>
  <si>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</si>
  <si>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</si>
  <si>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</si>
  <si>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</si>
  <si>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</si>
  <si>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</si>
  <si>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</si>
  <si>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</si>
  <si>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</si>
  <si>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</si>
  <si>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</si>
  <si>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</si>
  <si>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</si>
  <si>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</si>
  <si>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</si>
  <si>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</si>
  <si>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</si>
  <si>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</si>
  <si>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</si>
  <si>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</si>
  <si>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</si>
  <si>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</si>
  <si>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</si>
  <si>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</si>
  <si>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</si>
  <si>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</si>
  <si>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</si>
  <si>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</si>
  <si>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</si>
  <si>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</si>
  <si>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</si>
  <si>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</si>
  <si>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</si>
  <si>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</si>
  <si>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</si>
  <si>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</si>
  <si>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</si>
  <si>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</si>
  <si>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</si>
  <si>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</si>
  <si>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</si>
  <si>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</si>
  <si>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</si>
  <si>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</si>
  <si>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</si>
  <si>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</si>
  <si>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</si>
  <si>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</si>
  <si>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</si>
  <si>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</si>
  <si>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</si>
  <si>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</si>
  <si>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</si>
  <si>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</si>
  <si>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</si>
  <si>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</si>
  <si>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</si>
  <si>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</si>
  <si>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</si>
  <si>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</si>
  <si>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</si>
  <si>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</si>
  <si>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</si>
  <si>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</si>
  <si>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</si>
  <si>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</si>
  <si>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</si>
  <si>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</si>
  <si>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</si>
  <si>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</si>
  <si>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</si>
  <si>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</si>
  <si>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</si>
  <si>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</si>
  <si>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</si>
  <si>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</si>
  <si>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</si>
  <si>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</si>
  <si>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</si>
  <si>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</si>
  <si>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</si>
  <si>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</si>
  <si>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</si>
  <si>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</si>
  <si>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</si>
  <si>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</si>
  <si>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</si>
  <si>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</si>
  <si>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</si>
  <si>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</si>
  <si>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</si>
  <si>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</si>
  <si>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</si>
  <si>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</si>
  <si>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</si>
  <si>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</si>
  <si>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</si>
  <si>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</si>
  <si>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</si>
  <si>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</si>
  <si>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</si>
  <si>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</si>
  <si>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</si>
  <si>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</si>
  <si>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</si>
  <si>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</si>
  <si>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</si>
  <si>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</si>
  <si>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</si>
  <si>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</si>
  <si>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</si>
  <si>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</si>
  <si>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</si>
  <si>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</si>
  <si>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</si>
  <si>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</si>
  <si>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</si>
  <si>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</si>
  <si>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</si>
  <si>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</si>
  <si>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</si>
  <si>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</si>
  <si>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</si>
  <si>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</si>
  <si>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</si>
  <si>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</si>
  <si>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</si>
  <si>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</si>
  <si>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</si>
  <si>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</si>
  <si>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</si>
  <si>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</si>
  <si>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</si>
  <si>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</si>
  <si>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</si>
  <si>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</si>
  <si>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</si>
  <si>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</si>
  <si>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</si>
  <si>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</si>
  <si>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</si>
  <si>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</si>
  <si>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</si>
  <si>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</si>
  <si>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</si>
  <si>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</si>
  <si>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</si>
  <si>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</si>
  <si>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</si>
  <si>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</si>
  <si>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</si>
  <si>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</si>
  <si>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</si>
  <si>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</si>
  <si>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</si>
  <si>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</si>
  <si>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</si>
  <si>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</si>
  <si>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</si>
  <si>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</si>
  <si>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</si>
  <si>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</si>
  <si>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</si>
  <si>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</si>
  <si>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</si>
  <si>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</si>
  <si>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</si>
  <si>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</si>
  <si>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</si>
  <si>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</si>
  <si>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</si>
  <si>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</si>
  <si>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</si>
  <si>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</si>
  <si>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</si>
  <si>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</si>
  <si>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</si>
  <si>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</si>
  <si>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</si>
  <si>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</si>
  <si>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</si>
  <si>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</si>
  <si>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</si>
  <si>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</si>
  <si>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</si>
  <si>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</si>
  <si>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</si>
  <si>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</si>
  <si>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</si>
  <si>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</si>
  <si>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</si>
  <si>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</si>
  <si>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</si>
  <si>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</si>
  <si>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</si>
  <si>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</si>
  <si>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</si>
  <si>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</si>
  <si>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</si>
  <si>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</si>
  <si>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</si>
  <si>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</si>
  <si>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</si>
  <si>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</si>
  <si>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</si>
  <si>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</si>
  <si>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</si>
  <si>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</si>
  <si>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</si>
  <si>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</si>
  <si>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</si>
  <si>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</si>
  <si>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</si>
  <si>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</si>
  <si>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</si>
  <si>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</si>
  <si>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</si>
  <si>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</si>
  <si>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</si>
  <si>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</si>
  <si>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</si>
  <si>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</si>
  <si>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</si>
  <si>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</si>
  <si>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</si>
  <si>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</si>
  <si>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</si>
  <si>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</si>
  <si>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</si>
  <si>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</si>
  <si>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</si>
  <si>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</si>
  <si>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</si>
  <si>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</si>
  <si>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</si>
  <si>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</si>
  <si>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</si>
  <si>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</si>
  <si>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</si>
  <si>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</si>
  <si>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</si>
  <si>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</si>
  <si>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</si>
  <si>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</si>
  <si>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</si>
  <si>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</si>
  <si>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</si>
  <si>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</si>
  <si>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</si>
  <si>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</si>
  <si>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</si>
  <si>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</si>
  <si>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</si>
  <si>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</si>
  <si>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</si>
  <si>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</si>
  <si>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</si>
  <si>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</si>
  <si>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</si>
  <si>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</si>
  <si>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</si>
  <si>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</si>
  <si>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</si>
  <si>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</si>
  <si>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</si>
  <si>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</si>
  <si>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</si>
  <si>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</si>
  <si>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</si>
  <si>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</si>
  <si>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</si>
  <si>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</si>
  <si>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</si>
  <si>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</si>
  <si>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</si>
  <si>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</si>
  <si>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</si>
  <si>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</si>
  <si>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</si>
  <si>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</si>
  <si>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</si>
  <si>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</si>
  <si>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</si>
  <si>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</si>
  <si>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</si>
  <si>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</si>
  <si>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</si>
  <si>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</si>
  <si>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</si>
  <si>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</si>
  <si>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</si>
  <si>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</si>
  <si>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</si>
  <si>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</si>
  <si>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</si>
  <si>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</si>
  <si>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</si>
  <si>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</si>
  <si>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</si>
  <si>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</si>
  <si>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</si>
  <si>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</si>
  <si>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</si>
  <si>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</si>
  <si>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</si>
  <si>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</si>
  <si>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</si>
  <si>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</si>
  <si>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</si>
  <si>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</si>
  <si>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</si>
  <si>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</si>
  <si>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</si>
  <si>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</si>
  <si>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</si>
  <si>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</si>
  <si>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</si>
  <si>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</si>
  <si>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</si>
  <si>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</si>
  <si>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</si>
  <si>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</si>
  <si>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</si>
  <si>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</si>
  <si>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</si>
  <si>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</si>
  <si>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</si>
  <si>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</si>
  <si>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</si>
  <si>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</si>
  <si>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</si>
  <si>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</si>
  <si>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</si>
  <si>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</si>
  <si>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</si>
  <si>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</si>
  <si>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</si>
  <si>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</si>
  <si>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</si>
  <si>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</si>
  <si>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</si>
  <si>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</si>
  <si>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</si>
  <si>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</si>
  <si>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</si>
  <si>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</si>
  <si>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</si>
  <si>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</si>
  <si>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</si>
  <si>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</si>
  <si>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</si>
  <si>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</si>
  <si>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</si>
  <si>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</si>
  <si>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</si>
  <si>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</si>
  <si>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</si>
  <si>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</si>
  <si>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</si>
  <si>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</si>
  <si>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</si>
  <si>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</si>
  <si>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</si>
  <si>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</si>
  <si>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</si>
  <si>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</si>
  <si>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</si>
  <si>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</si>
  <si>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</si>
  <si>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</si>
  <si>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</si>
  <si>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</si>
  <si>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</si>
  <si>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</si>
  <si>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</si>
  <si>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</si>
  <si>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</si>
  <si>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</si>
  <si>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</si>
  <si>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</si>
  <si>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</si>
  <si>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</si>
  <si>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</si>
  <si>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</si>
  <si>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</si>
  <si>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</si>
  <si>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</si>
  <si>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</si>
  <si>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</si>
  <si>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</si>
  <si>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</si>
  <si>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</si>
  <si>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</si>
  <si>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</si>
  <si>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</si>
  <si>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</si>
  <si>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</si>
  <si>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</si>
  <si>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</si>
  <si>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</si>
  <si>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</si>
  <si>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</si>
  <si>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</si>
  <si>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</si>
  <si>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</si>
  <si>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</si>
  <si>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</si>
  <si>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</si>
  <si>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</si>
  <si>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</si>
  <si>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</si>
  <si>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</si>
  <si>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</si>
  <si>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</si>
  <si>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</si>
  <si>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</si>
  <si>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</si>
  <si>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</si>
  <si>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</si>
  <si>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</si>
  <si>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</si>
  <si>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</si>
  <si>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</si>
  <si>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</si>
  <si>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</si>
  <si>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</si>
  <si>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</si>
  <si>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</si>
  <si>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</si>
  <si>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</si>
  <si>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</si>
  <si>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</si>
  <si>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</si>
  <si>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</si>
  <si>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</si>
  <si>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</si>
  <si>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</si>
  <si>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</si>
  <si>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</si>
  <si>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</si>
  <si>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</si>
  <si>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</si>
  <si>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</si>
  <si>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</si>
  <si>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</si>
  <si>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</si>
  <si>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</si>
  <si>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</si>
  <si>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</si>
  <si>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</si>
  <si>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</si>
  <si>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</si>
  <si>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</si>
  <si>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</si>
  <si>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</si>
  <si>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</si>
  <si>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</si>
  <si>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</si>
  <si>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</si>
  <si>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</si>
  <si>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</si>
  <si>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</si>
  <si>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</si>
  <si>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</si>
  <si>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</si>
  <si>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</si>
  <si>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</si>
  <si>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</si>
  <si>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</si>
  <si>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</si>
  <si>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</si>
  <si>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</si>
  <si>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</si>
  <si>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</si>
  <si>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</si>
  <si>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</si>
  <si>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</si>
  <si>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</si>
  <si>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</si>
  <si>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</si>
  <si>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</si>
  <si>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</si>
  <si>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</si>
  <si>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</si>
  <si>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</si>
  <si>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</si>
  <si>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</si>
  <si>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</si>
  <si>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</si>
  <si>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</si>
  <si>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</si>
  <si>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</si>
  <si>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</si>
  <si>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</si>
  <si>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</si>
  <si>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</si>
  <si>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</si>
  <si>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</si>
  <si>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</si>
  <si>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</si>
  <si>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</si>
  <si>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</si>
  <si>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</si>
  <si>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</si>
  <si>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</si>
  <si>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</si>
  <si>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</si>
  <si>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</si>
  <si>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</si>
  <si>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</si>
  <si>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</si>
  <si>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</si>
  <si>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</si>
  <si>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</si>
  <si>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</si>
  <si>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</si>
  <si>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</si>
  <si>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</si>
  <si>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</si>
  <si>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</si>
  <si>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</si>
  <si>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</si>
  <si>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</si>
  <si>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</si>
  <si>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</si>
  <si>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</si>
  <si>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</si>
  <si>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</si>
  <si>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</si>
  <si>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</si>
  <si>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</si>
  <si>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</si>
  <si>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</si>
  <si>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</si>
  <si>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</si>
  <si>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</si>
  <si>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</si>
  <si>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</si>
  <si>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</si>
  <si>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</si>
  <si>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</si>
  <si>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</si>
  <si>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</si>
  <si>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</si>
  <si>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</si>
  <si>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</si>
  <si>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</si>
  <si>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</si>
  <si>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</si>
  <si>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</si>
  <si>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</si>
  <si>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</si>
  <si>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</si>
  <si>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</si>
  <si>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</si>
  <si>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</si>
  <si>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</si>
  <si>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</si>
  <si>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</si>
  <si>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</si>
  <si>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</si>
  <si>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</si>
  <si>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</si>
  <si>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</si>
  <si>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</si>
  <si>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</si>
  <si>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</si>
  <si>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</si>
  <si>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</si>
  <si>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</si>
  <si>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</si>
  <si>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</si>
  <si>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</si>
  <si>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</si>
  <si>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</si>
  <si>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</si>
  <si>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</si>
  <si>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</si>
  <si>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</si>
  <si>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</si>
  <si>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</si>
  <si>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</si>
  <si>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</si>
  <si>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</si>
  <si>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</si>
  <si>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</si>
  <si>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</si>
  <si>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</si>
  <si>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</si>
  <si>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</si>
  <si>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</si>
  <si>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</si>
  <si>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</si>
  <si>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</si>
  <si>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</si>
  <si>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</si>
  <si>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</si>
  <si>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</si>
  <si>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</si>
  <si>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</si>
  <si>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</si>
  <si>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</si>
  <si>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</si>
  <si>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</si>
  <si>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</si>
  <si>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</si>
  <si>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</si>
  <si>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</si>
  <si>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</si>
  <si>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</si>
  <si>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</si>
  <si>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</si>
  <si>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</si>
  <si>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</si>
  <si>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</si>
  <si>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</si>
  <si>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</si>
  <si>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</si>
  <si>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</si>
  <si>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</si>
  <si>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</si>
  <si>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</si>
  <si>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</si>
  <si>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</si>
  <si>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</si>
  <si>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</si>
  <si>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</si>
  <si>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</si>
  <si>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</si>
  <si>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</si>
  <si>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</si>
  <si>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</si>
  <si>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</si>
  <si>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</si>
  <si>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</si>
  <si>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</si>
  <si>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</si>
  <si>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</si>
  <si>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</si>
  <si>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</si>
  <si>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</si>
  <si>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</si>
  <si>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</si>
  <si>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</si>
  <si>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</si>
  <si>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</si>
  <si>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</si>
  <si>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</si>
  <si>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</si>
  <si>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</si>
  <si>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</si>
  <si>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</si>
  <si>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</si>
  <si>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</si>
  <si>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</si>
  <si>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</si>
  <si>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</si>
  <si>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</si>
  <si>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</si>
  <si>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</si>
  <si>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</si>
  <si>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</si>
  <si>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</si>
  <si>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</si>
  <si>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</si>
  <si>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</si>
  <si>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</si>
  <si>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</si>
  <si>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</si>
  <si>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</si>
  <si>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</si>
  <si>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</si>
  <si>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</si>
  <si>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</si>
  <si>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</si>
  <si>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</si>
  <si>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</si>
  <si>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</si>
  <si>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</si>
  <si>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</si>
  <si>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</si>
  <si>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</si>
  <si>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</si>
  <si>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</si>
  <si>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</si>
  <si>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</si>
  <si>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</si>
  <si>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</si>
  <si>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</si>
  <si>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</si>
  <si>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</si>
  <si>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</si>
  <si>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</si>
  <si>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</si>
  <si>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</si>
  <si>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</si>
  <si>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</si>
  <si>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</si>
  <si>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</si>
  <si>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</si>
  <si>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</si>
  <si>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</si>
  <si>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</si>
  <si>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</si>
  <si>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</si>
  <si>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</si>
  <si>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</si>
  <si>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</si>
  <si>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</si>
  <si>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</si>
  <si>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</si>
  <si>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</si>
  <si>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</si>
  <si>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</si>
  <si>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</si>
  <si>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</si>
  <si>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</si>
  <si>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</si>
  <si>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</si>
  <si>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</si>
  <si>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</si>
  <si>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</si>
  <si>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</si>
  <si>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</si>
  <si>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</si>
  <si>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</si>
  <si>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</si>
  <si>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</si>
  <si>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</si>
  <si>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</si>
  <si>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</si>
  <si>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</si>
  <si>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</si>
  <si>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</si>
  <si>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</si>
  <si>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</si>
  <si>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</si>
  <si>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</si>
  <si>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</si>
  <si>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</si>
  <si>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</si>
  <si>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</si>
  <si>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</si>
  <si>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</si>
  <si>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</si>
  <si>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</si>
  <si>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</si>
  <si>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</si>
  <si>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</si>
  <si>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</si>
  <si>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</si>
  <si>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</si>
  <si>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</si>
  <si>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</si>
  <si>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</si>
  <si>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</si>
  <si>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</si>
  <si>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</si>
  <si>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</si>
  <si>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</si>
  <si>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</si>
  <si>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</si>
  <si>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</si>
  <si>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</si>
  <si>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</si>
  <si>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</si>
  <si>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</si>
  <si>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</si>
  <si>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</si>
  <si>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</si>
  <si>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</si>
  <si>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</si>
  <si>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</si>
  <si>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</si>
  <si>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</si>
  <si>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</si>
  <si>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</si>
  <si>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</si>
  <si>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</si>
  <si>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</si>
  <si>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</si>
  <si>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</si>
  <si>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</si>
  <si>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</si>
  <si>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</si>
  <si>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</si>
  <si>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</si>
  <si>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</si>
  <si>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</si>
  <si>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</si>
  <si>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</si>
  <si>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</si>
  <si>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</si>
  <si>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</si>
  <si>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</si>
  <si>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</si>
  <si>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</si>
  <si>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</si>
  <si>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</si>
  <si>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</si>
  <si>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</si>
  <si>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</si>
  <si>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</si>
  <si>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</si>
  <si>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</si>
  <si>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</si>
  <si>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</si>
  <si>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</si>
  <si>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</si>
  <si>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</si>
  <si>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</si>
  <si>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</si>
  <si>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</si>
  <si>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</si>
  <si>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</si>
  <si>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</si>
  <si>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</si>
  <si>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</si>
  <si>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</si>
  <si>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</si>
  <si>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</si>
  <si>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</si>
  <si>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</si>
  <si>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</si>
  <si>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</si>
  <si>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</si>
  <si>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</si>
  <si>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</si>
  <si>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</si>
  <si>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</si>
  <si>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</si>
  <si>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</si>
  <si>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</si>
  <si>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</si>
  <si>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</si>
  <si>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</si>
  <si>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</si>
  <si>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</si>
  <si>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</si>
  <si>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</si>
  <si>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</si>
  <si>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</si>
  <si>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</si>
  <si>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</si>
  <si>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</si>
  <si>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</si>
  <si>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</si>
  <si>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</si>
  <si>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</si>
  <si>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</si>
  <si>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</si>
  <si>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</si>
  <si>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</si>
  <si>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</si>
  <si>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</si>
  <si>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</si>
  <si>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</si>
  <si>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</si>
  <si>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</si>
  <si>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</si>
  <si>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</si>
  <si>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</si>
  <si>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</si>
  <si>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</si>
  <si>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</si>
  <si>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</si>
  <si>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</si>
  <si>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</si>
  <si>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</si>
  <si>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</si>
  <si>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</si>
  <si>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</si>
  <si>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</si>
  <si>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</si>
  <si>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</si>
  <si>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</si>
  <si>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</si>
  <si>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</si>
  <si>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</si>
  <si>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</si>
  <si>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</si>
  <si>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</si>
  <si>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</si>
  <si>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</si>
  <si>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</si>
  <si>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</si>
  <si>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</si>
  <si>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</si>
  <si>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</si>
  <si>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</si>
  <si>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</si>
  <si>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</si>
  <si>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</si>
  <si>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</si>
  <si>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</si>
  <si>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</si>
  <si>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</si>
  <si>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</si>
  <si>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</si>
  <si>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</si>
  <si>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</si>
  <si>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</si>
  <si>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</si>
  <si>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</si>
  <si>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</si>
  <si>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</si>
  <si>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</si>
  <si>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</si>
  <si>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</si>
  <si>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</si>
  <si>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</si>
  <si>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</si>
  <si>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</si>
  <si>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</si>
  <si>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</si>
  <si>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</si>
  <si>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</si>
  <si>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</si>
  <si>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</si>
  <si>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</si>
  <si>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</si>
  <si>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</si>
  <si>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</si>
  <si>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</si>
  <si>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</si>
  <si>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</si>
  <si>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</si>
  <si>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</si>
  <si>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</si>
  <si>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</si>
  <si>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</si>
  <si>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</si>
  <si>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</si>
  <si>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</si>
  <si>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</si>
  <si>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</si>
  <si>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</si>
  <si>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</si>
  <si>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</si>
  <si>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</si>
  <si>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</si>
  <si>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</si>
  <si>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</si>
  <si>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</si>
  <si>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</si>
  <si>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</si>
  <si>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</si>
  <si>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</si>
  <si>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</si>
  <si>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</si>
  <si>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</si>
  <si>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</si>
  <si>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</si>
  <si>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</si>
  <si>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</si>
  <si>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</si>
  <si>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</si>
  <si>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</si>
  <si>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</si>
  <si>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</si>
  <si>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</si>
  <si>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</si>
  <si>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</si>
  <si>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</si>
  <si>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</si>
  <si>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</si>
  <si>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</si>
  <si>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</si>
  <si>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</si>
  <si>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</si>
  <si>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</si>
  <si>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</si>
  <si>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</si>
  <si>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</si>
  <si>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</si>
  <si>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</si>
  <si>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</si>
  <si>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</si>
  <si>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</si>
  <si>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</si>
  <si>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</si>
  <si>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</si>
  <si>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</si>
  <si>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</si>
  <si>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</si>
  <si>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</si>
  <si>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</si>
  <si>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</si>
  <si>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</si>
  <si>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</si>
  <si>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</si>
  <si>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</si>
  <si>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</si>
  <si>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</si>
  <si>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</si>
  <si>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</si>
  <si>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</si>
  <si>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</si>
  <si>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</si>
  <si>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</si>
  <si>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</si>
  <si>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</si>
  <si>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</si>
  <si>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</si>
  <si>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</si>
  <si>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</si>
  <si>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</si>
  <si>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</si>
  <si>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</si>
  <si>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</si>
  <si>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</si>
  <si>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</si>
  <si>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</si>
  <si>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</si>
  <si>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</si>
  <si>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</si>
  <si>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</si>
  <si>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</si>
  <si>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</si>
  <si>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</si>
  <si>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</si>
  <si>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</si>
  <si>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</si>
  <si>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</si>
  <si>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</si>
  <si>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</si>
  <si>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</si>
  <si>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</si>
  <si>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</si>
  <si>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</si>
  <si>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</si>
  <si>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</si>
  <si>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</si>
  <si>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</si>
  <si>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</si>
  <si>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</si>
  <si>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</si>
  <si>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</si>
  <si>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</si>
  <si>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</si>
  <si>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</si>
  <si>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</si>
  <si>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</si>
  <si>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</si>
  <si>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</si>
  <si>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</si>
  <si>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</si>
  <si>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</si>
  <si>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</si>
  <si>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</si>
  <si>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</si>
  <si>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</si>
  <si>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</si>
  <si>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</si>
  <si>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</si>
  <si>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</si>
  <si>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</si>
  <si>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</si>
  <si>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</si>
  <si>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</si>
  <si>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</si>
  <si>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</si>
  <si>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</si>
  <si>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</si>
  <si>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</si>
  <si>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</si>
  <si>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</si>
  <si>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</si>
  <si>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</si>
  <si>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</si>
  <si>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</si>
  <si>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</si>
  <si>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</si>
  <si>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</si>
  <si>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</si>
  <si>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</si>
  <si>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</si>
  <si>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</si>
  <si>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</si>
  <si>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</si>
  <si>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</si>
  <si>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</si>
  <si>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</si>
  <si>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</si>
  <si>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</si>
  <si>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</si>
  <si>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</si>
  <si>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</si>
  <si>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</si>
  <si>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</si>
  <si>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</si>
  <si>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</si>
  <si>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</si>
  <si>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</si>
  <si>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</si>
  <si>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</si>
  <si>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</si>
  <si>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</si>
  <si>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</si>
  <si>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</si>
  <si>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</si>
  <si>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</si>
  <si>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</si>
  <si>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</si>
  <si>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</si>
  <si>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</si>
  <si>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</si>
  <si>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</si>
  <si>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</si>
  <si>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</si>
  <si>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</si>
  <si>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</si>
  <si>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</si>
  <si>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</si>
  <si>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</si>
  <si>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</si>
  <si>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</si>
  <si>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</si>
  <si>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</si>
  <si>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</si>
  <si>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</si>
  <si>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</si>
  <si>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</si>
  <si>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</si>
  <si>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</si>
  <si>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</si>
  <si>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</si>
  <si>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</si>
  <si>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</si>
  <si>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</si>
  <si>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</si>
  <si>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</si>
  <si>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</si>
  <si>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</si>
  <si>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</si>
  <si>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</si>
  <si>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</si>
  <si>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</si>
  <si>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</si>
  <si>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</si>
  <si>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</si>
  <si>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</si>
  <si>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</si>
  <si>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</si>
  <si>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</si>
  <si>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</si>
  <si>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</si>
  <si>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</si>
  <si>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</si>
  <si>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</si>
  <si>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</si>
  <si>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</si>
  <si>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</si>
  <si>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</si>
  <si>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</si>
  <si>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</si>
  <si>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</si>
  <si>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</si>
  <si>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</si>
  <si>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</si>
  <si>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</si>
  <si>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</si>
  <si>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</si>
  <si>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</si>
  <si>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</si>
  <si>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</si>
  <si>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</si>
  <si>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</si>
  <si>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</si>
  <si>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</si>
  <si>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</si>
  <si>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</si>
  <si>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</si>
  <si>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</si>
  <si>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</si>
  <si>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</si>
  <si>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</si>
  <si>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</si>
  <si>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</si>
  <si>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</si>
  <si>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</si>
  <si>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</si>
  <si>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</si>
  <si>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</si>
  <si>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</si>
  <si>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</si>
  <si>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</si>
  <si>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</si>
  <si>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</si>
  <si>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</si>
  <si>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</si>
  <si>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</si>
  <si>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</si>
  <si>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</si>
  <si>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</si>
  <si>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</si>
  <si>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</si>
  <si>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</si>
  <si>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</si>
  <si>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</si>
  <si>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</si>
  <si>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</si>
  <si>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</si>
  <si>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</si>
  <si>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</si>
  <si>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</si>
  <si>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</si>
  <si>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</si>
  <si>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</si>
  <si>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</si>
  <si>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</si>
  <si>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</si>
  <si>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</si>
  <si>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</si>
  <si>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</si>
  <si>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</si>
  <si>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</si>
  <si>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</si>
  <si>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</si>
  <si>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</si>
  <si>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</si>
  <si>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</si>
  <si>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</si>
  <si>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</si>
  <si>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</si>
  <si>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</si>
  <si>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</si>
  <si>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</si>
  <si>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</si>
  <si>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</si>
  <si>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</si>
  <si>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</si>
  <si>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</si>
  <si>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</si>
  <si>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</si>
  <si>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</si>
  <si>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</si>
  <si>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</si>
  <si>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</si>
  <si>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</si>
  <si>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</si>
  <si>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</si>
  <si>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</si>
  <si>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</si>
  <si>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</si>
  <si>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</si>
  <si>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</si>
  <si>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</si>
  <si>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</si>
  <si>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</si>
  <si>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</si>
  <si>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</si>
  <si>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</si>
  <si>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</si>
  <si>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</si>
  <si>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</si>
  <si>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</si>
  <si>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</si>
  <si>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</si>
  <si>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</si>
  <si>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</si>
  <si>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</si>
  <si>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</si>
  <si>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</si>
  <si>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</si>
  <si>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</si>
  <si>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</si>
  <si>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</si>
  <si>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</si>
  <si>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</si>
  <si>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</si>
  <si>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</si>
  <si>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</si>
  <si>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</si>
  <si>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</si>
  <si>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</si>
  <si>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</si>
  <si>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</si>
  <si>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</si>
  <si>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</si>
  <si>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</si>
  <si>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</si>
  <si>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</si>
  <si>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</si>
  <si>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</si>
  <si>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</si>
  <si>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</si>
  <si>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</si>
  <si>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</si>
  <si>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</si>
  <si>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</si>
  <si>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</si>
  <si>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</si>
  <si>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</si>
  <si>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</si>
  <si>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</si>
  <si>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</si>
  <si>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</si>
  <si>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</si>
  <si>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</si>
  <si>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</si>
  <si>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</si>
  <si>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</si>
  <si>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</si>
  <si>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</si>
  <si>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</si>
  <si>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</si>
  <si>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</si>
  <si>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</si>
  <si>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</si>
  <si>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</si>
  <si>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</si>
  <si>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</si>
  <si>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</si>
  <si>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</si>
  <si>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</si>
  <si>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</si>
  <si>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</si>
  <si>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</si>
  <si>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</si>
  <si>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</si>
  <si>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</si>
  <si>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</si>
  <si>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</si>
  <si>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</si>
  <si>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</si>
  <si>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</si>
  <si>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</si>
  <si>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</si>
  <si>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</si>
  <si>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</si>
  <si>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</si>
  <si>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</si>
  <si>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</si>
  <si>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</si>
  <si>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</si>
  <si>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</si>
  <si>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</si>
  <si>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</si>
  <si>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</si>
  <si>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</si>
  <si>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</si>
  <si>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</si>
  <si>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</si>
  <si>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</si>
  <si>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</si>
  <si>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</si>
  <si>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</si>
  <si>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</si>
  <si>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</si>
  <si>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</si>
  <si>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Number Successful</t>
  </si>
  <si>
    <t>Number Failed</t>
  </si>
  <si>
    <t>Number Canceled</t>
  </si>
  <si>
    <t>Total Projects</t>
  </si>
  <si>
    <t>Percentage Successful</t>
  </si>
  <si>
    <t>Perecntage Failed</t>
  </si>
  <si>
    <t>Percenatge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</si>
  <si>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</si>
  <si>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</si>
  <si>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</si>
  <si>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</si>
  <si>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</si>
  <si>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</si>
  <si>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</si>
  <si>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</si>
  <si>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</si>
  <si>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</si>
  <si>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</si>
  <si>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</si>
  <si>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&gt;=1000</t>
  </si>
  <si>
    <t>&lt;1000</t>
  </si>
  <si>
    <t>&gt;=5000</t>
  </si>
  <si>
    <t>&gt;=10000</t>
  </si>
  <si>
    <t>&gt;=15000</t>
  </si>
  <si>
    <t>&gt;=20000</t>
  </si>
  <si>
    <t>&lt;25000</t>
  </si>
  <si>
    <t>&lt;15000</t>
  </si>
  <si>
    <t>&lt;20000</t>
  </si>
  <si>
    <t>&gt;=25000</t>
  </si>
  <si>
    <t>&lt;30000</t>
  </si>
  <si>
    <t>&gt;=30000</t>
  </si>
  <si>
    <t>&lt;35000</t>
  </si>
  <si>
    <t>&gt;=35000</t>
  </si>
  <si>
    <t>&lt;40000</t>
  </si>
  <si>
    <t>&gt;=40000</t>
  </si>
  <si>
    <t>&lt;45000</t>
  </si>
  <si>
    <t>&gt;=45000</t>
  </si>
  <si>
    <t>&lt;50000</t>
  </si>
  <si>
    <t>&gt;=50000</t>
  </si>
  <si>
    <t>&lt;10000</t>
  </si>
  <si>
    <t>&lt;5000</t>
  </si>
  <si>
    <t>Figures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</si>
</sst>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5" fontId="1" fillId="0" borderId="0" xfId="0" applyNumberFormat="1" applyFont="1"/>
    <xf numFmtId="165" fontId="3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44" fontId="3" fillId="0" borderId="0" xfId="1" applyFont="1"/>
    <xf numFmtId="0" fontId="0" fillId="0" borderId="1" xfId="0" applyBorder="1"/>
    <xf numFmtId="9" fontId="0" fillId="0" borderId="1" xfId="2" applyFont="1" applyBorder="1"/>
    <xf numFmtId="0" fontId="0" fillId="0" borderId="2" xfId="0" applyBorder="1"/>
    <xf numFmtId="9" fontId="0" fillId="0" borderId="3" xfId="2" applyFont="1" applyBorder="1"/>
    <xf numFmtId="0" fontId="0" fillId="0" borderId="4" xfId="0" applyBorder="1"/>
    <xf numFmtId="0" fontId="0" fillId="0" borderId="5" xfId="0" applyBorder="1"/>
    <xf numFmtId="9" fontId="0" fillId="0" borderId="5" xfId="2" applyFont="1" applyBorder="1"/>
    <xf numFmtId="9" fontId="0" fillId="0" borderId="6" xfId="2" applyFont="1" applyBorder="1"/>
    <xf numFmtId="0" fontId="0" fillId="0" borderId="7" xfId="0" applyBorder="1"/>
    <xf numFmtId="0" fontId="0" fillId="0" borderId="8" xfId="0" applyBorder="1"/>
    <xf numFmtId="9" fontId="0" fillId="0" borderId="8" xfId="2" applyFont="1" applyBorder="1"/>
    <xf numFmtId="9" fontId="0" fillId="0" borderId="9" xfId="2" applyFont="1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2" borderId="7" xfId="0" applyFill="1" applyBorder="1"/>
    <xf numFmtId="0" fontId="0" fillId="2" borderId="9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6" xfId="0" applyFill="1" applyBorder="1"/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2-4B6D-80C1-19439844AB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2-4B6D-80C1-19439844AB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62-4B6D-80C1-19439844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56160"/>
        <c:axId val="445462816"/>
      </c:lineChart>
      <c:catAx>
        <c:axId val="4454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62816"/>
        <c:crosses val="autoZero"/>
        <c:auto val="1"/>
        <c:lblAlgn val="ctr"/>
        <c:lblOffset val="100"/>
        <c:noMultiLvlLbl val="0"/>
      </c:catAx>
      <c:valAx>
        <c:axId val="4454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F-4155-9B31-4113FAA3360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F-4155-9B31-4113FAA3360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F-4155-9B31-4113FAA33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55328"/>
        <c:axId val="445455744"/>
      </c:lineChart>
      <c:catAx>
        <c:axId val="4454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55744"/>
        <c:crosses val="autoZero"/>
        <c:auto val="1"/>
        <c:lblAlgn val="ctr"/>
        <c:lblOffset val="100"/>
        <c:noMultiLvlLbl val="0"/>
      </c:catAx>
      <c:valAx>
        <c:axId val="44545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3-4009-88EF-53DB331B7F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3-4009-88EF-53DB331B7F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3-4009-88EF-53DB331B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906735"/>
        <c:axId val="1106912975"/>
      </c:barChart>
      <c:catAx>
        <c:axId val="110690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12975"/>
        <c:crosses val="autoZero"/>
        <c:auto val="1"/>
        <c:lblAlgn val="ctr"/>
        <c:lblOffset val="100"/>
        <c:noMultiLvlLbl val="0"/>
      </c:catAx>
      <c:valAx>
        <c:axId val="110691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0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1E-400C-BB00-DC3CE53652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1E-400C-BB00-DC3CE53652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1E-400C-BB00-DC3CE53652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1E-400C-BB00-DC3CE536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510095"/>
        <c:axId val="752386991"/>
      </c:barChart>
      <c:catAx>
        <c:axId val="60051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386991"/>
        <c:crosses val="autoZero"/>
        <c:auto val="1"/>
        <c:lblAlgn val="ctr"/>
        <c:lblOffset val="100"/>
        <c:noMultiLvlLbl val="0"/>
      </c:catAx>
      <c:valAx>
        <c:axId val="7523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1-4BB5-A4D4-89D5EC7817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1-4BB5-A4D4-89D5EC7817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81-4BB5-A4D4-89D5EC781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84735"/>
        <c:axId val="1297178495"/>
      </c:lineChart>
      <c:catAx>
        <c:axId val="129718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78495"/>
        <c:crosses val="autoZero"/>
        <c:auto val="1"/>
        <c:lblAlgn val="ctr"/>
        <c:lblOffset val="100"/>
        <c:noMultiLvlLbl val="0"/>
      </c:catAx>
      <c:valAx>
        <c:axId val="12971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8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1</xdr:row>
      <xdr:rowOff>1</xdr:rowOff>
    </xdr:from>
    <xdr:to>
      <xdr:col>15</xdr:col>
      <xdr:colOff>552450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5540C-5AE5-499A-9948-D99FDF758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14</xdr:row>
      <xdr:rowOff>0</xdr:rowOff>
    </xdr:from>
    <xdr:to>
      <xdr:col>8</xdr:col>
      <xdr:colOff>0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0BA782-A40B-4022-A468-7D6775FED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66675</xdr:rowOff>
    </xdr:from>
    <xdr:to>
      <xdr:col>19</xdr:col>
      <xdr:colOff>123825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AD76D-FFCD-4CF4-B5F2-F56C8F8F8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18</xdr:col>
      <xdr:colOff>47625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2FF77-7CB4-467D-8D3D-71B7C57F1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152399</xdr:rowOff>
    </xdr:from>
    <xdr:to>
      <xdr:col>14</xdr:col>
      <xdr:colOff>600075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26618-23CC-41AF-9FDC-9FDCA9E84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ailey" refreshedDate="44242.814280671293" createdVersion="6" refreshedVersion="6" minRefreshableVersion="3" recordCount="4114" xr:uid="{F6F0A8E5-0D93-495E-9EE1-DA7E900399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ailey" refreshedDate="44244.778055092589" createdVersion="6" refreshedVersion="6" minRefreshableVersion="3" recordCount="4114" xr:uid="{DB1F80F6-0F4A-4EAA-9A7A-4D615D1B57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ailey" refreshedDate="44247.806526388886" createdVersion="6" refreshedVersion="6" minRefreshableVersion="3" recordCount="4114" xr:uid="{80FCA6ED-9651-48CE-B024-CA40119E35D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FDC7B-C0C6-474C-802B-B3EA38A6968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DB9F7-293B-4895-B394-7B27E95CF9E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1B56C-A88D-4E06-9434-A1DA2B0F80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81F43-1419-4F26-8076-FC8C887B8E4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0841-2645-48FF-9613-2577AA8CBE1F}">
  <dimension ref="A1:E28"/>
  <sheetViews>
    <sheetView tabSelected="1"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6" spans="1:5" x14ac:dyDescent="0.25">
      <c r="A26">
        <f>839/1369</f>
        <v>0.61285609934258578</v>
      </c>
    </row>
    <row r="28" spans="1:5" x14ac:dyDescent="0.25">
      <c r="A28">
        <f>1369*A26</f>
        <v>838.99999999999989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DAB3-8494-460D-92E5-2E4CDB72FF6B}">
  <dimension ref="A1:K13"/>
  <sheetViews>
    <sheetView workbookViewId="0">
      <selection activeCell="N16" sqref="N16"/>
    </sheetView>
  </sheetViews>
  <sheetFormatPr defaultRowHeight="15" x14ac:dyDescent="0.25"/>
  <cols>
    <col min="1" max="8" width="20.42578125" customWidth="1"/>
    <col min="10" max="11" width="9.140625" hidden="1" customWidth="1"/>
  </cols>
  <sheetData>
    <row r="1" spans="1:11" ht="15.75" thickBot="1" x14ac:dyDescent="0.3">
      <c r="A1" s="33" t="s">
        <v>8382</v>
      </c>
      <c r="B1" s="34" t="s">
        <v>8386</v>
      </c>
      <c r="C1" s="34" t="s">
        <v>8387</v>
      </c>
      <c r="D1" s="34" t="s">
        <v>8388</v>
      </c>
      <c r="E1" s="34" t="s">
        <v>8389</v>
      </c>
      <c r="F1" s="34" t="s">
        <v>8390</v>
      </c>
      <c r="G1" s="34" t="s">
        <v>8391</v>
      </c>
      <c r="H1" s="35" t="s">
        <v>8392</v>
      </c>
      <c r="J1" s="42" t="s">
        <v>8427</v>
      </c>
      <c r="K1" s="43"/>
    </row>
    <row r="2" spans="1:11" x14ac:dyDescent="0.25">
      <c r="A2" s="29" t="s">
        <v>8393</v>
      </c>
      <c r="B2" s="30">
        <f>COUNTIFS(Kickstarter!$F$77:$F$4115,"successful",Kickstarter!$R$77:$R$4115,"plays",Kickstarter!$D$77:$D$4115,$J$2)</f>
        <v>141</v>
      </c>
      <c r="C2" s="30">
        <f>COUNTIFS(Kickstarter!$F$77:$F$4115,"failed",Kickstarter!$R$77:$R$4115,"plays",Kickstarter!$D$77:$D$4115,$J$2)</f>
        <v>45</v>
      </c>
      <c r="D2" s="30">
        <f>COUNTIFS(Kickstarter!$F$77:$F$4115,"canceled",Kickstarter!$R$77:$R$4115,"plays",Kickstarter!$D$77:$D$4115,$J$2)</f>
        <v>0</v>
      </c>
      <c r="E2" s="30">
        <f>SUM(B2:D2)</f>
        <v>186</v>
      </c>
      <c r="F2" s="31">
        <f>(B2/E2)</f>
        <v>0.75806451612903225</v>
      </c>
      <c r="G2" s="31">
        <f>(C2/E2)</f>
        <v>0.24193548387096775</v>
      </c>
      <c r="H2" s="32">
        <f>(D2/E2)</f>
        <v>0</v>
      </c>
      <c r="J2" s="36" t="s">
        <v>8406</v>
      </c>
      <c r="K2" s="37"/>
    </row>
    <row r="3" spans="1:11" x14ac:dyDescent="0.25">
      <c r="A3" s="23" t="s">
        <v>8394</v>
      </c>
      <c r="B3" s="21">
        <f>COUNTIFS(Kickstarter!$F$77:$F$4115,"successful",Kickstarter!$R$77:$R$4115,"plays",Kickstarter!$D$77:$D$4115,$J$3,Kickstarter!$D$77:$D$4115,$K$3)</f>
        <v>388</v>
      </c>
      <c r="C3" s="21">
        <f>COUNTIFS(Kickstarter!$F$77:$F$4115,"failed",Kickstarter!$R$77:$R$4115,"plays",Kickstarter!$D$77:$D$4115,$J$3,Kickstarter!$D$77:$D$4115,$K$3)</f>
        <v>146</v>
      </c>
      <c r="D3" s="21">
        <f>COUNTIFS(Kickstarter!$F$77:$F$4115,"canceled",Kickstarter!$R$77:$R$4115,"plays",Kickstarter!$D$77:$D$4115,$J$3,Kickstarter!$D$77:$D$4115,$K$3)</f>
        <v>0</v>
      </c>
      <c r="E3" s="21">
        <f t="shared" ref="E3:E13" si="0">SUM(B3:D3)</f>
        <v>534</v>
      </c>
      <c r="F3" s="22">
        <f t="shared" ref="F3:F13" si="1">(B3/E3)</f>
        <v>0.72659176029962547</v>
      </c>
      <c r="G3" s="22">
        <f t="shared" ref="G3:G13" si="2">(C3/E3)</f>
        <v>0.27340823970037453</v>
      </c>
      <c r="H3" s="24">
        <f t="shared" ref="H3:H13" si="3">(D3/E3)</f>
        <v>0</v>
      </c>
      <c r="J3" s="38" t="s">
        <v>8405</v>
      </c>
      <c r="K3" s="39" t="s">
        <v>8426</v>
      </c>
    </row>
    <row r="4" spans="1:11" x14ac:dyDescent="0.25">
      <c r="A4" s="23" t="s">
        <v>8395</v>
      </c>
      <c r="B4" s="21">
        <f>COUNTIFS(Kickstarter!$F$77:$F$4115,"successful",Kickstarter!$R$77:$R$4115,"plays",Kickstarter!$D$77:$D$4115,$J$4,Kickstarter!$D$77:$D$4115,$K$4)</f>
        <v>93</v>
      </c>
      <c r="C4" s="21">
        <f>COUNTIFS(Kickstarter!$F$77:$F$4115,"failed",Kickstarter!$R$77:$R$4115,"plays",Kickstarter!$D$77:$D$4115,$J$4,Kickstarter!$D$77:$D$4115,$K$4)</f>
        <v>76</v>
      </c>
      <c r="D4" s="21">
        <f>COUNTIFS(Kickstarter!$F$77:$F$4115,"canceled",Kickstarter!$R$77:$R$4115,"plays",Kickstarter!$D$77:$D$4115,$J$4,Kickstarter!$D$77:$D$4115,$K$4)</f>
        <v>0</v>
      </c>
      <c r="E4" s="2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4">
        <f t="shared" si="3"/>
        <v>0</v>
      </c>
      <c r="J4" s="38" t="s">
        <v>8407</v>
      </c>
      <c r="K4" s="39" t="s">
        <v>8425</v>
      </c>
    </row>
    <row r="5" spans="1:11" x14ac:dyDescent="0.25">
      <c r="A5" s="23" t="s">
        <v>8396</v>
      </c>
      <c r="B5" s="21">
        <f>COUNTIFS(Kickstarter!$F$77:$F$4115,"successful",Kickstarter!$R$77:$R$4115,"plays",Kickstarter!$D$77:$D$4115,$J$5,Kickstarter!$D$77:$D$4115,$K$5)</f>
        <v>39</v>
      </c>
      <c r="C5" s="21">
        <f>COUNTIFS(Kickstarter!$F$77:$F$4115,"failed",Kickstarter!$R$77:$R$4115,"plays",Kickstarter!$D$77:$D$4115,$J$5,Kickstarter!$D$77:$D$4115,$K$5)</f>
        <v>33</v>
      </c>
      <c r="D5" s="21">
        <f>COUNTIFS(Kickstarter!$F$77:$F$4115,"canceled",Kickstarter!$R$77:$R$4115,"plays",Kickstarter!$D$77:$D$4115,$J$5,Kickstarter!$D$77:$D$4115,$K$5)</f>
        <v>0</v>
      </c>
      <c r="E5" s="2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4">
        <f t="shared" si="3"/>
        <v>0</v>
      </c>
      <c r="J5" s="38" t="s">
        <v>8408</v>
      </c>
      <c r="K5" s="39" t="s">
        <v>8412</v>
      </c>
    </row>
    <row r="6" spans="1:11" x14ac:dyDescent="0.25">
      <c r="A6" s="23" t="s">
        <v>8397</v>
      </c>
      <c r="B6" s="21">
        <f>COUNTIFS(Kickstarter!$F$77:$F$4115,"successful",Kickstarter!$R$77:$R$4115,"plays",Kickstarter!$D$77:$D$4115,$J$6,Kickstarter!$D$77:$D$4115,$K$6)</f>
        <v>12</v>
      </c>
      <c r="C6" s="21">
        <f>COUNTIFS(Kickstarter!$F$77:$F$4115,"failed",Kickstarter!$R$77:$R$4115,"plays",Kickstarter!$D$77:$D$4115,$J$6,Kickstarter!$D$77:$D$4115,$K$6)</f>
        <v>12</v>
      </c>
      <c r="D6" s="21">
        <f>COUNTIFS(Kickstarter!$F$77:$F$4115,"canceled",Kickstarter!$R$77:$R$4115,"plays",Kickstarter!$D$77:$D$4115,$J$6,Kickstarter!$D$77:$D$4115,$K$6)</f>
        <v>0</v>
      </c>
      <c r="E6" s="21">
        <f t="shared" si="0"/>
        <v>24</v>
      </c>
      <c r="F6" s="22">
        <f t="shared" si="1"/>
        <v>0.5</v>
      </c>
      <c r="G6" s="22">
        <f t="shared" si="2"/>
        <v>0.5</v>
      </c>
      <c r="H6" s="24">
        <f t="shared" si="3"/>
        <v>0</v>
      </c>
      <c r="J6" s="38" t="s">
        <v>8409</v>
      </c>
      <c r="K6" s="39" t="s">
        <v>8413</v>
      </c>
    </row>
    <row r="7" spans="1:11" x14ac:dyDescent="0.25">
      <c r="A7" s="23" t="s">
        <v>8398</v>
      </c>
      <c r="B7" s="21">
        <f>COUNTIFS(Kickstarter!$F$77:$F$4115,"successful",Kickstarter!$R$77:$R$4115,"plays",Kickstarter!$D$77:$D$4115,$J$7,Kickstarter!$D$77:$D$4115,$K$7)</f>
        <v>9</v>
      </c>
      <c r="C7" s="21">
        <f>COUNTIFS(Kickstarter!$F$77:$F$4115,"failed",Kickstarter!$R$77:$R$4115,"plays",Kickstarter!$D$77:$D$4115,$J$7,Kickstarter!$D$77:$D$4115,$K$7)</f>
        <v>11</v>
      </c>
      <c r="D7" s="21">
        <f>COUNTIFS(Kickstarter!$F$77:$F$4115,"canceled",Kickstarter!$R$77:$R$4115,"plays",Kickstarter!$D$77:$D$4115,$J$7,Kickstarter!$D$77:$D$4115,$K$7)</f>
        <v>0</v>
      </c>
      <c r="E7" s="21">
        <f t="shared" si="0"/>
        <v>20</v>
      </c>
      <c r="F7" s="22">
        <f t="shared" si="1"/>
        <v>0.45</v>
      </c>
      <c r="G7" s="22">
        <f t="shared" si="2"/>
        <v>0.55000000000000004</v>
      </c>
      <c r="H7" s="24">
        <f t="shared" si="3"/>
        <v>0</v>
      </c>
      <c r="J7" s="38" t="s">
        <v>8410</v>
      </c>
      <c r="K7" s="39" t="s">
        <v>8411</v>
      </c>
    </row>
    <row r="8" spans="1:11" x14ac:dyDescent="0.25">
      <c r="A8" s="23" t="s">
        <v>8399</v>
      </c>
      <c r="B8" s="21">
        <f>COUNTIFS(Kickstarter!$F$77:$F$4115,"successful",Kickstarter!$R$77:$R$4115,"plays",Kickstarter!$D$77:$D$4115,$J$8,Kickstarter!$D$77:$D$4115,$K$8)</f>
        <v>1</v>
      </c>
      <c r="C8" s="21">
        <f>COUNTIFS(Kickstarter!$F$77:$F$4115,"failed",Kickstarter!$R$77:$R$4115,"plays",Kickstarter!$D$77:$D$4115,$J$8,Kickstarter!$D$77:$D$4115,$K$8)</f>
        <v>4</v>
      </c>
      <c r="D8" s="21">
        <f>COUNTIFS(Kickstarter!$F$77:$F$4115,"canceled",Kickstarter!$R$77:$R$4115,"plays",Kickstarter!$D$77:$D$4115,$J$8,Kickstarter!$D$77:$D$4115,$K$8)</f>
        <v>0</v>
      </c>
      <c r="E8" s="21">
        <f t="shared" si="0"/>
        <v>5</v>
      </c>
      <c r="F8" s="22">
        <f t="shared" si="1"/>
        <v>0.2</v>
      </c>
      <c r="G8" s="22">
        <f t="shared" si="2"/>
        <v>0.8</v>
      </c>
      <c r="H8" s="24">
        <f t="shared" si="3"/>
        <v>0</v>
      </c>
      <c r="J8" s="38" t="s">
        <v>8414</v>
      </c>
      <c r="K8" s="39" t="s">
        <v>8415</v>
      </c>
    </row>
    <row r="9" spans="1:11" x14ac:dyDescent="0.25">
      <c r="A9" s="23" t="s">
        <v>8400</v>
      </c>
      <c r="B9" s="21">
        <f>COUNTIFS(Kickstarter!$F$77:$F$4115,"successful",Kickstarter!$R$77:$R$4115,"plays",Kickstarter!$D$77:$D$4115,$J$9,Kickstarter!$D$77:$D$4115,$K$9)</f>
        <v>3</v>
      </c>
      <c r="C9" s="21">
        <f>COUNTIFS(Kickstarter!$F$77:$F$4115,"failed",Kickstarter!$R$77:$R$4115,"plays",Kickstarter!$D$77:$D$4115,$J$9,Kickstarter!$D$77:$D$4115,$K$9)</f>
        <v>8</v>
      </c>
      <c r="D9" s="21">
        <f>COUNTIFS(Kickstarter!$F$77:$F$4115,"canceled",Kickstarter!$R$77:$R$4115,"plays",Kickstarter!$D$77:$D$4115,$J$9,Kickstarter!$D$77:$D$4115,$K$9)</f>
        <v>0</v>
      </c>
      <c r="E9" s="2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4">
        <f t="shared" si="3"/>
        <v>0</v>
      </c>
      <c r="J9" s="38" t="s">
        <v>8416</v>
      </c>
      <c r="K9" s="39" t="s">
        <v>8417</v>
      </c>
    </row>
    <row r="10" spans="1:11" x14ac:dyDescent="0.25">
      <c r="A10" s="23" t="s">
        <v>8401</v>
      </c>
      <c r="B10" s="21">
        <f>COUNTIFS(Kickstarter!$F$77:$F$4115,"successful",Kickstarter!$R$77:$R$4115,"plays",Kickstarter!$D$77:$D$4115,$J$10,Kickstarter!$D$77:$D$4115,$K$10)</f>
        <v>4</v>
      </c>
      <c r="C10" s="21">
        <f>COUNTIFS(Kickstarter!$F$77:$F$4115,"failed",Kickstarter!$R$77:$R$4115,"plays",Kickstarter!$D$77:$D$4115,$J$10,Kickstarter!$D$77:$D$4115,$K$10)</f>
        <v>2</v>
      </c>
      <c r="D10" s="21">
        <f>COUNTIFS(Kickstarter!$F$77:$F$4115,"canceled",Kickstarter!$R$77:$R$4115,"plays",Kickstarter!$D$77:$D$4115,$J$10,Kickstarter!$D$77:$D$4115,$K$10)</f>
        <v>0</v>
      </c>
      <c r="E10" s="21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4">
        <f t="shared" si="3"/>
        <v>0</v>
      </c>
      <c r="J10" s="38" t="s">
        <v>8418</v>
      </c>
      <c r="K10" s="39" t="s">
        <v>8419</v>
      </c>
    </row>
    <row r="11" spans="1:11" x14ac:dyDescent="0.25">
      <c r="A11" s="23" t="s">
        <v>8402</v>
      </c>
      <c r="B11" s="21">
        <f>COUNTIFS(Kickstarter!$F$77:$F$4115,"successful",Kickstarter!$R$77:$R$4115,"plays",Kickstarter!$D$77:$D$4115,$J$11,Kickstarter!$D$77:$D$4115,$K$11)</f>
        <v>2</v>
      </c>
      <c r="C11" s="21">
        <f>COUNTIFS(Kickstarter!$F$77:$F$4115,"failed",Kickstarter!$R$77:$R$4115,"plays",Kickstarter!$D$77:$D$4115,$J$11,Kickstarter!$D$77:$D$4115,$K$11)</f>
        <v>1</v>
      </c>
      <c r="D11" s="21">
        <f>COUNTIFS(Kickstarter!$F$77:$F$4115,"canceled",Kickstarter!$R$77:$R$4115,"plays",Kickstarter!$D$77:$D$4115,$J$11,Kickstarter!$D$77:$D$4115,$K$11)</f>
        <v>0</v>
      </c>
      <c r="E11" s="2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4">
        <f t="shared" si="3"/>
        <v>0</v>
      </c>
      <c r="J11" s="38" t="s">
        <v>8420</v>
      </c>
      <c r="K11" s="39" t="s">
        <v>8421</v>
      </c>
    </row>
    <row r="12" spans="1:11" x14ac:dyDescent="0.25">
      <c r="A12" s="23" t="s">
        <v>8403</v>
      </c>
      <c r="B12" s="21">
        <f>COUNTIFS(Kickstarter!$F$77:$F$4115,"successful",Kickstarter!$R$77:$R$4115,"plays",Kickstarter!$D$77:$D$4115,$J$12,Kickstarter!$D$77:$D$4115,$K$12)</f>
        <v>0</v>
      </c>
      <c r="C12" s="21">
        <f>COUNTIFS(Kickstarter!$F$77:$F$4115,"failed",Kickstarter!$R$77:$R$4115,"plays",Kickstarter!$D$77:$D$4115,$J$12,Kickstarter!$D$77:$D$4115,$K$12)</f>
        <v>1</v>
      </c>
      <c r="D12" s="21">
        <f>COUNTIFS(Kickstarter!$F$77:$F$4115,"canceled",Kickstarter!$R$77:$R$4115,"plays",Kickstarter!$D$77:$D$4115,$J$12,Kickstarter!$D$77:$D$4115,$K$12)</f>
        <v>0</v>
      </c>
      <c r="E12" s="21">
        <f t="shared" si="0"/>
        <v>1</v>
      </c>
      <c r="F12" s="22">
        <f t="shared" si="1"/>
        <v>0</v>
      </c>
      <c r="G12" s="22">
        <f t="shared" si="2"/>
        <v>1</v>
      </c>
      <c r="H12" s="24">
        <f t="shared" si="3"/>
        <v>0</v>
      </c>
      <c r="J12" s="38" t="s">
        <v>8422</v>
      </c>
      <c r="K12" s="39" t="s">
        <v>8423</v>
      </c>
    </row>
    <row r="13" spans="1:11" ht="15.75" thickBot="1" x14ac:dyDescent="0.3">
      <c r="A13" s="25" t="s">
        <v>8404</v>
      </c>
      <c r="B13" s="26">
        <f>COUNTIFS(Kickstarter!$F$77:$F$4115,"successful",Kickstarter!$R$77:$R$4115,"plays",Kickstarter!$D$77:$D$4115,$J$13)</f>
        <v>2</v>
      </c>
      <c r="C13" s="26">
        <f>COUNTIFS(Kickstarter!$F$77:$F$4115,"failed",Kickstarter!$R$77:$R$4115,"plays",Kickstarter!$D$77:$D$4115,$J$13)</f>
        <v>14</v>
      </c>
      <c r="D13" s="26">
        <f>COUNTIFS(Kickstarter!$F$77:$F$4115,"canceled",Kickstarter!$R$77:$R$4115,"plays",Kickstarter!$D$77:$D$4115,$J$13)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8">
        <f t="shared" si="3"/>
        <v>0</v>
      </c>
      <c r="J13" s="40" t="s">
        <v>8424</v>
      </c>
      <c r="K13" s="41"/>
    </row>
  </sheetData>
  <mergeCells count="1">
    <mergeCell ref="J1:K1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39.570312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0" t="s">
        <v>8359</v>
      </c>
      <c r="S1" s="15" t="s">
        <v>8365</v>
      </c>
      <c r="T1" s="15" t="s">
        <v>8366</v>
      </c>
      <c r="U1" t="s">
        <v>8379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5.75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75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5.75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5.75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5.75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5.75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5.75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5.75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5.75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5.75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5.75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5.75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5.75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5.75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5.75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5.75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5.75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5.75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5.75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5.75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5.75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5.75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5.75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5.75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5.75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5.75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5.75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5.75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5.75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5.75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5.75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5.75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5.75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5.75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75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5.75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5.75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5.75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5.75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5.75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5.75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5.75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5.75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5.75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5.75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5.75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5.75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5.75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5.75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5.75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5.75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5.75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5.75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5.75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5.75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5.75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5.75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5.75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5.75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5.75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5.75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5.75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5.75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5.75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sortState xmlns:xlrd2="http://schemas.microsoft.com/office/spreadsheetml/2017/richdata2" ref="A2:N4115">
    <sortCondition descending="1" ref="E1:E4115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6D23C-9C35-4499-AB91-6F8EC48A651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3D7A-28A2-4303-914A-ED635F5CF017}">
  <dimension ref="A1:F6"/>
  <sheetViews>
    <sheetView workbookViewId="0">
      <selection activeCell="Q33" sqref="Q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A530-CF4C-447E-825F-09593CB9F45E}">
  <dimension ref="A1:F6"/>
  <sheetViews>
    <sheetView workbookViewId="0">
      <selection activeCell="B21" sqref="B21"/>
    </sheetView>
  </sheetViews>
  <sheetFormatPr defaultRowHeight="15" x14ac:dyDescent="0.25"/>
  <cols>
    <col min="1" max="1" width="28.42578125" bestFit="1" customWidth="1"/>
    <col min="2" max="2" width="176.7109375" bestFit="1" customWidth="1"/>
    <col min="3" max="4" width="15.5703125" bestFit="1" customWidth="1"/>
    <col min="5" max="5" width="13" bestFit="1" customWidth="1"/>
    <col min="6" max="6" width="12.855468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15.75" x14ac:dyDescent="0.25">
      <c r="A2" s="19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0">
        <f>VLOOKUP(A2, Kickstarter!B:L, 11, FALSE)</f>
        <v>39</v>
      </c>
    </row>
    <row r="3" spans="1:6" ht="15.75" x14ac:dyDescent="0.25">
      <c r="A3" s="19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0">
        <f>VLOOKUP(A3, Kickstarter!B:L, 11, FALSE)</f>
        <v>56</v>
      </c>
    </row>
    <row r="4" spans="1:6" ht="15.75" x14ac:dyDescent="0.25">
      <c r="A4" s="19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0">
        <f>VLOOKUP(A4, Kickstarter!B:L, 11, FALSE)</f>
        <v>78</v>
      </c>
    </row>
    <row r="5" spans="1:6" ht="15.75" x14ac:dyDescent="0.25">
      <c r="A5" s="19" t="s">
        <v>3329</v>
      </c>
      <c r="B5" s="14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0">
        <f>VLOOKUP(A5, Kickstarter!B:L, 11, FALSE)</f>
        <v>26</v>
      </c>
    </row>
    <row r="6" spans="1:6" ht="30" x14ac:dyDescent="0.25">
      <c r="A6" s="19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14EA-C786-4D73-8175-D5C5CBA35127}">
  <dimension ref="A1:E18"/>
  <sheetViews>
    <sheetView workbookViewId="0">
      <selection activeCell="Q20" sqref="Q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8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8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8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8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8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8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8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8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8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8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8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8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Subcategory Statistics</vt:lpstr>
      <vt:lpstr>Category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Bailey</cp:lastModifiedBy>
  <dcterms:created xsi:type="dcterms:W3CDTF">2017-04-20T15:17:24Z</dcterms:created>
  <dcterms:modified xsi:type="dcterms:W3CDTF">2021-02-21T17:59:30Z</dcterms:modified>
</cp:coreProperties>
</file>