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showInkAnnotation="0"/>
  <mc:AlternateContent xmlns:mc="http://schemas.openxmlformats.org/markup-compatibility/2006">
    <mc:Choice Requires="x15">
      <x15ac:absPath xmlns:x15ac="http://schemas.microsoft.com/office/spreadsheetml/2010/11/ac" url="https://ofgemcloud.sharepoint.com/sites/PriceCapPolicy/Shared Documents/Medium-term cap reform/01 Decision document/09 Models/"/>
    </mc:Choice>
  </mc:AlternateContent>
  <xr:revisionPtr revIDLastSave="29" documentId="8_{890EB44D-064C-445E-9C64-9E9C3D351C29}" xr6:coauthVersionLast="47" xr6:coauthVersionMax="47" xr10:uidLastSave="{847EB3FB-22CE-457A-A86E-EC7FF06F56FB}"/>
  <bookViews>
    <workbookView xWindow="-3585" yWindow="-21720" windowWidth="38640" windowHeight="21240" tabRatio="769" xr2:uid="{00000000-000D-0000-FFFF-FFFF00000000}"/>
  </bookViews>
  <sheets>
    <sheet name="Front sheet" sheetId="11" r:id="rId1"/>
    <sheet name="Notes" sheetId="10" r:id="rId2"/>
    <sheet name="1. Outputs=&gt;" sheetId="36" r:id="rId3"/>
    <sheet name="1a Policy Cost Allowance" sheetId="42" r:id="rId4"/>
    <sheet name="2. Calculate=&gt;" sheetId="43" r:id="rId5"/>
    <sheet name="2a Aggregate costs" sheetId="22" r:id="rId6"/>
    <sheet name="3. Inputs=&gt;" sheetId="35" r:id="rId7"/>
    <sheet name="3a Demand" sheetId="44" r:id="rId8"/>
    <sheet name="3b RO" sheetId="20" r:id="rId9"/>
    <sheet name="3d FIT" sheetId="14" r:id="rId10"/>
    <sheet name="3e ECO" sheetId="18" r:id="rId11"/>
    <sheet name="3f WHD" sheetId="17" r:id="rId12"/>
    <sheet name="3g AAHEDC" sheetId="21" r:id="rId13"/>
    <sheet name="3h Losses" sheetId="34" r:id="rId14"/>
    <sheet name="3i New FIT methodology" sheetId="45" r:id="rId15"/>
    <sheet name="3j GGL" sheetId="47"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_123Graph_A" hidden="1">'[1]Model inputs'!#REF!</definedName>
    <definedName name="__123Graph_AALLTAX" hidden="1">'[2]Forecast data'!#REF!</definedName>
    <definedName name="__123Graph_ACHGSPD1" hidden="1">'[3]CHGSPD19.FIN'!$B$10:$B$20</definedName>
    <definedName name="__123Graph_ACHGSPD2" hidden="1">'[3]CHGSPD19.FIN'!$E$11:$E$20</definedName>
    <definedName name="__123Graph_AEFF" hidden="1">'[4]T3 Page 1'!#REF!</definedName>
    <definedName name="__123Graph_AGR14PBF1" hidden="1">'[5]HIS19FIN(A)'!$AF$70:$AF$81</definedName>
    <definedName name="__123Graph_AHOMEVAT" hidden="1">'[2]Forecast data'!#REF!</definedName>
    <definedName name="__123Graph_AIMPORT" hidden="1">'[2]Forecast data'!#REF!</definedName>
    <definedName name="__123Graph_ALBFFIN" hidden="1">'[4]FC Page 1'!#REF!</definedName>
    <definedName name="__123Graph_ALBFFIN2" hidden="1">'[5]HIS19FIN(A)'!$K$59:$Q$59</definedName>
    <definedName name="__123Graph_ALBFHIC2" hidden="1">'[5]HIS19FIN(A)'!$D$59:$J$59</definedName>
    <definedName name="__123Graph_ALCB" hidden="1">'[5]HIS19FIN(A)'!$D$83:$I$83</definedName>
    <definedName name="__123Graph_ANACFIN" hidden="1">'[5]HIS19FIN(A)'!$K$97:$Q$97</definedName>
    <definedName name="__123Graph_ANACHIC" hidden="1">'[5]HIS19FIN(A)'!$D$97:$J$97</definedName>
    <definedName name="__123Graph_APIC" hidden="1">'[4]T3 Page 1'!#REF!</definedName>
    <definedName name="__123Graph_ATOBREV" hidden="1">'[2]Forecast data'!#REF!</definedName>
    <definedName name="__123Graph_ATOTAL" hidden="1">'[2]Forecast data'!#REF!</definedName>
    <definedName name="__123Graph_B" hidden="1">'[1]Model inputs'!#REF!</definedName>
    <definedName name="__123Graph_BCHGSPD1" hidden="1">'[3]CHGSPD19.FIN'!$H$10:$H$25</definedName>
    <definedName name="__123Graph_BCHGSPD2" hidden="1">'[3]CHGSPD19.FIN'!$I$11:$I$25</definedName>
    <definedName name="__123Graph_BEFF" hidden="1">'[4]T3 Page 1'!#REF!</definedName>
    <definedName name="__123Graph_BHOMEVAT" hidden="1">'[2]Forecast data'!#REF!</definedName>
    <definedName name="__123Graph_BIMPORT" hidden="1">'[2]Forecast data'!#REF!</definedName>
    <definedName name="__123Graph_BLBF" hidden="1">'[4]T3 Page 1'!#REF!</definedName>
    <definedName name="__123Graph_BLBFFIN" hidden="1">'[4]FC Page 1'!#REF!</definedName>
    <definedName name="__123Graph_BLCB" hidden="1">'[5]HIS19FIN(A)'!$D$79:$I$79</definedName>
    <definedName name="__123Graph_BPIC" hidden="1">'[4]T3 Page 1'!#REF!</definedName>
    <definedName name="__123Graph_BTOTAL" hidden="1">'[2]Forecast data'!#REF!</definedName>
    <definedName name="__123Graph_CACT13BUD" hidden="1">'[4]FC Page 1'!#REF!</definedName>
    <definedName name="__123Graph_CEFF" hidden="1">'[4]T3 Page 1'!#REF!</definedName>
    <definedName name="__123Graph_CGR14PBF1" hidden="1">'[5]HIS19FIN(A)'!$AK$70:$AK$81</definedName>
    <definedName name="__123Graph_CLBF" hidden="1">'[4]T3 Page 1'!#REF!</definedName>
    <definedName name="__123Graph_CPIC" hidden="1">'[4]T3 Page 1'!#REF!</definedName>
    <definedName name="__123Graph_DACT13BUD" hidden="1">'[4]FC Page 1'!#REF!</definedName>
    <definedName name="__123Graph_DEFF" hidden="1">'[4]T3 Page 1'!#REF!</definedName>
    <definedName name="__123Graph_DGR14PBF1" hidden="1">'[5]HIS19FIN(A)'!$AH$70:$AH$81</definedName>
    <definedName name="__123Graph_DLBF" hidden="1">'[4]T3 Page 1'!#REF!</definedName>
    <definedName name="__123Graph_DPIC" hidden="1">'[4]T3 Page 1'!#REF!</definedName>
    <definedName name="__123Graph_EACT13BUD" hidden="1">'[4]FC Page 1'!#REF!</definedName>
    <definedName name="__123Graph_EEFF" hidden="1">'[4]T3 Page 1'!#REF!</definedName>
    <definedName name="__123Graph_EEFFHIC" hidden="1">'[4]FC Page 1'!#REF!</definedName>
    <definedName name="__123Graph_EGR14PBF1" hidden="1">'[5]HIS19FIN(A)'!$AG$67:$AG$67</definedName>
    <definedName name="__123Graph_ELBF" hidden="1">'[4]T3 Page 1'!#REF!</definedName>
    <definedName name="__123Graph_EPIC" hidden="1">'[4]T3 Page 1'!#REF!</definedName>
    <definedName name="__123Graph_FACT13BUD" hidden="1">'[4]FC Page 1'!#REF!</definedName>
    <definedName name="__123Graph_FEFF" hidden="1">'[4]T3 Page 1'!#REF!</definedName>
    <definedName name="__123Graph_FEFFHIC" hidden="1">'[4]FC Page 1'!#REF!</definedName>
    <definedName name="__123Graph_FGR14PBF1" hidden="1">'[5]HIS19FIN(A)'!$AH$67:$AH$67</definedName>
    <definedName name="__123Graph_FLBF" hidden="1">'[4]T3 Page 1'!#REF!</definedName>
    <definedName name="__123Graph_FPIC" hidden="1">'[4]T3 Page 1'!#REF!</definedName>
    <definedName name="__123Graph_LBL_ARESID" hidden="1">'[5]HIS19FIN(A)'!$R$3:$W$3</definedName>
    <definedName name="__123Graph_LBL_BRESID" hidden="1">'[5]HIS19FIN(A)'!$R$3:$W$3</definedName>
    <definedName name="__123Graph_X" hidden="1">'[2]Forecast data'!#REF!</definedName>
    <definedName name="__123Graph_XACTHIC" hidden="1">'[4]FC Page 1'!#REF!</definedName>
    <definedName name="__123Graph_XALLTAX" hidden="1">'[2]Forecast data'!#REF!</definedName>
    <definedName name="__123Graph_XCHGSPD1" hidden="1">'[3]CHGSPD19.FIN'!$A$10:$A$25</definedName>
    <definedName name="__123Graph_XCHGSPD2" hidden="1">'[3]CHGSPD19.FIN'!$A$11:$A$25</definedName>
    <definedName name="__123Graph_XEFF" hidden="1">'[4]T3 Page 1'!#REF!</definedName>
    <definedName name="__123Graph_XGR14PBF1" hidden="1">'[5]HIS19FIN(A)'!$AL$70:$AL$81</definedName>
    <definedName name="__123Graph_XHOMEVAT" hidden="1">'[2]Forecast data'!#REF!</definedName>
    <definedName name="__123Graph_XIMPORT" hidden="1">'[2]Forecast data'!#REF!</definedName>
    <definedName name="__123Graph_XLBF" hidden="1">'[4]T3 Page 1'!#REF!</definedName>
    <definedName name="__123Graph_XLBFFIN2" hidden="1">'[5]HIS19FIN(A)'!$K$61:$Q$61</definedName>
    <definedName name="__123Graph_XLBFHIC" hidden="1">'[5]HIS19FIN(A)'!$D$61:$J$61</definedName>
    <definedName name="__123Graph_XLBFHIC2" hidden="1">'[5]HIS19FIN(A)'!$D$61:$J$61</definedName>
    <definedName name="__123Graph_XLCB" hidden="1">'[5]HIS19FIN(A)'!$D$79:$I$79</definedName>
    <definedName name="__123Graph_XNACFIN" hidden="1">'[5]HIS19FIN(A)'!$K$95:$Q$95</definedName>
    <definedName name="__123Graph_XNACHIC" hidden="1">'[5]HIS19FIN(A)'!$D$95:$J$95</definedName>
    <definedName name="__123Graph_XPIC" hidden="1">'[4]T3 Page 1'!#REF!</definedName>
    <definedName name="__123Graph_XSTAG2ALL" hidden="1">'[2]Forecast data'!#REF!</definedName>
    <definedName name="__123Graph_XSTAG2EC" hidden="1">'[2]Forecast data'!#REF!</definedName>
    <definedName name="__123Graph_XTOBREV" hidden="1">'[2]Forecast data'!#REF!</definedName>
    <definedName name="__123Graph_XTOTAL" hidden="1">'[2]Forecast data'!#REF!</definedName>
    <definedName name="_1__123Graph_ACHART_15" hidden="1">[6]USGC!$B$34:$B$53</definedName>
    <definedName name="_10__123Graph_XCHART_15" hidden="1">[6]USGC!$A$34:$A$53</definedName>
    <definedName name="_2__123Graph_BCHART_10" hidden="1">[6]USGC!$L$34:$L$53</definedName>
    <definedName name="_3__123Graph_BCHART_13" hidden="1">[6]USGC!$R$34:$R$53</definedName>
    <definedName name="_4__123Graph_BCHART_15" hidden="1">[6]USGC!$C$34:$C$53</definedName>
    <definedName name="_5__123Graph_CCHART_10" hidden="1">[6]USGC!$F$34:$F$53</definedName>
    <definedName name="_6__123Graph_CCHART_13" hidden="1">[6]USGC!$O$34:$O$53</definedName>
    <definedName name="_7__123Graph_CCHART_15" hidden="1">[6]USGC!$D$34:$D$53</definedName>
    <definedName name="_8__123Graph_XCHART_10" hidden="1">[6]USGC!$A$34:$A$53</definedName>
    <definedName name="_9__123Graph_XCHART_13" hidden="1">[6]USGC!$A$34:$A$53</definedName>
    <definedName name="_ECOcalculations" hidden="1">'[2]Forecast data'!#REF!</definedName>
    <definedName name="_Fill" hidden="1">'[2]Forecast data'!#REF!</definedName>
    <definedName name="_Order1" hidden="1">255</definedName>
    <definedName name="_Order2" hidden="1">255</definedName>
    <definedName name="_Regression_Out" hidden="1">#REF!</definedName>
    <definedName name="_Regression_X" hidden="1">#REF!</definedName>
    <definedName name="_Regression_Y" hidden="1">#REF!</definedName>
    <definedName name="_SS_AC_1102100054" comment="Advanced Comment Name" hidden="1">#REF!</definedName>
    <definedName name="asdas" hidden="1">{#N/A,#N/A,FALSE,"TMCOMP96";#N/A,#N/A,FALSE,"MAT96";#N/A,#N/A,FALSE,"FANDA96";#N/A,#N/A,FALSE,"INTRAN96";#N/A,#N/A,FALSE,"NAA9697";#N/A,#N/A,FALSE,"ECWEBB";#N/A,#N/A,FALSE,"MFT96";#N/A,#N/A,FALSE,"CTrecon"}</definedName>
    <definedName name="BLPH1" hidden="1">'[7]4.6 ten year bonds'!$A$4</definedName>
    <definedName name="BLPH2" hidden="1">'[7]4.6 ten year bonds'!$D$4</definedName>
    <definedName name="BLPH3" hidden="1">'[7]4.6 ten year bonds'!$G$4</definedName>
    <definedName name="BLPH4" hidden="1">'[7]4.6 ten year bonds'!$J$4</definedName>
    <definedName name="BLPH5" hidden="1">'[7]4.6 ten year bonds'!$M$4</definedName>
    <definedName name="Chart2" hidden="1">'[4]T3 Page 1'!#REF!</definedName>
    <definedName name="dddd" hidden="1">'[1]Model inputs'!#REF!</definedName>
    <definedName name="dgsgf" hidden="1">{#N/A,#N/A,FALSE,"TMCOMP96";#N/A,#N/A,FALSE,"MAT96";#N/A,#N/A,FALSE,"FANDA96";#N/A,#N/A,FALSE,"INTRAN96";#N/A,#N/A,FALSE,"NAA9697";#N/A,#N/A,FALSE,"ECWEBB";#N/A,#N/A,FALSE,"MFT96";#N/A,#N/A,FALSE,"CTrecon"}</definedName>
    <definedName name="Distribution" hidden="1">#REF!</definedName>
    <definedName name="DME_LocalFile" hidden="1">"True"</definedName>
    <definedName name="ExtraProfiles" hidden="1">#REF!</definedName>
    <definedName name="fg" hidden="1">{#N/A,#N/A,FALSE,"TMCOMP96";#N/A,#N/A,FALSE,"MAT96";#N/A,#N/A,FALSE,"FANDA96";#N/A,#N/A,FALSE,"INTRAN96";#N/A,#N/A,FALSE,"NAA9697";#N/A,#N/A,FALSE,"ECWEBB";#N/A,#N/A,FALSE,"MFT96";#N/A,#N/A,FALSE,"CTrecon"}</definedName>
    <definedName name="fgfd" hidden="1">{#N/A,#N/A,FALSE,"TMCOMP96";#N/A,#N/A,FALSE,"MAT96";#N/A,#N/A,FALSE,"FANDA96";#N/A,#N/A,FALSE,"INTRAN96";#N/A,#N/A,FALSE,"NAA9697";#N/A,#N/A,FALSE,"ECWEBB";#N/A,#N/A,FALSE,"MFT96";#N/A,#N/A,FALSE,"CTrecon"}</definedName>
    <definedName name="fyu" hidden="1">'[2]Forecast data'!#REF!</definedName>
    <definedName name="ghj" hidden="1">{#N/A,#N/A,FALSE,"TMCOMP96";#N/A,#N/A,FALSE,"MAT96";#N/A,#N/A,FALSE,"FANDA96";#N/A,#N/A,FALSE,"INTRAN96";#N/A,#N/A,FALSE,"NAA9697";#N/A,#N/A,FALSE,"ECWEBB";#N/A,#N/A,FALSE,"MFT96";#N/A,#N/A,FALSE,"CTrecon"}</definedName>
    <definedName name="Grah01" hidden="1">'[4]T3 Page 1'!#REF!</definedName>
    <definedName name="Graph01" hidden="1">'[4]FC Page 1'!#REF!</definedName>
    <definedName name="Graph12" hidden="1">'[1]Model inputs'!#REF!</definedName>
    <definedName name="graphc" hidden="1">'[2]Forecast data'!#REF!</definedName>
    <definedName name="jhkgh" hidden="1">{#N/A,#N/A,FALSE,"TMCOMP96";#N/A,#N/A,FALSE,"MAT96";#N/A,#N/A,FALSE,"FANDA96";#N/A,#N/A,FALSE,"INTRAN96";#N/A,#N/A,FALSE,"NAA9697";#N/A,#N/A,FALSE,"ECWEBB";#N/A,#N/A,FALSE,"MFT96";#N/A,#N/A,FALSE,"CTrecon"}</definedName>
    <definedName name="jhkgh2" hidden="1">{#N/A,#N/A,FALSE,"TMCOMP96";#N/A,#N/A,FALSE,"MAT96";#N/A,#N/A,FALSE,"FANDA96";#N/A,#N/A,FALSE,"INTRAN96";#N/A,#N/A,FALSE,"NAA9697";#N/A,#N/A,FALSE,"ECWEBB";#N/A,#N/A,FALSE,"MFT96";#N/A,#N/A,FALSE,"CTrecon"}</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Option2" hidden="1">{#N/A,#N/A,FALSE,"TMCOMP96";#N/A,#N/A,FALSE,"MAT96";#N/A,#N/A,FALSE,"FANDA96";#N/A,#N/A,FALSE,"INTRAN96";#N/A,#N/A,FALSE,"NAA9697";#N/A,#N/A,FALSE,"ECWEBB";#N/A,#N/A,FALSE,"MFT96";#N/A,#N/A,FALSE,"CTrecon"}</definedName>
    <definedName name="Pop" hidden="1">[8]Population!#REF!</definedName>
    <definedName name="Population" hidden="1">#REF!</definedName>
    <definedName name="Profiles" hidden="1">#REF!</definedName>
    <definedName name="Projections" hidden="1">#REF!</definedName>
    <definedName name="Results" hidden="1">[9]UK99!$A$1:$A$1</definedName>
    <definedName name="sdf" hidden="1">{#N/A,#N/A,FALSE,"TMCOMP96";#N/A,#N/A,FALSE,"MAT96";#N/A,#N/A,FALSE,"FANDA96";#N/A,#N/A,FALSE,"INTRAN96";#N/A,#N/A,FALSE,"NAA9697";#N/A,#N/A,FALSE,"ECWEBB";#N/A,#N/A,FALSE,"MFT96";#N/A,#N/A,FALSE,"CTrecon"}</definedName>
    <definedName name="sdff" hidden="1">{#N/A,#N/A,FALSE,"TMCOMP96";#N/A,#N/A,FALSE,"MAT96";#N/A,#N/A,FALSE,"FANDA96";#N/A,#N/A,FALSE,"INTRAN96";#N/A,#N/A,FALSE,"NAA9697";#N/A,#N/A,FALSE,"ECWEBB";#N/A,#N/A,FALSE,"MFT96";#N/A,#N/A,FALSE,"CTrecon"}</definedName>
    <definedName name="sfad" hidden="1">{#N/A,#N/A,FALSE,"TMCOMP96";#N/A,#N/A,FALSE,"MAT96";#N/A,#N/A,FALSE,"FANDA96";#N/A,#N/A,FALSE,"INTRAN96";#N/A,#N/A,FALSE,"NAA9697";#N/A,#N/A,FALSE,"ECWEBB";#N/A,#N/A,FALSE,"MFT96";#N/A,#N/A,FALSE,"CTrecon"}</definedName>
    <definedName name="T4.9i" hidden="1">{#N/A,#N/A,FALSE,"TMCOMP96";#N/A,#N/A,FALSE,"MAT96";#N/A,#N/A,FALSE,"FANDA96";#N/A,#N/A,FALSE,"INTRAN96";#N/A,#N/A,FALSE,"NAA9697";#N/A,#N/A,FALSE,"ECWEBB";#N/A,#N/A,FALSE,"MFT96";#N/A,#N/A,FALSE,"CTrecon"}</definedName>
    <definedName name="T4.9j" hidden="1">{#N/A,#N/A,FALSE,"TMCOMP96";#N/A,#N/A,FALSE,"MAT96";#N/A,#N/A,FALSE,"FANDA96";#N/A,#N/A,FALSE,"INTRAN96";#N/A,#N/A,FALSE,"NAA9697";#N/A,#N/A,FALSE,"ECWEBB";#N/A,#N/A,FALSE,"MFT96";#N/A,#N/A,FALSE,"CTrecon"}</definedName>
    <definedName name="trggh" hidden="1">{#N/A,#N/A,FALSE,"TMCOMP96";#N/A,#N/A,FALSE,"MAT96";#N/A,#N/A,FALSE,"FANDA96";#N/A,#N/A,FALSE,"INTRAN96";#N/A,#N/A,FALSE,"NAA9697";#N/A,#N/A,FALSE,"ECWEBB";#N/A,#N/A,FALSE,"MFT96";#N/A,#N/A,FALSE,"CTrecon"}</definedName>
    <definedName name="wrn.table1." hidden="1">{#N/A,#N/A,FALSE,"CGBR95C"}</definedName>
    <definedName name="wrn.table2." hidden="1">{#N/A,#N/A,FALSE,"CGBR95C"}</definedName>
    <definedName name="wrn.tablea." hidden="1">{#N/A,#N/A,FALSE,"CGBR95C"}</definedName>
    <definedName name="wrn.tableb." hidden="1">{#N/A,#N/A,FALSE,"CGBR95C"}</definedName>
    <definedName name="wrn.tableq." hidden="1">{#N/A,#N/A,FALSE,"CGBR95C"}</definedName>
    <definedName name="wrn.TMCOMP." hidden="1">{#N/A,#N/A,FALSE,"TMCOMP96";#N/A,#N/A,FALSE,"MAT96";#N/A,#N/A,FALSE,"FANDA96";#N/A,#N/A,FALSE,"INTRAN96";#N/A,#N/A,FALSE,"NAA9697";#N/A,#N/A,FALSE,"ECWEBB";#N/A,#N/A,FALSE,"MFT96";#N/A,#N/A,FALSE,"CTrecon"}</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9" i="17" l="1"/>
  <c r="Z19" i="17"/>
  <c r="AA19" i="17"/>
  <c r="AB19" i="17"/>
  <c r="H27" i="22" l="1"/>
  <c r="G65" i="42" s="1"/>
  <c r="I27" i="22"/>
  <c r="H65" i="42" s="1"/>
  <c r="J27" i="22"/>
  <c r="K27" i="22"/>
  <c r="J65" i="42" s="1"/>
  <c r="L27" i="22"/>
  <c r="K65" i="42" s="1"/>
  <c r="M27" i="22"/>
  <c r="L65" i="42" s="1"/>
  <c r="N27" i="22"/>
  <c r="O27" i="22"/>
  <c r="N65" i="42" s="1"/>
  <c r="Q27" i="22"/>
  <c r="P65" i="42" s="1"/>
  <c r="R27" i="22"/>
  <c r="Q65" i="42" s="1"/>
  <c r="S27" i="22"/>
  <c r="R65" i="42" s="1"/>
  <c r="T27" i="22"/>
  <c r="S65" i="42" s="1"/>
  <c r="U27" i="22"/>
  <c r="T65" i="42" s="1"/>
  <c r="V27" i="22"/>
  <c r="U65" i="42" s="1"/>
  <c r="W27" i="22"/>
  <c r="V65" i="42" s="1"/>
  <c r="I65" i="42"/>
  <c r="X16" i="47"/>
  <c r="X27" i="22" s="1"/>
  <c r="W65" i="42" s="1"/>
  <c r="Z16" i="47"/>
  <c r="Z27" i="22" s="1"/>
  <c r="Y65" i="42" s="1"/>
  <c r="M65" i="42" l="1"/>
  <c r="AA16" i="47"/>
  <c r="AA27" i="22" s="1"/>
  <c r="Z65" i="42" s="1"/>
  <c r="AB16" i="47"/>
  <c r="AB27" i="22" s="1"/>
  <c r="AA65" i="42" s="1"/>
  <c r="I18" i="20"/>
  <c r="I19" i="20" s="1"/>
  <c r="H17" i="21"/>
  <c r="H18" i="21" s="1"/>
  <c r="H19" i="17"/>
  <c r="Q19" i="17" l="1"/>
  <c r="I19" i="17"/>
  <c r="D23" i="45" l="1"/>
  <c r="D24" i="45" s="1"/>
  <c r="D25" i="45" s="1"/>
  <c r="D26" i="45" s="1"/>
  <c r="D27" i="45" s="1"/>
  <c r="D28" i="45" s="1"/>
  <c r="D29" i="45" s="1"/>
  <c r="S153" i="45" l="1"/>
  <c r="T153" i="45"/>
  <c r="U153" i="45"/>
  <c r="E23" i="45"/>
  <c r="H44" i="45" s="1"/>
  <c r="E24" i="45"/>
  <c r="H48" i="45" s="1"/>
  <c r="E25" i="45"/>
  <c r="H52" i="45" s="1"/>
  <c r="E26" i="45"/>
  <c r="H54" i="45" s="1"/>
  <c r="E27" i="45"/>
  <c r="H60" i="45" s="1"/>
  <c r="E28" i="45"/>
  <c r="E29" i="45"/>
  <c r="H68" i="45" s="1"/>
  <c r="E22" i="45"/>
  <c r="H39" i="45" s="1"/>
  <c r="H64" i="45" l="1"/>
  <c r="H63" i="45"/>
  <c r="H62" i="45"/>
  <c r="H41" i="45"/>
  <c r="H38" i="45"/>
  <c r="H40" i="45"/>
  <c r="D153" i="45" s="1"/>
  <c r="H61" i="45"/>
  <c r="Q153" i="45" s="1"/>
  <c r="H57" i="45"/>
  <c r="H49" i="45"/>
  <c r="H45" i="45"/>
  <c r="H56" i="45"/>
  <c r="H65" i="45"/>
  <c r="H55" i="45"/>
  <c r="H53" i="45"/>
  <c r="M153" i="45" s="1"/>
  <c r="H67" i="45"/>
  <c r="H59" i="45"/>
  <c r="H51" i="45"/>
  <c r="H47" i="45"/>
  <c r="H43" i="45"/>
  <c r="H66" i="45"/>
  <c r="H58" i="45"/>
  <c r="H50" i="45"/>
  <c r="H46" i="45"/>
  <c r="H42" i="45"/>
  <c r="H69" i="45"/>
  <c r="P153" i="45" l="1"/>
  <c r="G153" i="45"/>
  <c r="N153" i="45"/>
  <c r="K153" i="45"/>
  <c r="L153" i="45"/>
  <c r="O153" i="45"/>
  <c r="E153" i="45"/>
  <c r="F153" i="45"/>
  <c r="J153" i="45"/>
  <c r="H153" i="45"/>
  <c r="D100" i="45" l="1"/>
  <c r="D117" i="45" s="1"/>
  <c r="P99" i="45"/>
  <c r="P116" i="45" s="1"/>
  <c r="Q99" i="45"/>
  <c r="Q116" i="45" s="1"/>
  <c r="S99" i="45"/>
  <c r="S116" i="45" s="1"/>
  <c r="T99" i="45"/>
  <c r="T116" i="45" s="1"/>
  <c r="U99" i="45"/>
  <c r="U116" i="45" s="1"/>
  <c r="P100" i="45"/>
  <c r="P117" i="45" s="1"/>
  <c r="Q100" i="45"/>
  <c r="Q117" i="45" s="1"/>
  <c r="S100" i="45"/>
  <c r="S117" i="45" s="1"/>
  <c r="T100" i="45"/>
  <c r="T117" i="45" s="1"/>
  <c r="T134" i="45" s="1"/>
  <c r="U100" i="45"/>
  <c r="U117" i="45" s="1"/>
  <c r="P101" i="45"/>
  <c r="P118" i="45" s="1"/>
  <c r="Q101" i="45"/>
  <c r="Q118" i="45" s="1"/>
  <c r="S101" i="45"/>
  <c r="S118" i="45" s="1"/>
  <c r="S135" i="45" s="1"/>
  <c r="T101" i="45"/>
  <c r="T118" i="45" s="1"/>
  <c r="U101" i="45"/>
  <c r="U118" i="45" s="1"/>
  <c r="P102" i="45"/>
  <c r="P119" i="45" s="1"/>
  <c r="Q102" i="45"/>
  <c r="Q119" i="45" s="1"/>
  <c r="S102" i="45"/>
  <c r="S119" i="45" s="1"/>
  <c r="T102" i="45"/>
  <c r="T119" i="45" s="1"/>
  <c r="U102" i="45"/>
  <c r="U119" i="45" s="1"/>
  <c r="P103" i="45"/>
  <c r="P120" i="45" s="1"/>
  <c r="Q103" i="45"/>
  <c r="Q120" i="45" s="1"/>
  <c r="S103" i="45"/>
  <c r="S120" i="45" s="1"/>
  <c r="T103" i="45"/>
  <c r="T120" i="45" s="1"/>
  <c r="U103" i="45"/>
  <c r="U120" i="45" s="1"/>
  <c r="P104" i="45"/>
  <c r="Q104" i="45"/>
  <c r="S104" i="45"/>
  <c r="S121" i="45" s="1"/>
  <c r="T104" i="45"/>
  <c r="T121" i="45" s="1"/>
  <c r="T138" i="45" s="1"/>
  <c r="U104" i="45"/>
  <c r="U121" i="45" s="1"/>
  <c r="P105" i="45"/>
  <c r="P122" i="45" s="1"/>
  <c r="Q105" i="45"/>
  <c r="S105" i="45"/>
  <c r="S122" i="45" s="1"/>
  <c r="S139" i="45" s="1"/>
  <c r="T105" i="45"/>
  <c r="T122" i="45" s="1"/>
  <c r="U105" i="45"/>
  <c r="U122" i="45" s="1"/>
  <c r="P106" i="45"/>
  <c r="P123" i="45" s="1"/>
  <c r="Q106" i="45"/>
  <c r="Q123" i="45" s="1"/>
  <c r="S106" i="45"/>
  <c r="S123" i="45" s="1"/>
  <c r="T106" i="45"/>
  <c r="T123" i="45" s="1"/>
  <c r="T140" i="45" s="1"/>
  <c r="U106" i="45"/>
  <c r="U123" i="45" s="1"/>
  <c r="O99" i="45"/>
  <c r="O116" i="45" s="1"/>
  <c r="K99" i="45"/>
  <c r="K116" i="45" s="1"/>
  <c r="L99" i="45"/>
  <c r="L116" i="45" s="1"/>
  <c r="M99" i="45"/>
  <c r="M116" i="45" s="1"/>
  <c r="N99" i="45"/>
  <c r="N116" i="45" s="1"/>
  <c r="K100" i="45"/>
  <c r="K117" i="45" s="1"/>
  <c r="L100" i="45"/>
  <c r="L117" i="45" s="1"/>
  <c r="M100" i="45"/>
  <c r="M117" i="45" s="1"/>
  <c r="N100" i="45"/>
  <c r="N117" i="45" s="1"/>
  <c r="O100" i="45"/>
  <c r="O117" i="45" s="1"/>
  <c r="K101" i="45"/>
  <c r="L101" i="45"/>
  <c r="L118" i="45" s="1"/>
  <c r="M101" i="45"/>
  <c r="M118" i="45" s="1"/>
  <c r="N101" i="45"/>
  <c r="N118" i="45" s="1"/>
  <c r="O101" i="45"/>
  <c r="O118" i="45" s="1"/>
  <c r="K102" i="45"/>
  <c r="L102" i="45"/>
  <c r="M102" i="45"/>
  <c r="N102" i="45"/>
  <c r="N119" i="45" s="1"/>
  <c r="O102" i="45"/>
  <c r="O119" i="45" s="1"/>
  <c r="K103" i="45"/>
  <c r="K120" i="45" s="1"/>
  <c r="L103" i="45"/>
  <c r="L120" i="45" s="1"/>
  <c r="M103" i="45"/>
  <c r="N103" i="45"/>
  <c r="O103" i="45"/>
  <c r="K104" i="45"/>
  <c r="K121" i="45" s="1"/>
  <c r="L104" i="45"/>
  <c r="L121" i="45" s="1"/>
  <c r="M104" i="45"/>
  <c r="M121" i="45" s="1"/>
  <c r="N104" i="45"/>
  <c r="N121" i="45" s="1"/>
  <c r="O104" i="45"/>
  <c r="K105" i="45"/>
  <c r="K122" i="45" s="1"/>
  <c r="L105" i="45"/>
  <c r="L122" i="45" s="1"/>
  <c r="M105" i="45"/>
  <c r="M122" i="45" s="1"/>
  <c r="N105" i="45"/>
  <c r="N122" i="45" s="1"/>
  <c r="O105" i="45"/>
  <c r="O122" i="45" s="1"/>
  <c r="K106" i="45"/>
  <c r="K123" i="45" s="1"/>
  <c r="L106" i="45"/>
  <c r="L123" i="45" s="1"/>
  <c r="M106" i="45"/>
  <c r="M123" i="45" s="1"/>
  <c r="N106" i="45"/>
  <c r="N123" i="45" s="1"/>
  <c r="O106" i="45"/>
  <c r="O123" i="45" s="1"/>
  <c r="J106" i="45"/>
  <c r="J123" i="45" s="1"/>
  <c r="J105" i="45"/>
  <c r="J122" i="45" s="1"/>
  <c r="J104" i="45"/>
  <c r="J121" i="45" s="1"/>
  <c r="J103" i="45"/>
  <c r="J120" i="45" s="1"/>
  <c r="J102" i="45"/>
  <c r="J119" i="45" s="1"/>
  <c r="J101" i="45"/>
  <c r="J100" i="45"/>
  <c r="J117" i="45" s="1"/>
  <c r="J99" i="45"/>
  <c r="J116" i="45" s="1"/>
  <c r="G99" i="45"/>
  <c r="G116" i="45" s="1"/>
  <c r="H99" i="45"/>
  <c r="H116" i="45" s="1"/>
  <c r="G100" i="45"/>
  <c r="H100" i="45"/>
  <c r="H117" i="45" s="1"/>
  <c r="G101" i="45"/>
  <c r="H101" i="45"/>
  <c r="G102" i="45"/>
  <c r="G119" i="45" s="1"/>
  <c r="H102" i="45"/>
  <c r="H119" i="45" s="1"/>
  <c r="G103" i="45"/>
  <c r="G120" i="45" s="1"/>
  <c r="H103" i="45"/>
  <c r="H120" i="45" s="1"/>
  <c r="G104" i="45"/>
  <c r="G121" i="45" s="1"/>
  <c r="H104" i="45"/>
  <c r="H121" i="45" s="1"/>
  <c r="G105" i="45"/>
  <c r="G122" i="45" s="1"/>
  <c r="H105" i="45"/>
  <c r="H122" i="45" s="1"/>
  <c r="G106" i="45"/>
  <c r="G123" i="45" s="1"/>
  <c r="H106" i="45"/>
  <c r="H123" i="45" s="1"/>
  <c r="F99" i="45"/>
  <c r="F116" i="45" s="1"/>
  <c r="F100" i="45"/>
  <c r="F101" i="45"/>
  <c r="F118" i="45" s="1"/>
  <c r="F102" i="45"/>
  <c r="F119" i="45" s="1"/>
  <c r="F103" i="45"/>
  <c r="F120" i="45" s="1"/>
  <c r="F104" i="45"/>
  <c r="F121" i="45" s="1"/>
  <c r="F105" i="45"/>
  <c r="F122" i="45" s="1"/>
  <c r="F106" i="45"/>
  <c r="F123" i="45" s="1"/>
  <c r="E99" i="45"/>
  <c r="E100" i="45"/>
  <c r="E101" i="45"/>
  <c r="E118" i="45" s="1"/>
  <c r="E102" i="45"/>
  <c r="E119" i="45" s="1"/>
  <c r="E103" i="45"/>
  <c r="E120" i="45" s="1"/>
  <c r="E104" i="45"/>
  <c r="E121" i="45" s="1"/>
  <c r="E105" i="45"/>
  <c r="E122" i="45" s="1"/>
  <c r="E106" i="45"/>
  <c r="E123" i="45" s="1"/>
  <c r="D101" i="45"/>
  <c r="D118" i="45" s="1"/>
  <c r="D102" i="45"/>
  <c r="D119" i="45" s="1"/>
  <c r="D103" i="45"/>
  <c r="D120" i="45" s="1"/>
  <c r="D104" i="45"/>
  <c r="D121" i="45" s="1"/>
  <c r="D105" i="45"/>
  <c r="D122" i="45" s="1"/>
  <c r="D106" i="45"/>
  <c r="D123" i="45" s="1"/>
  <c r="D99" i="45"/>
  <c r="E79" i="45"/>
  <c r="E80" i="45" s="1"/>
  <c r="E81" i="45" s="1"/>
  <c r="E82" i="45" s="1"/>
  <c r="E83" i="45" s="1"/>
  <c r="E84" i="45" s="1"/>
  <c r="E85" i="45" s="1"/>
  <c r="Q121" i="45" l="1"/>
  <c r="Q138" i="45" s="1"/>
  <c r="Q122" i="45"/>
  <c r="Q139" i="45" s="1"/>
  <c r="P121" i="45"/>
  <c r="P138" i="45" s="1"/>
  <c r="T136" i="45"/>
  <c r="D116" i="45"/>
  <c r="D133" i="45" s="1"/>
  <c r="D137" i="45"/>
  <c r="H140" i="45"/>
  <c r="H139" i="45"/>
  <c r="H138" i="45"/>
  <c r="H137" i="45"/>
  <c r="H136" i="45"/>
  <c r="H134" i="45"/>
  <c r="H133" i="45"/>
  <c r="J133" i="45"/>
  <c r="J137" i="45"/>
  <c r="U140" i="45"/>
  <c r="P140" i="45"/>
  <c r="L140" i="45"/>
  <c r="N139" i="45"/>
  <c r="U138" i="45"/>
  <c r="L138" i="45"/>
  <c r="S137" i="45"/>
  <c r="U136" i="45"/>
  <c r="P136" i="45"/>
  <c r="N135" i="45"/>
  <c r="U134" i="45"/>
  <c r="P134" i="45"/>
  <c r="L134" i="45"/>
  <c r="S133" i="45"/>
  <c r="N133" i="45"/>
  <c r="D140" i="45"/>
  <c r="D136" i="45"/>
  <c r="G140" i="45"/>
  <c r="G139" i="45"/>
  <c r="G138" i="45"/>
  <c r="G137" i="45"/>
  <c r="G136" i="45"/>
  <c r="G133" i="45"/>
  <c r="J134" i="45"/>
  <c r="J138" i="45"/>
  <c r="O140" i="45"/>
  <c r="K140" i="45"/>
  <c r="M139" i="45"/>
  <c r="K138" i="45"/>
  <c r="Q137" i="45"/>
  <c r="O136" i="45"/>
  <c r="Q135" i="45"/>
  <c r="M135" i="45"/>
  <c r="O134" i="45"/>
  <c r="K134" i="45"/>
  <c r="Q133" i="45"/>
  <c r="M133" i="45"/>
  <c r="D139" i="45"/>
  <c r="D135" i="45"/>
  <c r="F140" i="45"/>
  <c r="F139" i="45"/>
  <c r="F138" i="45"/>
  <c r="F137" i="45"/>
  <c r="F136" i="45"/>
  <c r="F135" i="45"/>
  <c r="F133" i="45"/>
  <c r="J139" i="45"/>
  <c r="S140" i="45"/>
  <c r="N140" i="45"/>
  <c r="U139" i="45"/>
  <c r="P139" i="45"/>
  <c r="L139" i="45"/>
  <c r="S138" i="45"/>
  <c r="N138" i="45"/>
  <c r="U137" i="45"/>
  <c r="P137" i="45"/>
  <c r="L137" i="45"/>
  <c r="S136" i="45"/>
  <c r="N136" i="45"/>
  <c r="U135" i="45"/>
  <c r="P135" i="45"/>
  <c r="L135" i="45"/>
  <c r="S134" i="45"/>
  <c r="N134" i="45"/>
  <c r="U133" i="45"/>
  <c r="P133" i="45"/>
  <c r="L133" i="45"/>
  <c r="D138" i="45"/>
  <c r="D134" i="45"/>
  <c r="E140" i="45"/>
  <c r="E139" i="45"/>
  <c r="E138" i="45"/>
  <c r="E137" i="45"/>
  <c r="E136" i="45"/>
  <c r="E135" i="45"/>
  <c r="J136" i="45"/>
  <c r="J140" i="45"/>
  <c r="Q140" i="45"/>
  <c r="M140" i="45"/>
  <c r="T139" i="45"/>
  <c r="O139" i="45"/>
  <c r="K139" i="45"/>
  <c r="M138" i="45"/>
  <c r="T137" i="45"/>
  <c r="K137" i="45"/>
  <c r="Q136" i="45"/>
  <c r="T135" i="45"/>
  <c r="O135" i="45"/>
  <c r="Q134" i="45"/>
  <c r="M134" i="45"/>
  <c r="T133" i="45"/>
  <c r="O133" i="45"/>
  <c r="K133" i="45"/>
  <c r="E117" i="45"/>
  <c r="E134" i="45" s="1"/>
  <c r="E116" i="45"/>
  <c r="E133" i="45" s="1"/>
  <c r="G118" i="45"/>
  <c r="G135" i="45" s="1"/>
  <c r="O120" i="45"/>
  <c r="O137" i="45" s="1"/>
  <c r="L119" i="45"/>
  <c r="L136" i="45" s="1"/>
  <c r="N120" i="45"/>
  <c r="N137" i="45" s="1"/>
  <c r="K119" i="45"/>
  <c r="K136" i="45" s="1"/>
  <c r="G117" i="45"/>
  <c r="G134" i="45" s="1"/>
  <c r="M120" i="45"/>
  <c r="M137" i="45" s="1"/>
  <c r="K118" i="45"/>
  <c r="K135" i="45" s="1"/>
  <c r="F117" i="45"/>
  <c r="F134" i="45" s="1"/>
  <c r="H118" i="45"/>
  <c r="H135" i="45" s="1"/>
  <c r="J118" i="45"/>
  <c r="J135" i="45" s="1"/>
  <c r="O121" i="45"/>
  <c r="O138" i="45" s="1"/>
  <c r="M119" i="45"/>
  <c r="M136" i="45" s="1"/>
  <c r="P151" i="45" l="1"/>
  <c r="U151" i="45"/>
  <c r="T151" i="45"/>
  <c r="E151" i="45"/>
  <c r="Q151" i="45"/>
  <c r="H151" i="45"/>
  <c r="D151" i="45"/>
  <c r="L151" i="45"/>
  <c r="K151" i="45"/>
  <c r="F151" i="45"/>
  <c r="G151" i="45"/>
  <c r="N151" i="45"/>
  <c r="O151" i="45"/>
  <c r="M151" i="45"/>
  <c r="S151" i="45"/>
  <c r="J151" i="45"/>
  <c r="K154" i="45"/>
  <c r="L154" i="45"/>
  <c r="M154" i="45"/>
  <c r="N154" i="45"/>
  <c r="O154" i="45"/>
  <c r="P154" i="45"/>
  <c r="Q154" i="45"/>
  <c r="S154" i="45"/>
  <c r="T154" i="45"/>
  <c r="U154" i="45"/>
  <c r="J154" i="45"/>
  <c r="E154" i="45"/>
  <c r="F154" i="45"/>
  <c r="G154" i="45"/>
  <c r="H154" i="45"/>
  <c r="D154" i="45"/>
  <c r="K152" i="45"/>
  <c r="L152" i="45"/>
  <c r="M152" i="45"/>
  <c r="N152" i="45"/>
  <c r="O152" i="45"/>
  <c r="P152" i="45"/>
  <c r="Q152" i="45"/>
  <c r="S152" i="45"/>
  <c r="T152" i="45"/>
  <c r="U152" i="45"/>
  <c r="J152" i="45"/>
  <c r="E152" i="45"/>
  <c r="F152" i="45"/>
  <c r="G152" i="45"/>
  <c r="H152" i="45"/>
  <c r="D152" i="45"/>
  <c r="J157" i="45" l="1"/>
  <c r="L157" i="45"/>
  <c r="G157" i="45"/>
  <c r="S157" i="45"/>
  <c r="Z21" i="22" s="1"/>
  <c r="D157" i="45"/>
  <c r="T157" i="45"/>
  <c r="AA21" i="22" s="1"/>
  <c r="M157" i="45"/>
  <c r="F157" i="45"/>
  <c r="H157" i="45"/>
  <c r="U157" i="45"/>
  <c r="AB21" i="22" s="1"/>
  <c r="N157" i="45"/>
  <c r="E157" i="45"/>
  <c r="O157" i="45"/>
  <c r="V16" i="22" s="1"/>
  <c r="K157" i="45"/>
  <c r="Q157" i="45"/>
  <c r="X16" i="22" s="1"/>
  <c r="P157" i="45"/>
  <c r="W16" i="22" s="1"/>
  <c r="V14" i="21"/>
  <c r="X21" i="22" l="1"/>
  <c r="AA16" i="22"/>
  <c r="Z16" i="22"/>
  <c r="AB16" i="22"/>
  <c r="V21" i="22"/>
  <c r="W21" i="22"/>
  <c r="U18" i="21"/>
  <c r="U17" i="21"/>
  <c r="U22" i="18"/>
  <c r="U19" i="17"/>
  <c r="R19" i="17" l="1"/>
  <c r="S19" i="17"/>
  <c r="T19" i="17"/>
  <c r="V19" i="17"/>
  <c r="W19" i="17"/>
  <c r="X26" i="22"/>
  <c r="Q22" i="18" l="1"/>
  <c r="Q21" i="18"/>
  <c r="T22" i="18"/>
  <c r="R22" i="18"/>
  <c r="T21" i="18"/>
  <c r="S21" i="18"/>
  <c r="U21" i="18"/>
  <c r="V21" i="18"/>
  <c r="W21" i="18"/>
  <c r="X21" i="18"/>
  <c r="X25" i="22" s="1"/>
  <c r="Z21" i="18"/>
  <c r="AA21" i="18"/>
  <c r="AB21" i="18"/>
  <c r="S22" i="18"/>
  <c r="V22" i="18"/>
  <c r="W22" i="18"/>
  <c r="X22" i="18"/>
  <c r="Z22" i="18"/>
  <c r="AA22" i="18"/>
  <c r="AB22" i="18"/>
  <c r="O22" i="18"/>
  <c r="N22" i="18"/>
  <c r="M22" i="18"/>
  <c r="L22" i="18"/>
  <c r="O21" i="18"/>
  <c r="N21" i="18"/>
  <c r="M21" i="18"/>
  <c r="L21" i="18"/>
  <c r="R21" i="18" l="1"/>
  <c r="W18" i="21" l="1"/>
  <c r="W24" i="22" s="1"/>
  <c r="U19" i="22"/>
  <c r="S18" i="21"/>
  <c r="S24" i="22" s="1"/>
  <c r="Q18" i="21"/>
  <c r="O18" i="21"/>
  <c r="O24" i="22" s="1"/>
  <c r="M18" i="21"/>
  <c r="M19" i="22" s="1"/>
  <c r="K18" i="21"/>
  <c r="K24" i="22" s="1"/>
  <c r="I18" i="21"/>
  <c r="I24" i="22" s="1"/>
  <c r="AB17" i="21"/>
  <c r="AB18" i="21" s="1"/>
  <c r="AA17" i="21"/>
  <c r="AA18" i="21" s="1"/>
  <c r="Z17" i="21"/>
  <c r="Z18" i="21" s="1"/>
  <c r="X17" i="21"/>
  <c r="X18" i="21" s="1"/>
  <c r="W17" i="21"/>
  <c r="V17" i="21"/>
  <c r="V18" i="21" s="1"/>
  <c r="T17" i="21"/>
  <c r="T18" i="21" s="1"/>
  <c r="T19" i="22" s="1"/>
  <c r="S17" i="21"/>
  <c r="R17" i="21"/>
  <c r="R18" i="21" s="1"/>
  <c r="Q17" i="21"/>
  <c r="O17" i="21"/>
  <c r="N17" i="21"/>
  <c r="N18" i="21" s="1"/>
  <c r="M17" i="21"/>
  <c r="L17" i="21"/>
  <c r="L18" i="21" s="1"/>
  <c r="K17" i="21"/>
  <c r="J17" i="21"/>
  <c r="J18" i="21" s="1"/>
  <c r="J24" i="22" s="1"/>
  <c r="I17" i="21"/>
  <c r="Q23" i="22"/>
  <c r="P61" i="42" s="1"/>
  <c r="O19" i="17"/>
  <c r="O23" i="22" s="1"/>
  <c r="N61" i="42" s="1"/>
  <c r="N19" i="17"/>
  <c r="N23" i="22" s="1"/>
  <c r="M61" i="42" s="1"/>
  <c r="L19" i="17"/>
  <c r="L26" i="22" s="1"/>
  <c r="K64" i="42" s="1"/>
  <c r="K19" i="17"/>
  <c r="K18" i="22" s="1"/>
  <c r="J56" i="42" s="1"/>
  <c r="J19" i="17"/>
  <c r="J26" i="22" s="1"/>
  <c r="I64" i="42" s="1"/>
  <c r="H26" i="22"/>
  <c r="M14" i="17"/>
  <c r="M19" i="17" s="1"/>
  <c r="AB17" i="22"/>
  <c r="AA55" i="42" s="1"/>
  <c r="W17" i="22"/>
  <c r="V55" i="42" s="1"/>
  <c r="S17" i="22"/>
  <c r="R55" i="42" s="1"/>
  <c r="R22" i="22"/>
  <c r="Q60" i="42" s="1"/>
  <c r="Q22" i="22"/>
  <c r="P60" i="42" s="1"/>
  <c r="N17" i="22"/>
  <c r="M55" i="42" s="1"/>
  <c r="AB25" i="22"/>
  <c r="AA63" i="42" s="1"/>
  <c r="W63" i="42"/>
  <c r="W25" i="22"/>
  <c r="T25" i="22"/>
  <c r="S63" i="42" s="1"/>
  <c r="S25" i="22"/>
  <c r="O25" i="22"/>
  <c r="N63" i="42" s="1"/>
  <c r="K14" i="18"/>
  <c r="K22" i="18" s="1"/>
  <c r="J14" i="18"/>
  <c r="J22" i="18" s="1"/>
  <c r="J17" i="22" s="1"/>
  <c r="I55" i="42" s="1"/>
  <c r="I14" i="18"/>
  <c r="I22" i="18" s="1"/>
  <c r="H14" i="18"/>
  <c r="H22" i="18" s="1"/>
  <c r="K13" i="18"/>
  <c r="J13" i="18"/>
  <c r="I13" i="18"/>
  <c r="H13" i="18"/>
  <c r="Y54" i="42"/>
  <c r="W59" i="42"/>
  <c r="I18" i="14"/>
  <c r="I21" i="22" s="1"/>
  <c r="H59" i="42" s="1"/>
  <c r="H18" i="14"/>
  <c r="H21" i="22" s="1"/>
  <c r="G59" i="42" s="1"/>
  <c r="J17" i="14"/>
  <c r="J18" i="14" s="1"/>
  <c r="AB19" i="20"/>
  <c r="AB20" i="22" s="1"/>
  <c r="AA19" i="20"/>
  <c r="AA15" i="22" s="1"/>
  <c r="Z19" i="20"/>
  <c r="Z15" i="22" s="1"/>
  <c r="Q19" i="20"/>
  <c r="Q20" i="22" s="1"/>
  <c r="AB18" i="20"/>
  <c r="AA18" i="20"/>
  <c r="Z18" i="20"/>
  <c r="X18" i="20"/>
  <c r="X19" i="20" s="1"/>
  <c r="W18" i="20"/>
  <c r="W19" i="20" s="1"/>
  <c r="W15" i="22" s="1"/>
  <c r="V18" i="20"/>
  <c r="V19" i="20" s="1"/>
  <c r="U18" i="20"/>
  <c r="U19" i="20" s="1"/>
  <c r="T18" i="20"/>
  <c r="T19" i="20" s="1"/>
  <c r="S18" i="20"/>
  <c r="S19" i="20" s="1"/>
  <c r="S15" i="22" s="1"/>
  <c r="R18" i="20"/>
  <c r="R19" i="20" s="1"/>
  <c r="Q18" i="20"/>
  <c r="O18" i="20"/>
  <c r="O19" i="20" s="1"/>
  <c r="O15" i="22" s="1"/>
  <c r="N18" i="20"/>
  <c r="N19" i="20" s="1"/>
  <c r="M18" i="20"/>
  <c r="M19" i="20" s="1"/>
  <c r="L18" i="20"/>
  <c r="L19" i="20" s="1"/>
  <c r="K18" i="20"/>
  <c r="K19" i="20" s="1"/>
  <c r="J18" i="20"/>
  <c r="J19" i="20" s="1"/>
  <c r="H18" i="20"/>
  <c r="H19" i="20" s="1"/>
  <c r="AB26" i="22"/>
  <c r="AA64" i="42" s="1"/>
  <c r="AA26" i="22"/>
  <c r="Z64" i="42" s="1"/>
  <c r="Z26" i="22"/>
  <c r="Y64" i="42" s="1"/>
  <c r="W64" i="42"/>
  <c r="W26" i="22"/>
  <c r="V64" i="42" s="1"/>
  <c r="V26" i="22"/>
  <c r="U64" i="42" s="1"/>
  <c r="U26" i="22"/>
  <c r="T64" i="42" s="1"/>
  <c r="T26" i="22"/>
  <c r="S64" i="42" s="1"/>
  <c r="S26" i="22"/>
  <c r="R64" i="42" s="1"/>
  <c r="R26" i="22"/>
  <c r="Q64" i="42" s="1"/>
  <c r="Q26" i="22"/>
  <c r="O26" i="22"/>
  <c r="N64" i="42" s="1"/>
  <c r="I26" i="22"/>
  <c r="AA25" i="22"/>
  <c r="Z63" i="42" s="1"/>
  <c r="Z25" i="22"/>
  <c r="Y63" i="42" s="1"/>
  <c r="V25" i="22"/>
  <c r="U25" i="22"/>
  <c r="R25" i="22"/>
  <c r="Q63" i="42" s="1"/>
  <c r="Q25" i="22"/>
  <c r="P63" i="42" s="1"/>
  <c r="N25" i="22"/>
  <c r="M63" i="42" s="1"/>
  <c r="M25" i="22"/>
  <c r="L63" i="42" s="1"/>
  <c r="L25" i="22"/>
  <c r="K63" i="42" s="1"/>
  <c r="U24" i="22"/>
  <c r="Q24" i="22"/>
  <c r="M24" i="22"/>
  <c r="AB23" i="22"/>
  <c r="AA61" i="42" s="1"/>
  <c r="AA23" i="22"/>
  <c r="Z61" i="42" s="1"/>
  <c r="Z23" i="22"/>
  <c r="Y61" i="42" s="1"/>
  <c r="X23" i="22"/>
  <c r="W61" i="42" s="1"/>
  <c r="W23" i="22"/>
  <c r="V61" i="42" s="1"/>
  <c r="V23" i="22"/>
  <c r="U61" i="42" s="1"/>
  <c r="U23" i="22"/>
  <c r="T61" i="42" s="1"/>
  <c r="T23" i="22"/>
  <c r="S61" i="42" s="1"/>
  <c r="S23" i="22"/>
  <c r="R61" i="42" s="1"/>
  <c r="R23" i="22"/>
  <c r="Q61" i="42" s="1"/>
  <c r="I23" i="22"/>
  <c r="H61" i="42" s="1"/>
  <c r="H23" i="22"/>
  <c r="G61" i="42" s="1"/>
  <c r="AB22" i="22"/>
  <c r="AA60" i="42" s="1"/>
  <c r="AA22" i="22"/>
  <c r="Z60" i="42" s="1"/>
  <c r="Z22" i="22"/>
  <c r="Y60" i="42" s="1"/>
  <c r="X22" i="22"/>
  <c r="W60" i="42" s="1"/>
  <c r="V22" i="22"/>
  <c r="U60" i="42" s="1"/>
  <c r="U22" i="22"/>
  <c r="T60" i="42" s="1"/>
  <c r="T22" i="22"/>
  <c r="S60" i="42" s="1"/>
  <c r="O22" i="22"/>
  <c r="N60" i="42" s="1"/>
  <c r="N22" i="22"/>
  <c r="M60" i="42" s="1"/>
  <c r="M22" i="22"/>
  <c r="L60" i="42" s="1"/>
  <c r="L22" i="22"/>
  <c r="K60" i="42" s="1"/>
  <c r="J22" i="22"/>
  <c r="I60" i="42" s="1"/>
  <c r="H22" i="22"/>
  <c r="G60" i="42" s="1"/>
  <c r="AA59" i="42"/>
  <c r="Z59" i="42"/>
  <c r="V59" i="42"/>
  <c r="U59" i="42"/>
  <c r="AA20" i="22"/>
  <c r="S19" i="22"/>
  <c r="Q19" i="22"/>
  <c r="AB18" i="22"/>
  <c r="AA56" i="42" s="1"/>
  <c r="AA18" i="22"/>
  <c r="Z56" i="42" s="1"/>
  <c r="Z18" i="22"/>
  <c r="Y56" i="42" s="1"/>
  <c r="X18" i="22"/>
  <c r="W56" i="42" s="1"/>
  <c r="W18" i="22"/>
  <c r="V56" i="42" s="1"/>
  <c r="V18" i="22"/>
  <c r="U56" i="42" s="1"/>
  <c r="U18" i="22"/>
  <c r="T56" i="42" s="1"/>
  <c r="T18" i="22"/>
  <c r="S56" i="42" s="1"/>
  <c r="S18" i="22"/>
  <c r="R56" i="42" s="1"/>
  <c r="R18" i="22"/>
  <c r="Q56" i="42" s="1"/>
  <c r="I18" i="22"/>
  <c r="H56" i="42" s="1"/>
  <c r="AA17" i="22"/>
  <c r="Z55" i="42" s="1"/>
  <c r="Z17" i="22"/>
  <c r="Y55" i="42" s="1"/>
  <c r="X17" i="22"/>
  <c r="W55" i="42" s="1"/>
  <c r="V17" i="22"/>
  <c r="U55" i="42" s="1"/>
  <c r="U17" i="22"/>
  <c r="T55" i="42" s="1"/>
  <c r="T17" i="22"/>
  <c r="S55" i="42" s="1"/>
  <c r="Q17" i="22"/>
  <c r="P55" i="42" s="1"/>
  <c r="O17" i="22"/>
  <c r="N55" i="42" s="1"/>
  <c r="M17" i="22"/>
  <c r="L55" i="42" s="1"/>
  <c r="L17" i="22"/>
  <c r="K55" i="42" s="1"/>
  <c r="H17" i="22"/>
  <c r="G55" i="42" s="1"/>
  <c r="AA54" i="42"/>
  <c r="Z54" i="42"/>
  <c r="V54" i="42"/>
  <c r="U54" i="42"/>
  <c r="AB15" i="22"/>
  <c r="Z20" i="22" l="1"/>
  <c r="J18" i="22"/>
  <c r="I56" i="42" s="1"/>
  <c r="H75" i="42" s="1"/>
  <c r="K19" i="22"/>
  <c r="K50" i="22" s="1"/>
  <c r="I19" i="22"/>
  <c r="I40" i="22" s="1"/>
  <c r="O19" i="22"/>
  <c r="K26" i="22"/>
  <c r="J64" i="42" s="1"/>
  <c r="H85" i="42" s="1"/>
  <c r="N26" i="22"/>
  <c r="M64" i="42" s="1"/>
  <c r="K23" i="22"/>
  <c r="J61" i="42" s="1"/>
  <c r="N18" i="22"/>
  <c r="M56" i="42" s="1"/>
  <c r="O18" i="22"/>
  <c r="N56" i="42" s="1"/>
  <c r="M18" i="22"/>
  <c r="L56" i="42" s="1"/>
  <c r="M23" i="22"/>
  <c r="L61" i="42" s="1"/>
  <c r="M26" i="22"/>
  <c r="L64" i="42" s="1"/>
  <c r="J23" i="22"/>
  <c r="I61" i="42" s="1"/>
  <c r="H16" i="22"/>
  <c r="G54" i="42" s="1"/>
  <c r="I16" i="22"/>
  <c r="H54" i="42" s="1"/>
  <c r="H20" i="22"/>
  <c r="H15" i="22"/>
  <c r="G53" i="42" s="1"/>
  <c r="Q15" i="22"/>
  <c r="P53" i="42" s="1"/>
  <c r="S20" i="22"/>
  <c r="AA29" i="42"/>
  <c r="AA33" i="42"/>
  <c r="AA37" i="42"/>
  <c r="AA41" i="42"/>
  <c r="AA30" i="42"/>
  <c r="AA34" i="42"/>
  <c r="AA38" i="42"/>
  <c r="AA42" i="42"/>
  <c r="AA31" i="42"/>
  <c r="AA35" i="42"/>
  <c r="AA39" i="42"/>
  <c r="AA32" i="42"/>
  <c r="AA36" i="42"/>
  <c r="AA40" i="42"/>
  <c r="Z30" i="42"/>
  <c r="Z34" i="42"/>
  <c r="Z38" i="42"/>
  <c r="Z42" i="42"/>
  <c r="Z31" i="42"/>
  <c r="Z35" i="42"/>
  <c r="Z39" i="42"/>
  <c r="Z32" i="42"/>
  <c r="Z36" i="42"/>
  <c r="Z40" i="42"/>
  <c r="Z29" i="42"/>
  <c r="Z33" i="42"/>
  <c r="Z37" i="42"/>
  <c r="Z41" i="42"/>
  <c r="Z15" i="42"/>
  <c r="Z19" i="42"/>
  <c r="Z23" i="42"/>
  <c r="Z27" i="42"/>
  <c r="Z17" i="42"/>
  <c r="Z21" i="42"/>
  <c r="Z25" i="42"/>
  <c r="Z18" i="42"/>
  <c r="Z22" i="42"/>
  <c r="Z26" i="42"/>
  <c r="Z28" i="42"/>
  <c r="Z16" i="42"/>
  <c r="Z20" i="42"/>
  <c r="Z24" i="42"/>
  <c r="Z43" i="42"/>
  <c r="P43" i="42"/>
  <c r="Y43" i="42"/>
  <c r="AA18" i="42"/>
  <c r="AA22" i="42"/>
  <c r="AA26" i="42"/>
  <c r="AA15" i="42"/>
  <c r="AA19" i="42"/>
  <c r="AA23" i="42"/>
  <c r="AA27" i="42"/>
  <c r="AA16" i="42"/>
  <c r="AA20" i="42"/>
  <c r="AA24" i="42"/>
  <c r="AA28" i="42"/>
  <c r="AA17" i="42"/>
  <c r="AA21" i="42"/>
  <c r="AA25" i="42"/>
  <c r="AA43" i="42"/>
  <c r="N43" i="42"/>
  <c r="R63" i="42"/>
  <c r="R43" i="42"/>
  <c r="T63" i="42"/>
  <c r="V63" i="42"/>
  <c r="V43" i="42"/>
  <c r="U63" i="42"/>
  <c r="X15" i="22"/>
  <c r="X20" i="22"/>
  <c r="P64" i="42"/>
  <c r="H64" i="42"/>
  <c r="G64" i="42"/>
  <c r="K20" i="22"/>
  <c r="J58" i="42" s="1"/>
  <c r="K15" i="22"/>
  <c r="J53" i="42" s="1"/>
  <c r="N24" i="22"/>
  <c r="N65" i="22" s="1"/>
  <c r="N19" i="22"/>
  <c r="N39" i="22" s="1"/>
  <c r="X19" i="22"/>
  <c r="X50" i="22" s="1"/>
  <c r="X24" i="22"/>
  <c r="X55" i="22" s="1"/>
  <c r="L24" i="22"/>
  <c r="L63" i="22" s="1"/>
  <c r="L19" i="22"/>
  <c r="L43" i="22" s="1"/>
  <c r="J20" i="22"/>
  <c r="I58" i="42" s="1"/>
  <c r="J15" i="22"/>
  <c r="L20" i="22"/>
  <c r="L15" i="22"/>
  <c r="U15" i="22"/>
  <c r="T43" i="42" s="1"/>
  <c r="U20" i="22"/>
  <c r="Z19" i="22"/>
  <c r="Z40" i="22" s="1"/>
  <c r="Y17" i="42" s="1"/>
  <c r="Z24" i="22"/>
  <c r="Z52" i="22" s="1"/>
  <c r="M15" i="22"/>
  <c r="L53" i="42" s="1"/>
  <c r="M20" i="22"/>
  <c r="H24" i="22"/>
  <c r="H60" i="22" s="1"/>
  <c r="H19" i="22"/>
  <c r="H38" i="22" s="1"/>
  <c r="AA24" i="22"/>
  <c r="AA54" i="22" s="1"/>
  <c r="AA19" i="22"/>
  <c r="AA44" i="22" s="1"/>
  <c r="I15" i="22"/>
  <c r="I20" i="22"/>
  <c r="AB24" i="22"/>
  <c r="AB52" i="22" s="1"/>
  <c r="AA62" i="42" s="1"/>
  <c r="AB19" i="22"/>
  <c r="AB48" i="22" s="1"/>
  <c r="J21" i="22"/>
  <c r="I59" i="42" s="1"/>
  <c r="J16" i="22"/>
  <c r="I54" i="42" s="1"/>
  <c r="N15" i="22"/>
  <c r="M53" i="42" s="1"/>
  <c r="N20" i="22"/>
  <c r="M58" i="42" s="1"/>
  <c r="J21" i="18"/>
  <c r="J25" i="22" s="1"/>
  <c r="I63" i="42" s="1"/>
  <c r="K21" i="18"/>
  <c r="K25" i="22" s="1"/>
  <c r="K17" i="14"/>
  <c r="J19" i="22"/>
  <c r="J49" i="22" s="1"/>
  <c r="H21" i="18"/>
  <c r="H25" i="22" s="1"/>
  <c r="G43" i="42" s="1"/>
  <c r="L23" i="22"/>
  <c r="K61" i="42" s="1"/>
  <c r="I21" i="18"/>
  <c r="I25" i="22" s="1"/>
  <c r="H63" i="42" s="1"/>
  <c r="W19" i="22"/>
  <c r="W46" i="22" s="1"/>
  <c r="W20" i="22"/>
  <c r="V20" i="22"/>
  <c r="V15" i="22"/>
  <c r="V24" i="22"/>
  <c r="V52" i="22" s="1"/>
  <c r="V19" i="22"/>
  <c r="V50" i="22" s="1"/>
  <c r="O20" i="22"/>
  <c r="T24" i="22"/>
  <c r="T52" i="22" s="1"/>
  <c r="T15" i="22"/>
  <c r="T20" i="22"/>
  <c r="Y59" i="42"/>
  <c r="R19" i="22"/>
  <c r="R41" i="22" s="1"/>
  <c r="R24" i="22"/>
  <c r="R54" i="22" s="1"/>
  <c r="R15" i="22"/>
  <c r="R20" i="22"/>
  <c r="Y58" i="42"/>
  <c r="O54" i="22"/>
  <c r="O58" i="22"/>
  <c r="O62" i="22"/>
  <c r="O53" i="22"/>
  <c r="O57" i="22"/>
  <c r="O61" i="22"/>
  <c r="O65" i="22"/>
  <c r="O52" i="22"/>
  <c r="O56" i="22"/>
  <c r="O60" i="22"/>
  <c r="O64" i="22"/>
  <c r="O55" i="22"/>
  <c r="O63" i="22"/>
  <c r="O59" i="22"/>
  <c r="Y53" i="42"/>
  <c r="G58" i="42"/>
  <c r="Z58" i="42"/>
  <c r="Q55" i="22"/>
  <c r="Q59" i="22"/>
  <c r="Q63" i="22"/>
  <c r="Q54" i="22"/>
  <c r="Q56" i="22"/>
  <c r="Q60" i="22"/>
  <c r="Q64" i="22"/>
  <c r="Q53" i="22"/>
  <c r="Q57" i="22"/>
  <c r="Q61" i="22"/>
  <c r="Q65" i="22"/>
  <c r="Q58" i="22"/>
  <c r="Q62" i="22"/>
  <c r="Q52" i="22"/>
  <c r="U52" i="22"/>
  <c r="U54" i="22"/>
  <c r="U56" i="22"/>
  <c r="U53" i="22"/>
  <c r="U55" i="22"/>
  <c r="U57" i="22"/>
  <c r="U61" i="22"/>
  <c r="U63" i="22"/>
  <c r="U58" i="22"/>
  <c r="U60" i="22"/>
  <c r="U62" i="22"/>
  <c r="U64" i="22"/>
  <c r="U59" i="22"/>
  <c r="U65" i="22"/>
  <c r="P58" i="42"/>
  <c r="S53" i="42"/>
  <c r="T65" i="22"/>
  <c r="Z53" i="42"/>
  <c r="R58" i="42"/>
  <c r="AA58" i="42"/>
  <c r="I52" i="22"/>
  <c r="I56" i="22"/>
  <c r="I60" i="22"/>
  <c r="I64" i="22"/>
  <c r="I55" i="22"/>
  <c r="I59" i="22"/>
  <c r="I63" i="22"/>
  <c r="I54" i="22"/>
  <c r="I58" i="22"/>
  <c r="I62" i="22"/>
  <c r="I65" i="22"/>
  <c r="I61" i="22"/>
  <c r="I53" i="22"/>
  <c r="I57" i="22"/>
  <c r="M52" i="22"/>
  <c r="M56" i="22"/>
  <c r="M60" i="22"/>
  <c r="M64" i="22"/>
  <c r="M55" i="22"/>
  <c r="M59" i="22"/>
  <c r="M63" i="22"/>
  <c r="M54" i="22"/>
  <c r="M58" i="22"/>
  <c r="M62" i="22"/>
  <c r="M53" i="22"/>
  <c r="M65" i="22"/>
  <c r="M57" i="22"/>
  <c r="M61" i="22"/>
  <c r="AA53" i="22"/>
  <c r="N53" i="42"/>
  <c r="K54" i="22"/>
  <c r="K58" i="22"/>
  <c r="K62" i="22"/>
  <c r="K53" i="22"/>
  <c r="K57" i="22"/>
  <c r="K61" i="22"/>
  <c r="K65" i="22"/>
  <c r="K52" i="22"/>
  <c r="K56" i="22"/>
  <c r="K60" i="22"/>
  <c r="K64" i="22"/>
  <c r="K59" i="22"/>
  <c r="K63" i="22"/>
  <c r="K55" i="22"/>
  <c r="W58" i="42"/>
  <c r="J53" i="22"/>
  <c r="J57" i="22"/>
  <c r="J61" i="22"/>
  <c r="J65" i="22"/>
  <c r="J52" i="22"/>
  <c r="J56" i="22"/>
  <c r="J60" i="22"/>
  <c r="J64" i="22"/>
  <c r="J55" i="22"/>
  <c r="J59" i="22"/>
  <c r="J63" i="22"/>
  <c r="J58" i="22"/>
  <c r="J62" i="22"/>
  <c r="J54" i="22"/>
  <c r="S53" i="22"/>
  <c r="S55" i="22"/>
  <c r="S57" i="22"/>
  <c r="S52" i="22"/>
  <c r="S54" i="22"/>
  <c r="S56" i="22"/>
  <c r="S58" i="22"/>
  <c r="S59" i="22"/>
  <c r="S61" i="22"/>
  <c r="S63" i="22"/>
  <c r="S65" i="22"/>
  <c r="S62" i="22"/>
  <c r="S64" i="22"/>
  <c r="S60" i="22"/>
  <c r="W53" i="22"/>
  <c r="W55" i="22"/>
  <c r="W52" i="22"/>
  <c r="W54" i="22"/>
  <c r="W56" i="22"/>
  <c r="W59" i="22"/>
  <c r="W61" i="22"/>
  <c r="W63" i="22"/>
  <c r="W65" i="22"/>
  <c r="W60" i="22"/>
  <c r="W57" i="22"/>
  <c r="W58" i="22"/>
  <c r="W62" i="22"/>
  <c r="W64" i="22"/>
  <c r="H18" i="22"/>
  <c r="G56" i="42" s="1"/>
  <c r="G75" i="42" s="1"/>
  <c r="L18" i="22"/>
  <c r="K56" i="42" s="1"/>
  <c r="Q18" i="22"/>
  <c r="P56" i="42" s="1"/>
  <c r="W54" i="42"/>
  <c r="R17" i="22"/>
  <c r="Q55" i="42" s="1"/>
  <c r="S22" i="22"/>
  <c r="R60" i="42" s="1"/>
  <c r="W22" i="22"/>
  <c r="V60" i="42" s="1"/>
  <c r="K17" i="22"/>
  <c r="J55" i="42" s="1"/>
  <c r="H74" i="42" s="1"/>
  <c r="K22" i="22"/>
  <c r="J60" i="42" s="1"/>
  <c r="H80" i="42" s="1"/>
  <c r="I22" i="22"/>
  <c r="H60" i="42" s="1"/>
  <c r="G80" i="42" s="1"/>
  <c r="I17" i="22"/>
  <c r="H55" i="42" s="1"/>
  <c r="G74" i="42" s="1"/>
  <c r="I85" i="42"/>
  <c r="I84" i="42"/>
  <c r="G79" i="42"/>
  <c r="I74" i="42"/>
  <c r="G73" i="42"/>
  <c r="G81" i="42"/>
  <c r="I80" i="42"/>
  <c r="Q47" i="22"/>
  <c r="AB39" i="22"/>
  <c r="Q41" i="22"/>
  <c r="U43" i="22"/>
  <c r="R53" i="42"/>
  <c r="V53" i="42"/>
  <c r="AA53" i="42"/>
  <c r="K40" i="22"/>
  <c r="U41" i="22"/>
  <c r="W45" i="22"/>
  <c r="S39" i="22"/>
  <c r="T40" i="22"/>
  <c r="T46" i="22"/>
  <c r="U51" i="22"/>
  <c r="O40" i="22"/>
  <c r="I51" i="22"/>
  <c r="M49" i="22"/>
  <c r="M45" i="22"/>
  <c r="M50" i="22"/>
  <c r="M46" i="22"/>
  <c r="M51" i="22"/>
  <c r="M47" i="22"/>
  <c r="M38" i="22"/>
  <c r="M42" i="22"/>
  <c r="I44" i="22"/>
  <c r="N50" i="22"/>
  <c r="N46" i="22"/>
  <c r="N51" i="22"/>
  <c r="N47" i="22"/>
  <c r="N43" i="22"/>
  <c r="N48" i="22"/>
  <c r="N44" i="22"/>
  <c r="S50" i="22"/>
  <c r="S46" i="22"/>
  <c r="S51" i="22"/>
  <c r="S47" i="22"/>
  <c r="S43" i="22"/>
  <c r="S48" i="22"/>
  <c r="S44" i="22"/>
  <c r="W51" i="22"/>
  <c r="W43" i="22"/>
  <c r="AB43" i="22"/>
  <c r="J38" i="22"/>
  <c r="N38" i="22"/>
  <c r="S38" i="22"/>
  <c r="K39" i="22"/>
  <c r="O39" i="22"/>
  <c r="T39" i="22"/>
  <c r="H40" i="22"/>
  <c r="Q40" i="22"/>
  <c r="U40" i="22"/>
  <c r="M41" i="22"/>
  <c r="N42" i="22"/>
  <c r="S42" i="22"/>
  <c r="M43" i="22"/>
  <c r="M44" i="22"/>
  <c r="AB45" i="22"/>
  <c r="U47" i="22"/>
  <c r="N49" i="22"/>
  <c r="H51" i="22"/>
  <c r="AA45" i="22"/>
  <c r="AA51" i="22"/>
  <c r="AA47" i="22"/>
  <c r="M48" i="22"/>
  <c r="K51" i="22"/>
  <c r="K47" i="22"/>
  <c r="K43" i="22"/>
  <c r="K48" i="22"/>
  <c r="K44" i="22"/>
  <c r="K49" i="22"/>
  <c r="K45" i="22"/>
  <c r="O51" i="22"/>
  <c r="O47" i="22"/>
  <c r="O43" i="22"/>
  <c r="O48" i="22"/>
  <c r="O44" i="22"/>
  <c r="O49" i="22"/>
  <c r="O45" i="22"/>
  <c r="T51" i="22"/>
  <c r="T47" i="22"/>
  <c r="T43" i="22"/>
  <c r="T48" i="22"/>
  <c r="T44" i="22"/>
  <c r="T49" i="22"/>
  <c r="T45" i="22"/>
  <c r="K38" i="22"/>
  <c r="O38" i="22"/>
  <c r="T38" i="22"/>
  <c r="H39" i="22"/>
  <c r="Q39" i="22"/>
  <c r="U39" i="22"/>
  <c r="M40" i="22"/>
  <c r="AA40" i="22"/>
  <c r="N41" i="22"/>
  <c r="S41" i="22"/>
  <c r="K42" i="22"/>
  <c r="O42" i="22"/>
  <c r="T42" i="22"/>
  <c r="Q43" i="22"/>
  <c r="N45" i="22"/>
  <c r="K46" i="22"/>
  <c r="S49" i="22"/>
  <c r="O50" i="22"/>
  <c r="H48" i="22"/>
  <c r="H44" i="22"/>
  <c r="H49" i="22"/>
  <c r="H45" i="22"/>
  <c r="H50" i="22"/>
  <c r="Q48" i="22"/>
  <c r="Q44" i="22"/>
  <c r="Q49" i="22"/>
  <c r="Q45" i="22"/>
  <c r="Q50" i="22"/>
  <c r="Q46" i="22"/>
  <c r="U48" i="22"/>
  <c r="U44" i="22"/>
  <c r="U49" i="22"/>
  <c r="U45" i="22"/>
  <c r="U50" i="22"/>
  <c r="U46" i="22"/>
  <c r="Q38" i="22"/>
  <c r="U38" i="22"/>
  <c r="M39" i="22"/>
  <c r="AA39" i="22"/>
  <c r="N40" i="22"/>
  <c r="S40" i="22"/>
  <c r="K41" i="22"/>
  <c r="O41" i="22"/>
  <c r="T41" i="22"/>
  <c r="H42" i="22"/>
  <c r="Q42" i="22"/>
  <c r="U42" i="22"/>
  <c r="AA43" i="22"/>
  <c r="S45" i="22"/>
  <c r="O46" i="22"/>
  <c r="I48" i="22"/>
  <c r="AA48" i="22"/>
  <c r="T50" i="22"/>
  <c r="Q51" i="22"/>
  <c r="Y29" i="42" l="1"/>
  <c r="R47" i="22"/>
  <c r="R48" i="22"/>
  <c r="I75" i="42"/>
  <c r="H81" i="42"/>
  <c r="X53" i="22"/>
  <c r="W30" i="42" s="1"/>
  <c r="I42" i="22"/>
  <c r="H19" i="42" s="1"/>
  <c r="I47" i="22"/>
  <c r="H24" i="42" s="1"/>
  <c r="I46" i="22"/>
  <c r="H23" i="42" s="1"/>
  <c r="I41" i="22"/>
  <c r="H18" i="42" s="1"/>
  <c r="I50" i="22"/>
  <c r="H27" i="42" s="1"/>
  <c r="I43" i="22"/>
  <c r="H20" i="42" s="1"/>
  <c r="I38" i="22"/>
  <c r="I45" i="22"/>
  <c r="H22" i="42" s="1"/>
  <c r="I49" i="22"/>
  <c r="H26" i="42" s="1"/>
  <c r="I39" i="22"/>
  <c r="R39" i="22"/>
  <c r="R51" i="22"/>
  <c r="R38" i="22"/>
  <c r="R50" i="22"/>
  <c r="H41" i="22"/>
  <c r="R46" i="22"/>
  <c r="R44" i="22"/>
  <c r="R40" i="22"/>
  <c r="R45" i="22"/>
  <c r="R42" i="22"/>
  <c r="R49" i="22"/>
  <c r="R43" i="22"/>
  <c r="Z46" i="22"/>
  <c r="Y23" i="42" s="1"/>
  <c r="V51" i="22"/>
  <c r="U28" i="42" s="1"/>
  <c r="V43" i="22"/>
  <c r="U20" i="42" s="1"/>
  <c r="I81" i="42"/>
  <c r="H52" i="22"/>
  <c r="G29" i="42" s="1"/>
  <c r="N61" i="22"/>
  <c r="X52" i="22"/>
  <c r="W29" i="42" s="1"/>
  <c r="X64" i="22"/>
  <c r="W41" i="42" s="1"/>
  <c r="X62" i="22"/>
  <c r="W39" i="42" s="1"/>
  <c r="G37" i="42"/>
  <c r="W50" i="22"/>
  <c r="V27" i="42" s="1"/>
  <c r="X42" i="22"/>
  <c r="W19" i="42" s="1"/>
  <c r="N63" i="22"/>
  <c r="X51" i="22"/>
  <c r="W28" i="42" s="1"/>
  <c r="X45" i="22"/>
  <c r="W22" i="42" s="1"/>
  <c r="AB64" i="22"/>
  <c r="AB54" i="22"/>
  <c r="AB55" i="22"/>
  <c r="AB60" i="22"/>
  <c r="AB62" i="22"/>
  <c r="AB65" i="22"/>
  <c r="AB61" i="22"/>
  <c r="H15" i="42"/>
  <c r="H17" i="42"/>
  <c r="H21" i="42"/>
  <c r="H25" i="42"/>
  <c r="H28" i="42"/>
  <c r="H16" i="42"/>
  <c r="H43" i="42"/>
  <c r="G86" i="42" s="1"/>
  <c r="G26" i="42"/>
  <c r="AA58" i="22"/>
  <c r="AB63" i="22"/>
  <c r="AB53" i="22"/>
  <c r="AA57" i="22"/>
  <c r="U53" i="42"/>
  <c r="U27" i="42"/>
  <c r="T58" i="42"/>
  <c r="V20" i="42"/>
  <c r="G16" i="42"/>
  <c r="G18" i="42"/>
  <c r="U58" i="42"/>
  <c r="U29" i="42"/>
  <c r="M43" i="42"/>
  <c r="V22" i="42"/>
  <c r="X49" i="22"/>
  <c r="W26" i="42" s="1"/>
  <c r="X39" i="22"/>
  <c r="X40" i="22"/>
  <c r="W17" i="42" s="1"/>
  <c r="AB59" i="22"/>
  <c r="AA65" i="22"/>
  <c r="S58" i="42"/>
  <c r="V31" i="42"/>
  <c r="V35" i="42"/>
  <c r="V39" i="42"/>
  <c r="V32" i="42"/>
  <c r="V36" i="42"/>
  <c r="V40" i="42"/>
  <c r="V29" i="42"/>
  <c r="V33" i="42"/>
  <c r="V37" i="42"/>
  <c r="V41" i="42"/>
  <c r="V30" i="42"/>
  <c r="V34" i="42"/>
  <c r="V38" i="42"/>
  <c r="V42" i="42"/>
  <c r="K53" i="42"/>
  <c r="I72" i="42" s="1"/>
  <c r="K43" i="42"/>
  <c r="W32" i="42"/>
  <c r="G28" i="42"/>
  <c r="X44" i="22"/>
  <c r="AA63" i="22"/>
  <c r="S43" i="42"/>
  <c r="K58" i="42"/>
  <c r="W27" i="42"/>
  <c r="G15" i="42"/>
  <c r="G22" i="42"/>
  <c r="X48" i="22"/>
  <c r="AB57" i="22"/>
  <c r="AB56" i="22"/>
  <c r="AA61" i="22"/>
  <c r="L58" i="42"/>
  <c r="I53" i="42"/>
  <c r="H72" i="42" s="1"/>
  <c r="I26" i="42"/>
  <c r="I15" i="42"/>
  <c r="I43" i="42"/>
  <c r="J43" i="42"/>
  <c r="U43" i="42"/>
  <c r="G21" i="42"/>
  <c r="X41" i="22"/>
  <c r="X38" i="22"/>
  <c r="T53" i="42"/>
  <c r="AA64" i="22"/>
  <c r="AA56" i="22"/>
  <c r="Q58" i="42"/>
  <c r="N58" i="42"/>
  <c r="L43" i="42"/>
  <c r="I29" i="42"/>
  <c r="I33" i="42"/>
  <c r="I37" i="42"/>
  <c r="I41" i="42"/>
  <c r="I30" i="42"/>
  <c r="I34" i="42"/>
  <c r="I38" i="42"/>
  <c r="I42" i="42"/>
  <c r="I31" i="42"/>
  <c r="I35" i="42"/>
  <c r="I39" i="42"/>
  <c r="I32" i="42"/>
  <c r="I36" i="42"/>
  <c r="I40" i="42"/>
  <c r="V23" i="42"/>
  <c r="G25" i="42"/>
  <c r="G27" i="42"/>
  <c r="X43" i="22"/>
  <c r="X46" i="22"/>
  <c r="X47" i="22"/>
  <c r="AB58" i="22"/>
  <c r="N64" i="22"/>
  <c r="AA62" i="22"/>
  <c r="AA52" i="22"/>
  <c r="Z62" i="42" s="1"/>
  <c r="Q53" i="42"/>
  <c r="Q43" i="42"/>
  <c r="H58" i="42"/>
  <c r="G78" i="42" s="1"/>
  <c r="H30" i="42"/>
  <c r="H34" i="42"/>
  <c r="H38" i="42"/>
  <c r="H42" i="42"/>
  <c r="H31" i="42"/>
  <c r="H35" i="42"/>
  <c r="H39" i="42"/>
  <c r="H32" i="42"/>
  <c r="H36" i="42"/>
  <c r="H40" i="42"/>
  <c r="H29" i="42"/>
  <c r="H33" i="42"/>
  <c r="H37" i="42"/>
  <c r="H41" i="42"/>
  <c r="V28" i="42"/>
  <c r="G17" i="42"/>
  <c r="G19" i="42"/>
  <c r="G85" i="42"/>
  <c r="W53" i="42"/>
  <c r="W43" i="42"/>
  <c r="H53" i="42"/>
  <c r="G72" i="42" s="1"/>
  <c r="H43" i="22"/>
  <c r="H61" i="22"/>
  <c r="H46" i="22"/>
  <c r="H47" i="22"/>
  <c r="H56" i="22"/>
  <c r="H55" i="22"/>
  <c r="H78" i="42"/>
  <c r="Z45" i="22"/>
  <c r="Y22" i="42" s="1"/>
  <c r="AA42" i="22"/>
  <c r="AA41" i="22"/>
  <c r="X54" i="22"/>
  <c r="X60" i="22"/>
  <c r="V62" i="22"/>
  <c r="V59" i="22"/>
  <c r="J43" i="22"/>
  <c r="Z49" i="22"/>
  <c r="Y26" i="42" s="1"/>
  <c r="X65" i="22"/>
  <c r="X58" i="22"/>
  <c r="L65" i="22"/>
  <c r="Z43" i="22"/>
  <c r="Y20" i="42" s="1"/>
  <c r="L44" i="22"/>
  <c r="AA46" i="22"/>
  <c r="AA38" i="22"/>
  <c r="Z57" i="42" s="1"/>
  <c r="Z44" i="22"/>
  <c r="Y21" i="42" s="1"/>
  <c r="Z47" i="22"/>
  <c r="Y24" i="42" s="1"/>
  <c r="AA50" i="22"/>
  <c r="J45" i="22"/>
  <c r="X63" i="22"/>
  <c r="X57" i="22"/>
  <c r="AA60" i="22"/>
  <c r="AA59" i="22"/>
  <c r="L61" i="22"/>
  <c r="Z50" i="22"/>
  <c r="Y27" i="42" s="1"/>
  <c r="Z38" i="22"/>
  <c r="Z51" i="22"/>
  <c r="Y28" i="42" s="1"/>
  <c r="X61" i="22"/>
  <c r="X56" i="22"/>
  <c r="L59" i="22"/>
  <c r="Z48" i="22"/>
  <c r="Y25" i="42" s="1"/>
  <c r="Z39" i="22"/>
  <c r="Y16" i="42" s="1"/>
  <c r="AA49" i="22"/>
  <c r="X59" i="22"/>
  <c r="AA55" i="22"/>
  <c r="L55" i="22"/>
  <c r="AB47" i="22"/>
  <c r="R53" i="22"/>
  <c r="AB40" i="22"/>
  <c r="AB38" i="22"/>
  <c r="AA57" i="42" s="1"/>
  <c r="AB51" i="22"/>
  <c r="R65" i="22"/>
  <c r="AB41" i="22"/>
  <c r="AB42" i="22"/>
  <c r="R52" i="22"/>
  <c r="AB46" i="22"/>
  <c r="L62" i="42"/>
  <c r="AB50" i="22"/>
  <c r="AB49" i="22"/>
  <c r="AB44" i="22"/>
  <c r="V65" i="22"/>
  <c r="W44" i="22"/>
  <c r="N59" i="22"/>
  <c r="N57" i="22"/>
  <c r="V63" i="22"/>
  <c r="T64" i="22"/>
  <c r="H62" i="22"/>
  <c r="H63" i="22"/>
  <c r="W48" i="22"/>
  <c r="N55" i="22"/>
  <c r="N53" i="22"/>
  <c r="V64" i="22"/>
  <c r="V61" i="22"/>
  <c r="T62" i="22"/>
  <c r="H65" i="22"/>
  <c r="H59" i="22"/>
  <c r="W49" i="22"/>
  <c r="W40" i="22"/>
  <c r="W47" i="22"/>
  <c r="N60" i="22"/>
  <c r="V60" i="22"/>
  <c r="V53" i="22"/>
  <c r="H57" i="22"/>
  <c r="N58" i="22"/>
  <c r="N56" i="22"/>
  <c r="V58" i="22"/>
  <c r="V56" i="22"/>
  <c r="Z60" i="22"/>
  <c r="Y37" i="42" s="1"/>
  <c r="H53" i="22"/>
  <c r="W41" i="22"/>
  <c r="N54" i="22"/>
  <c r="N52" i="22"/>
  <c r="V57" i="22"/>
  <c r="V54" i="22"/>
  <c r="H54" i="22"/>
  <c r="H64" i="22"/>
  <c r="N62" i="22"/>
  <c r="V55" i="22"/>
  <c r="T62" i="42"/>
  <c r="H58" i="22"/>
  <c r="G63" i="42"/>
  <c r="G84" i="42" s="1"/>
  <c r="J63" i="42"/>
  <c r="H84" i="42" s="1"/>
  <c r="J47" i="22"/>
  <c r="Z58" i="22"/>
  <c r="Y35" i="42" s="1"/>
  <c r="J51" i="22"/>
  <c r="Z41" i="22"/>
  <c r="Y18" i="42" s="1"/>
  <c r="R63" i="22"/>
  <c r="T63" i="22"/>
  <c r="T60" i="22"/>
  <c r="Z63" i="22"/>
  <c r="Y40" i="42" s="1"/>
  <c r="Z57" i="22"/>
  <c r="Y34" i="42" s="1"/>
  <c r="L57" i="22"/>
  <c r="W38" i="22"/>
  <c r="W39" i="22"/>
  <c r="W42" i="22"/>
  <c r="J41" i="22"/>
  <c r="L39" i="22"/>
  <c r="J46" i="22"/>
  <c r="R64" i="22"/>
  <c r="R61" i="22"/>
  <c r="T61" i="22"/>
  <c r="T58" i="22"/>
  <c r="Z61" i="22"/>
  <c r="Y38" i="42" s="1"/>
  <c r="Z55" i="22"/>
  <c r="Y32" i="42" s="1"/>
  <c r="L53" i="22"/>
  <c r="L48" i="22"/>
  <c r="L46" i="22"/>
  <c r="Z42" i="22"/>
  <c r="Y19" i="42" s="1"/>
  <c r="J50" i="22"/>
  <c r="L51" i="22"/>
  <c r="R62" i="22"/>
  <c r="R59" i="22"/>
  <c r="T59" i="22"/>
  <c r="T57" i="22"/>
  <c r="Z65" i="22"/>
  <c r="Y42" i="42" s="1"/>
  <c r="Z53" i="22"/>
  <c r="Y30" i="42" s="1"/>
  <c r="L64" i="22"/>
  <c r="L62" i="22"/>
  <c r="K18" i="14"/>
  <c r="L17" i="14"/>
  <c r="L47" i="22"/>
  <c r="L42" i="22"/>
  <c r="T57" i="42"/>
  <c r="L50" i="22"/>
  <c r="R60" i="22"/>
  <c r="R55" i="22"/>
  <c r="T54" i="22"/>
  <c r="T55" i="22"/>
  <c r="Z59" i="22"/>
  <c r="Y36" i="42" s="1"/>
  <c r="Z56" i="22"/>
  <c r="Y33" i="42" s="1"/>
  <c r="L52" i="22"/>
  <c r="L58" i="22"/>
  <c r="L45" i="22"/>
  <c r="S57" i="42"/>
  <c r="L41" i="22"/>
  <c r="R58" i="22"/>
  <c r="R56" i="22"/>
  <c r="T56" i="22"/>
  <c r="T53" i="22"/>
  <c r="Z64" i="22"/>
  <c r="Y41" i="42" s="1"/>
  <c r="Z54" i="22"/>
  <c r="Y31" i="42" s="1"/>
  <c r="L56" i="22"/>
  <c r="L54" i="22"/>
  <c r="J44" i="22"/>
  <c r="J40" i="22"/>
  <c r="I17" i="42" s="1"/>
  <c r="L38" i="22"/>
  <c r="L49" i="22"/>
  <c r="J42" i="22"/>
  <c r="L40" i="22"/>
  <c r="J48" i="22"/>
  <c r="J39" i="22"/>
  <c r="R57" i="22"/>
  <c r="Z62" i="22"/>
  <c r="Y39" i="42" s="1"/>
  <c r="L60" i="22"/>
  <c r="V62" i="42"/>
  <c r="V58" i="42"/>
  <c r="V45" i="22"/>
  <c r="V46" i="22"/>
  <c r="V39" i="22"/>
  <c r="V48" i="22"/>
  <c r="V38" i="22"/>
  <c r="V41" i="22"/>
  <c r="V42" i="22"/>
  <c r="V49" i="22"/>
  <c r="V44" i="22"/>
  <c r="V40" i="22"/>
  <c r="V47" i="22"/>
  <c r="R62" i="42"/>
  <c r="R57" i="42"/>
  <c r="P62" i="42"/>
  <c r="P57" i="42"/>
  <c r="N62" i="42"/>
  <c r="M57" i="42"/>
  <c r="L57" i="42"/>
  <c r="H62" i="42"/>
  <c r="N57" i="42"/>
  <c r="J62" i="42"/>
  <c r="J57" i="42"/>
  <c r="I62" i="42"/>
  <c r="Y57" i="42" l="1"/>
  <c r="Y15" i="42"/>
  <c r="Y62" i="42"/>
  <c r="H57" i="42"/>
  <c r="Q57" i="42"/>
  <c r="I86" i="42"/>
  <c r="I78" i="42"/>
  <c r="I24" i="42"/>
  <c r="W18" i="42"/>
  <c r="W57" i="42"/>
  <c r="I22" i="42"/>
  <c r="W24" i="42"/>
  <c r="W21" i="42"/>
  <c r="W16" i="42"/>
  <c r="W42" i="42"/>
  <c r="V21" i="42"/>
  <c r="G32" i="42"/>
  <c r="W33" i="42"/>
  <c r="U31" i="42"/>
  <c r="U16" i="42"/>
  <c r="V19" i="42"/>
  <c r="G35" i="42"/>
  <c r="V26" i="42"/>
  <c r="V25" i="42"/>
  <c r="G33" i="42"/>
  <c r="I28" i="42"/>
  <c r="U42" i="42"/>
  <c r="U40" i="42"/>
  <c r="G24" i="42"/>
  <c r="W40" i="42"/>
  <c r="U38" i="42"/>
  <c r="U36" i="42"/>
  <c r="U18" i="42"/>
  <c r="U23" i="42"/>
  <c r="V17" i="42"/>
  <c r="G36" i="42"/>
  <c r="V15" i="42"/>
  <c r="V18" i="42"/>
  <c r="G34" i="42"/>
  <c r="G42" i="42"/>
  <c r="G39" i="42"/>
  <c r="G57" i="42"/>
  <c r="G23" i="42"/>
  <c r="I20" i="42"/>
  <c r="I18" i="42"/>
  <c r="W23" i="42"/>
  <c r="W20" i="42"/>
  <c r="W38" i="42"/>
  <c r="W36" i="42"/>
  <c r="U34" i="42"/>
  <c r="U32" i="42"/>
  <c r="U26" i="42"/>
  <c r="U19" i="42"/>
  <c r="G38" i="42"/>
  <c r="I16" i="42"/>
  <c r="W34" i="42"/>
  <c r="U30" i="42"/>
  <c r="U22" i="42"/>
  <c r="U15" i="42"/>
  <c r="G41" i="42"/>
  <c r="G20" i="42"/>
  <c r="H86" i="42"/>
  <c r="I27" i="42"/>
  <c r="W15" i="42"/>
  <c r="U41" i="42"/>
  <c r="U25" i="42"/>
  <c r="G40" i="42"/>
  <c r="G31" i="42"/>
  <c r="I25" i="42"/>
  <c r="I23" i="42"/>
  <c r="W35" i="42"/>
  <c r="U39" i="42"/>
  <c r="U37" i="42"/>
  <c r="U24" i="42"/>
  <c r="U21" i="42"/>
  <c r="V16" i="42"/>
  <c r="G30" i="42"/>
  <c r="V24" i="42"/>
  <c r="I21" i="42"/>
  <c r="I19" i="42"/>
  <c r="W25" i="42"/>
  <c r="W37" i="42"/>
  <c r="W31" i="42"/>
  <c r="U35" i="42"/>
  <c r="U33" i="42"/>
  <c r="U17" i="42"/>
  <c r="W62" i="42"/>
  <c r="M62" i="42"/>
  <c r="G62" i="42"/>
  <c r="G82" i="42" s="1"/>
  <c r="U62" i="42"/>
  <c r="H82" i="42"/>
  <c r="S62" i="42"/>
  <c r="K57" i="42"/>
  <c r="I76" i="42" s="1"/>
  <c r="I57" i="42"/>
  <c r="H76" i="42" s="1"/>
  <c r="K62" i="42"/>
  <c r="I82" i="42" s="1"/>
  <c r="U57" i="42"/>
  <c r="L18" i="14"/>
  <c r="N17" i="14"/>
  <c r="N18" i="14" s="1"/>
  <c r="M17" i="14"/>
  <c r="V57" i="42"/>
  <c r="K21" i="22"/>
  <c r="K16" i="22"/>
  <c r="Q62" i="42"/>
  <c r="G76" i="42" l="1"/>
  <c r="G83" i="42"/>
  <c r="J54" i="42"/>
  <c r="H73" i="42" s="1"/>
  <c r="J24" i="42"/>
  <c r="J23" i="42"/>
  <c r="J28" i="42"/>
  <c r="J17" i="42"/>
  <c r="J18" i="42"/>
  <c r="J21" i="42"/>
  <c r="J22" i="42"/>
  <c r="J25" i="42"/>
  <c r="J26" i="42"/>
  <c r="J19" i="42"/>
  <c r="J16" i="42"/>
  <c r="J27" i="42"/>
  <c r="J20" i="42"/>
  <c r="J15" i="42"/>
  <c r="J59" i="42"/>
  <c r="H79" i="42" s="1"/>
  <c r="J30" i="42"/>
  <c r="J36" i="42"/>
  <c r="J34" i="42"/>
  <c r="J40" i="42"/>
  <c r="J38" i="42"/>
  <c r="J35" i="42"/>
  <c r="J42" i="42"/>
  <c r="J29" i="42"/>
  <c r="J31" i="42"/>
  <c r="J33" i="42"/>
  <c r="J37" i="42"/>
  <c r="J39" i="42"/>
  <c r="J41" i="42"/>
  <c r="J32" i="42"/>
  <c r="O17" i="14"/>
  <c r="M18" i="14"/>
  <c r="N16" i="22"/>
  <c r="N21" i="22"/>
  <c r="L21" i="22"/>
  <c r="L16" i="22"/>
  <c r="G77" i="42"/>
  <c r="K17" i="42" l="1"/>
  <c r="K23" i="42"/>
  <c r="K21" i="42"/>
  <c r="K27" i="42"/>
  <c r="K25" i="42"/>
  <c r="K16" i="42"/>
  <c r="K18" i="42"/>
  <c r="K20" i="42"/>
  <c r="K22" i="42"/>
  <c r="K24" i="42"/>
  <c r="K26" i="42"/>
  <c r="K28" i="42"/>
  <c r="K15" i="42"/>
  <c r="K19" i="42"/>
  <c r="M25" i="42"/>
  <c r="M18" i="42"/>
  <c r="M16" i="42"/>
  <c r="M22" i="42"/>
  <c r="M20" i="42"/>
  <c r="M26" i="42"/>
  <c r="M24" i="42"/>
  <c r="M15" i="42"/>
  <c r="M28" i="42"/>
  <c r="M19" i="42"/>
  <c r="M17" i="42"/>
  <c r="M23" i="42"/>
  <c r="M21" i="42"/>
  <c r="M27" i="42"/>
  <c r="K59" i="42"/>
  <c r="K33" i="42"/>
  <c r="K35" i="42"/>
  <c r="K37" i="42"/>
  <c r="K39" i="42"/>
  <c r="K41" i="42"/>
  <c r="K30" i="42"/>
  <c r="K32" i="42"/>
  <c r="K34" i="42"/>
  <c r="K36" i="42"/>
  <c r="K38" i="42"/>
  <c r="K40" i="42"/>
  <c r="K42" i="42"/>
  <c r="K29" i="42"/>
  <c r="K31" i="42"/>
  <c r="M59" i="42"/>
  <c r="M39" i="42"/>
  <c r="M30" i="42"/>
  <c r="M32" i="42"/>
  <c r="M34" i="42"/>
  <c r="M36" i="42"/>
  <c r="M38" i="42"/>
  <c r="M40" i="42"/>
  <c r="M42" i="42"/>
  <c r="M29" i="42"/>
  <c r="M33" i="42"/>
  <c r="M31" i="42"/>
  <c r="M37" i="42"/>
  <c r="M35" i="42"/>
  <c r="M41" i="42"/>
  <c r="H83" i="42"/>
  <c r="H77" i="42"/>
  <c r="Q17" i="14"/>
  <c r="O18" i="14"/>
  <c r="K54" i="42"/>
  <c r="M54" i="42"/>
  <c r="M21" i="22"/>
  <c r="M16" i="22"/>
  <c r="L59" i="42" l="1"/>
  <c r="I79" i="42" s="1"/>
  <c r="L29" i="42"/>
  <c r="L31" i="42"/>
  <c r="L33" i="42"/>
  <c r="L35" i="42"/>
  <c r="L37" i="42"/>
  <c r="L39" i="42"/>
  <c r="L41" i="42"/>
  <c r="L30" i="42"/>
  <c r="L32" i="42"/>
  <c r="L34" i="42"/>
  <c r="L36" i="42"/>
  <c r="L38" i="42"/>
  <c r="L40" i="42"/>
  <c r="L42" i="42"/>
  <c r="L21" i="42"/>
  <c r="L24" i="42"/>
  <c r="L25" i="42"/>
  <c r="L28" i="42"/>
  <c r="L15" i="42"/>
  <c r="L18" i="42"/>
  <c r="L19" i="42"/>
  <c r="L26" i="42"/>
  <c r="L23" i="42"/>
  <c r="L22" i="42"/>
  <c r="L27" i="42"/>
  <c r="L16" i="42"/>
  <c r="L17" i="42"/>
  <c r="L20" i="42"/>
  <c r="O16" i="22"/>
  <c r="O21" i="22"/>
  <c r="Q18" i="14"/>
  <c r="R17" i="14"/>
  <c r="L54" i="42"/>
  <c r="I73" i="42" s="1"/>
  <c r="N33" i="42" l="1"/>
  <c r="N31" i="42"/>
  <c r="N37" i="42"/>
  <c r="N35" i="42"/>
  <c r="N41" i="42"/>
  <c r="N39" i="42"/>
  <c r="N30" i="42"/>
  <c r="N32" i="42"/>
  <c r="N34" i="42"/>
  <c r="N36" i="42"/>
  <c r="N38" i="42"/>
  <c r="N40" i="42"/>
  <c r="N42" i="42"/>
  <c r="N29" i="42"/>
  <c r="N18" i="42"/>
  <c r="N17" i="42"/>
  <c r="N20" i="42"/>
  <c r="N22" i="42"/>
  <c r="N21" i="42"/>
  <c r="N26" i="42"/>
  <c r="N15" i="42"/>
  <c r="N16" i="42"/>
  <c r="N19" i="42"/>
  <c r="N23" i="42"/>
  <c r="N24" i="42"/>
  <c r="N27" i="42"/>
  <c r="N28" i="42"/>
  <c r="N25" i="42"/>
  <c r="I83" i="42"/>
  <c r="I77" i="42"/>
  <c r="R18" i="14"/>
  <c r="S17" i="14"/>
  <c r="Q16" i="22"/>
  <c r="Q21" i="22"/>
  <c r="N59" i="42"/>
  <c r="N54" i="42"/>
  <c r="P19" i="42" l="1"/>
  <c r="P21" i="42"/>
  <c r="P23" i="42"/>
  <c r="P25" i="42"/>
  <c r="P27" i="42"/>
  <c r="P18" i="42"/>
  <c r="P16" i="42"/>
  <c r="P22" i="42"/>
  <c r="P20" i="42"/>
  <c r="P26" i="42"/>
  <c r="P24" i="42"/>
  <c r="P28" i="42"/>
  <c r="P15" i="42"/>
  <c r="P17" i="42"/>
  <c r="P30" i="42"/>
  <c r="P36" i="42"/>
  <c r="P34" i="42"/>
  <c r="P40" i="42"/>
  <c r="P38" i="42"/>
  <c r="P29" i="42"/>
  <c r="P42" i="42"/>
  <c r="P33" i="42"/>
  <c r="P31" i="42"/>
  <c r="P37" i="42"/>
  <c r="P35" i="42"/>
  <c r="P41" i="42"/>
  <c r="P39" i="42"/>
  <c r="P32" i="42"/>
  <c r="P59" i="42"/>
  <c r="P54" i="42"/>
  <c r="S18" i="14"/>
  <c r="T17" i="14"/>
  <c r="R16" i="22"/>
  <c r="R21" i="22"/>
  <c r="Q39" i="42" l="1"/>
  <c r="Q32" i="42"/>
  <c r="Q30" i="42"/>
  <c r="Q36" i="42"/>
  <c r="Q34" i="42"/>
  <c r="Q40" i="42"/>
  <c r="Q38" i="42"/>
  <c r="Q29" i="42"/>
  <c r="Q42" i="42"/>
  <c r="Q33" i="42"/>
  <c r="Q31" i="42"/>
  <c r="Q37" i="42"/>
  <c r="Q35" i="42"/>
  <c r="Q41" i="42"/>
  <c r="Q18" i="42"/>
  <c r="Q15" i="42"/>
  <c r="Q22" i="42"/>
  <c r="Q19" i="42"/>
  <c r="Q26" i="42"/>
  <c r="Q23" i="42"/>
  <c r="Q20" i="42"/>
  <c r="Q27" i="42"/>
  <c r="Q24" i="42"/>
  <c r="Q16" i="42"/>
  <c r="Q17" i="42"/>
  <c r="Q21" i="42"/>
  <c r="Q28" i="42"/>
  <c r="Q25" i="42"/>
  <c r="S21" i="22"/>
  <c r="S16" i="22"/>
  <c r="T18" i="14"/>
  <c r="U17" i="14"/>
  <c r="U18" i="14" s="1"/>
  <c r="Q59" i="42"/>
  <c r="Q54" i="42"/>
  <c r="R27" i="42" l="1"/>
  <c r="R16" i="42"/>
  <c r="R17" i="42"/>
  <c r="R18" i="42"/>
  <c r="R20" i="42"/>
  <c r="R22" i="42"/>
  <c r="R24" i="42"/>
  <c r="R26" i="42"/>
  <c r="R28" i="42"/>
  <c r="R15" i="42"/>
  <c r="R19" i="42"/>
  <c r="R21" i="42"/>
  <c r="R23" i="42"/>
  <c r="R25" i="42"/>
  <c r="R29" i="42"/>
  <c r="R31" i="42"/>
  <c r="R33" i="42"/>
  <c r="R35" i="42"/>
  <c r="R37" i="42"/>
  <c r="R39" i="42"/>
  <c r="R41" i="42"/>
  <c r="R32" i="42"/>
  <c r="R34" i="42"/>
  <c r="R30" i="42"/>
  <c r="R36" i="42"/>
  <c r="R40" i="42"/>
  <c r="R38" i="42"/>
  <c r="R42" i="42"/>
  <c r="U16" i="22"/>
  <c r="U21" i="22"/>
  <c r="T21" i="22"/>
  <c r="T16" i="22"/>
  <c r="R54" i="42"/>
  <c r="R59" i="42"/>
  <c r="S38" i="42" l="1"/>
  <c r="S42" i="42"/>
  <c r="S29" i="42"/>
  <c r="S31" i="42"/>
  <c r="S33" i="42"/>
  <c r="S35" i="42"/>
  <c r="S37" i="42"/>
  <c r="S39" i="42"/>
  <c r="S41" i="42"/>
  <c r="S32" i="42"/>
  <c r="S30" i="42"/>
  <c r="S36" i="42"/>
  <c r="S34" i="42"/>
  <c r="S40" i="42"/>
  <c r="T29" i="42"/>
  <c r="T31" i="42"/>
  <c r="T33" i="42"/>
  <c r="T35" i="42"/>
  <c r="T37" i="42"/>
  <c r="T39" i="42"/>
  <c r="T41" i="42"/>
  <c r="T30" i="42"/>
  <c r="T32" i="42"/>
  <c r="T34" i="42"/>
  <c r="T36" i="42"/>
  <c r="T38" i="42"/>
  <c r="T40" i="42"/>
  <c r="T42" i="42"/>
  <c r="T19" i="42"/>
  <c r="T17" i="42"/>
  <c r="T23" i="42"/>
  <c r="T21" i="42"/>
  <c r="T27" i="42"/>
  <c r="T25" i="42"/>
  <c r="T16" i="42"/>
  <c r="T18" i="42"/>
  <c r="T20" i="42"/>
  <c r="T22" i="42"/>
  <c r="T24" i="42"/>
  <c r="T26" i="42"/>
  <c r="T28" i="42"/>
  <c r="T15" i="42"/>
  <c r="S20" i="42"/>
  <c r="S23" i="42"/>
  <c r="S24" i="42"/>
  <c r="S19" i="42"/>
  <c r="S28" i="42"/>
  <c r="S17" i="42"/>
  <c r="S18" i="42"/>
  <c r="S21" i="42"/>
  <c r="S22" i="42"/>
  <c r="S25" i="42"/>
  <c r="S26" i="42"/>
  <c r="S15" i="42"/>
  <c r="S16" i="42"/>
  <c r="S27" i="42"/>
  <c r="S54" i="42"/>
  <c r="S59" i="42"/>
  <c r="T59" i="42"/>
  <c r="T54" i="4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Nicholas Phillips</author>
  </authors>
  <commentList>
    <comment ref="B6" authorId="0" shapeId="0" xr:uid="{00000000-0006-0000-0700-000001000000}">
      <text>
        <r>
          <rPr>
            <sz val="9"/>
            <color indexed="81"/>
            <rFont val="Tahoma"/>
            <family val="2"/>
          </rPr>
          <t>The values in this tab are not updated, they are updated in the default tariff cap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Jonathan Sweeney</author>
    <author>Graham Reeve</author>
  </authors>
  <commentList>
    <comment ref="B2" authorId="0" shapeId="0" xr:uid="{00000000-0006-0000-0A00-000001000000}">
      <text>
        <r>
          <rPr>
            <b/>
            <sz val="11"/>
            <color indexed="81"/>
            <rFont val="Tahoma"/>
            <family val="2"/>
          </rPr>
          <t>This tab calculates the FIT scheme allowance for cap periods one to five. Please refer to tab "3i New FIT methodology" for the methodology used from cap period 6 onwards.</t>
        </r>
      </text>
    </comment>
    <comment ref="H13" authorId="1" shapeId="0" xr:uid="{00000000-0006-0000-0A00-000002000000}">
      <text>
        <r>
          <rPr>
            <sz val="9"/>
            <color indexed="81"/>
            <rFont val="Tahoma"/>
            <family val="2"/>
          </rPr>
          <t>For 2015/16 demand based on outturn as BEIS forecast not published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Graham Reeve</author>
    <author>Simon McKean</author>
    <author>Nicholas Phillips</author>
    <author>Philip Brodie</author>
    <author>Olivia Jones</author>
    <author>Michael Smith</author>
  </authors>
  <commentList>
    <comment ref="C13" authorId="0" shapeId="0" xr:uid="{00000000-0006-0000-0B00-000001000000}">
      <text>
        <r>
          <rPr>
            <sz val="9"/>
            <color indexed="81"/>
            <rFont val="Tahoma"/>
            <family val="2"/>
          </rPr>
          <t>2015/16 and 2016/17 values taken from:
https://assets.publishing.service.gov.uk/government/uploads/system/uploads/attachment_data/file/373650/ECO_IA_with_SoS_e-sigf_v2.pdf
2017/18 - 2019/20 taken from:
https://assets.publishing.service.gov.uk/government/uploads/system/uploads/attachment_data/file/586266/ECO_Transition_Final_Stage_IA__For_Publication_.pdf
2020/21 and 2021/22 taken from:
https://assets.publishing.service.gov.uk/government/uploads/system/uploads/attachment_data/file/842280/ECO3_Improving_Consumer_Protection_Final_Stage_Impact_Assessment.pdf</t>
        </r>
      </text>
    </comment>
    <comment ref="T13" authorId="1" shapeId="0" xr:uid="{00000000-0006-0000-0B00-000002000000}">
      <text>
        <r>
          <rPr>
            <sz val="9"/>
            <color indexed="81"/>
            <rFont val="Tahoma"/>
            <family val="2"/>
          </rPr>
          <t>Updated using BEIS latest IA</t>
        </r>
      </text>
    </comment>
    <comment ref="V13" authorId="2" shapeId="0" xr:uid="{00000000-0006-0000-0B00-000003000000}">
      <text>
        <r>
          <rPr>
            <sz val="9"/>
            <color indexed="81"/>
            <rFont val="Tahoma"/>
            <family val="2"/>
          </rPr>
          <t>Updated using BEIS latest IA</t>
        </r>
      </text>
    </comment>
    <comment ref="X13" authorId="3" shapeId="0" xr:uid="{06311DEC-D522-402C-8726-1B11E2135878}">
      <text>
        <r>
          <rPr>
            <sz val="9"/>
            <color indexed="81"/>
            <rFont val="Tahoma"/>
            <family val="2"/>
          </rPr>
          <t>Updated using the latest BEIS IA: https://assets.publishing.service.gov.uk/government/uploads/system/uploads/attachment_data/file/1003740/eco4-consultation-stage-impact-assessment.pdf</t>
        </r>
      </text>
    </comment>
    <comment ref="X14" authorId="3" shapeId="0" xr:uid="{C30ADE3F-23D9-47EC-8AE7-03A6B76F8618}">
      <text>
        <r>
          <rPr>
            <sz val="9"/>
            <color indexed="81"/>
            <rFont val="Tahoma"/>
            <family val="2"/>
          </rPr>
          <t>Updated using the latest BEIS IA: https://assets.publishing.service.gov.uk/government/uploads/system/uploads/attachment_data/file/1003740/eco4-consultation-stage-impact-assessment.pdf</t>
        </r>
      </text>
    </comment>
    <comment ref="R18" authorId="4" shapeId="0" xr:uid="{00000000-0006-0000-0B00-000004000000}">
      <text>
        <r>
          <rPr>
            <sz val="9"/>
            <color indexed="81"/>
            <rFont val="Tahoma"/>
            <family val="2"/>
          </rPr>
          <t xml:space="preserve">Our best estimate of the supply volumes of obligated suppliers as of 1 February is the same as the previous cap period. </t>
        </r>
      </text>
    </comment>
    <comment ref="T18" authorId="5" shapeId="0" xr:uid="{00000000-0006-0000-0B00-000005000000}">
      <text>
        <r>
          <rPr>
            <sz val="9"/>
            <color indexed="81"/>
            <rFont val="Tahoma"/>
            <family val="2"/>
          </rPr>
          <t xml:space="preserve">Our best estimate of the supply volumes of obligated suppliers as of 1 February is the same as the previous cap period. 
</t>
        </r>
      </text>
    </comment>
    <comment ref="V18" authorId="2" shapeId="0" xr:uid="{00000000-0006-0000-0B00-000006000000}">
      <text>
        <r>
          <rPr>
            <sz val="9"/>
            <color indexed="81"/>
            <rFont val="Tahoma"/>
            <family val="2"/>
          </rPr>
          <t xml:space="preserve">Our best estimate of the supply volumes of obligated suppliers as of 1 February is the same as the previous cap period. </t>
        </r>
      </text>
    </comment>
    <comment ref="X18" authorId="3" shapeId="0" xr:uid="{6F8984E3-2669-44AA-ACB2-A2EA16333613}">
      <text>
        <r>
          <rPr>
            <sz val="9"/>
            <color indexed="81"/>
            <rFont val="Tahoma"/>
            <family val="2"/>
          </rPr>
          <t>Our best estimate is the same as the value used in the previous cap period.</t>
        </r>
      </text>
    </comment>
    <comment ref="R19" authorId="4" shapeId="0" xr:uid="{00000000-0006-0000-0B00-000007000000}">
      <text>
        <r>
          <rPr>
            <sz val="9"/>
            <color indexed="81"/>
            <rFont val="Tahoma"/>
            <family val="2"/>
          </rPr>
          <t xml:space="preserve">Our best estimate of the supply volumes of obligated suppliers as of 1 February is the same as the previous cap period. </t>
        </r>
      </text>
    </comment>
    <comment ref="T19" authorId="5" shapeId="0" xr:uid="{00000000-0006-0000-0B00-000008000000}">
      <text>
        <r>
          <rPr>
            <sz val="9"/>
            <color indexed="81"/>
            <rFont val="Tahoma"/>
            <family val="2"/>
          </rPr>
          <t xml:space="preserve">Our best estimate of the supply volumes of obligated suppliers as of 1 February is the same as the previous cap period. 
</t>
        </r>
      </text>
    </comment>
    <comment ref="V19" authorId="2" shapeId="0" xr:uid="{00000000-0006-0000-0B00-000009000000}">
      <text>
        <r>
          <rPr>
            <sz val="9"/>
            <color indexed="81"/>
            <rFont val="Tahoma"/>
            <family val="2"/>
          </rPr>
          <t xml:space="preserve">Our best estimate of the supply volumes of obligated suppliers as of 1 February is the same as the previous cap period. </t>
        </r>
      </text>
    </comment>
    <comment ref="X19" authorId="3" shapeId="0" xr:uid="{DB20913E-1432-42D5-A530-1DD0CD1675F1}">
      <text>
        <r>
          <rPr>
            <sz val="9"/>
            <color indexed="81"/>
            <rFont val="Tahoma"/>
            <family val="2"/>
          </rPr>
          <t xml:space="preserve">Our best estimate is the same as the value used in the previous cap period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Graham Reeve</author>
    <author>Olivia Jones</author>
    <author>Michael Smith</author>
    <author>Simon McKean</author>
    <author>Nicholas Phillips</author>
    <author>Ryan Rimkus</author>
    <author>Philip Brodie</author>
  </authors>
  <commentList>
    <comment ref="D13" authorId="0" shapeId="0" xr:uid="{00000000-0006-0000-0C00-000001000000}">
      <text>
        <r>
          <rPr>
            <sz val="9"/>
            <color indexed="81"/>
            <rFont val="Tahoma"/>
            <family val="2"/>
          </rPr>
          <t xml:space="preserve">For 2015/16 see:
https://assets.publishing.service.gov.uk/government/uploads/system/uploads/attachment_data/file/359369/warm_home_discount_extension_to_2015-16.pdf
For 2016/17 to 2017/18 see:
https://assets.publishing.service.gov.uk/government/uploads/system/uploads/attachment_data/file/514324/Final_Warm_Home_Discount_consultation_for_publication.pdf
For 2018/19 see:
https://assets.publishing.service.gov.uk/government/uploads/system/uploads/attachment_data/file/716463/Warm_Home_Discount_FS_IA_Signed.pdf
For 2021/22 see:
https://assets.publishing.service.gov.uk/government/uploads/system/uploads/attachment_data/file/926435/warm-home-discount-2021-to-2022-consultation.pdf </t>
        </r>
      </text>
    </comment>
    <comment ref="R13" authorId="1" shapeId="0" xr:uid="{00000000-0006-0000-0C00-000002000000}">
      <text>
        <r>
          <rPr>
            <sz val="9"/>
            <color indexed="81"/>
            <rFont val="Tahoma"/>
            <family val="2"/>
          </rPr>
          <t xml:space="preserve">BEIS target spend for 2018/19 has been updated with inflation as per the WHD regulations. </t>
        </r>
      </text>
    </comment>
    <comment ref="T13" authorId="2" shapeId="0" xr:uid="{00000000-0006-0000-0C00-000003000000}">
      <text>
        <r>
          <rPr>
            <sz val="9"/>
            <color indexed="81"/>
            <rFont val="Tahoma"/>
            <family val="2"/>
          </rPr>
          <t xml:space="preserve">BEIS target spend for 2019/20 has been updated with inflation as per the WHD regulations. </t>
        </r>
      </text>
    </comment>
    <comment ref="X13" authorId="3" shapeId="0" xr:uid="{FED46633-4EB2-45EB-87A7-42940E032933}">
      <text>
        <r>
          <rPr>
            <sz val="9"/>
            <color indexed="81"/>
            <rFont val="Tahoma"/>
            <family val="2"/>
          </rPr>
          <t>The figure for target spending has been taken from the latest BEIS consultation:
https://assets.publishing.service.gov.uk/government/uploads/system/uploads/attachment_data/file/999412/warm-home-discount-reform.pdf
It has been updated to account for inflation
We've used the same core non-core split as previous period.</t>
        </r>
      </text>
    </comment>
    <comment ref="R14" authorId="1" shapeId="0" xr:uid="{00000000-0006-0000-0C00-000004000000}">
      <text>
        <r>
          <rPr>
            <sz val="9"/>
            <color indexed="81"/>
            <rFont val="Tahoma"/>
            <family val="2"/>
          </rPr>
          <t xml:space="preserve">We have assumed the same core/non-core split as the last period. </t>
        </r>
      </text>
    </comment>
    <comment ref="T14" authorId="2" shapeId="0" xr:uid="{00000000-0006-0000-0C00-000005000000}">
      <text>
        <r>
          <rPr>
            <sz val="9"/>
            <color indexed="81"/>
            <rFont val="Tahoma"/>
            <family val="2"/>
          </rPr>
          <t xml:space="preserve">We have assumed the same core/non-core split as the last period.
</t>
        </r>
      </text>
    </comment>
    <comment ref="V14" authorId="4" shapeId="0" xr:uid="{00000000-0006-0000-0C00-000006000000}">
      <text>
        <r>
          <rPr>
            <sz val="9"/>
            <color indexed="81"/>
            <rFont val="Tahoma"/>
            <family val="2"/>
          </rPr>
          <t>We have assumed the same core/non-core split as the last period.</t>
        </r>
      </text>
    </comment>
    <comment ref="Z14" authorId="5" shapeId="0" xr:uid="{745A853B-E627-43B2-B2B5-0B2A838C7FDB}">
      <text>
        <r>
          <rPr>
            <b/>
            <sz val="9"/>
            <color indexed="81"/>
            <rFont val="Tahoma"/>
            <family val="2"/>
          </rPr>
          <t>Ryan Rimkus:</t>
        </r>
        <r>
          <rPr>
            <sz val="9"/>
            <color indexed="81"/>
            <rFont val="Tahoma"/>
            <family val="2"/>
          </rPr>
          <t xml:space="preserve">
There isn't a core/non-core split this year as 100% of the rebates are data matched so all obligated suppliers will participate in all elements of the scheme</t>
        </r>
      </text>
    </comment>
    <comment ref="R15" authorId="1" shapeId="0" xr:uid="{00000000-0006-0000-0C00-000007000000}">
      <text>
        <r>
          <rPr>
            <sz val="9"/>
            <color indexed="81"/>
            <rFont val="Tahoma"/>
            <family val="2"/>
          </rPr>
          <t xml:space="preserve">We have assumed the same core/non-core split as the last period. </t>
        </r>
      </text>
    </comment>
    <comment ref="T15" authorId="2" shapeId="0" xr:uid="{00000000-0006-0000-0C00-000008000000}">
      <text>
        <r>
          <rPr>
            <sz val="9"/>
            <color indexed="81"/>
            <rFont val="Tahoma"/>
            <family val="2"/>
          </rPr>
          <t>We have assumed the same core/non-core split as the last period.</t>
        </r>
      </text>
    </comment>
    <comment ref="V15" authorId="4" shapeId="0" xr:uid="{00000000-0006-0000-0C00-000009000000}">
      <text>
        <r>
          <rPr>
            <sz val="9"/>
            <color indexed="81"/>
            <rFont val="Tahoma"/>
            <family val="2"/>
          </rPr>
          <t>We have assumed the same core/non-core split as the last period.</t>
        </r>
      </text>
    </comment>
    <comment ref="R16" authorId="1" shapeId="0" xr:uid="{00000000-0006-0000-0C00-00000A000000}">
      <text>
        <r>
          <rPr>
            <sz val="9"/>
            <color indexed="81"/>
            <rFont val="Tahoma"/>
            <family val="2"/>
          </rPr>
          <t xml:space="preserve">Our best estimate of the number of customers of obligated suppliers as of 1 February is the same as last period. </t>
        </r>
      </text>
    </comment>
    <comment ref="T16" authorId="2" shapeId="0" xr:uid="{00000000-0006-0000-0C00-00000B000000}">
      <text>
        <r>
          <rPr>
            <sz val="9"/>
            <color indexed="81"/>
            <rFont val="Tahoma"/>
            <family val="2"/>
          </rPr>
          <t xml:space="preserve">Our best estimate of the number of customers of obligated suppliers as of 1 February is the same as last period. 
</t>
        </r>
      </text>
    </comment>
    <comment ref="V16" authorId="4" shapeId="0" xr:uid="{00000000-0006-0000-0C00-00000C000000}">
      <text>
        <r>
          <rPr>
            <sz val="9"/>
            <color indexed="81"/>
            <rFont val="Tahoma"/>
            <family val="2"/>
          </rPr>
          <t xml:space="preserve">Our best estimate of the number of customers of obligated suppliers as of 1 February is the same as last period. 
</t>
        </r>
      </text>
    </comment>
    <comment ref="X16" authorId="6" shapeId="0" xr:uid="{63EF8CDE-97EC-40B8-810C-DC6BD5ACED65}">
      <text>
        <r>
          <rPr>
            <sz val="9"/>
            <color indexed="81"/>
            <rFont val="Tahoma"/>
            <family val="2"/>
          </rPr>
          <t xml:space="preserve">Our best estimate is the same as the value used in the previous cap period.
</t>
        </r>
      </text>
    </comment>
    <comment ref="R17" authorId="1" shapeId="0" xr:uid="{00000000-0006-0000-0C00-00000D000000}">
      <text>
        <r>
          <rPr>
            <sz val="9"/>
            <color indexed="81"/>
            <rFont val="Tahoma"/>
            <family val="2"/>
          </rPr>
          <t>Our best estimate is the same as the last period.</t>
        </r>
      </text>
    </comment>
    <comment ref="T17" authorId="2" shapeId="0" xr:uid="{00000000-0006-0000-0C00-00000E000000}">
      <text>
        <r>
          <rPr>
            <sz val="9"/>
            <color indexed="81"/>
            <rFont val="Tahoma"/>
            <family val="2"/>
          </rPr>
          <t xml:space="preserve">Our best estimate is the same as the last period.
</t>
        </r>
      </text>
    </comment>
    <comment ref="V17" authorId="4" shapeId="0" xr:uid="{00000000-0006-0000-0C00-00000F000000}">
      <text>
        <r>
          <rPr>
            <sz val="9"/>
            <color indexed="81"/>
            <rFont val="Tahoma"/>
            <family val="2"/>
          </rPr>
          <t xml:space="preserve">Our best estimate is the same as the last period.
</t>
        </r>
      </text>
    </comment>
    <comment ref="X17" authorId="6" shapeId="0" xr:uid="{3C564412-E210-4F3F-9F95-17A239E38B68}">
      <text>
        <r>
          <rPr>
            <sz val="9"/>
            <color indexed="81"/>
            <rFont val="Tahoma"/>
            <family val="2"/>
          </rPr>
          <t>Our best estimate is the same as the value used in the previous cap period.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Simon McKean</author>
  </authors>
  <commentList>
    <comment ref="V14" authorId="0" shapeId="0" xr:uid="{00000000-0006-0000-0D00-000001000000}">
      <text>
        <r>
          <rPr>
            <sz val="9"/>
            <color indexed="81"/>
            <rFont val="Tahoma"/>
            <family val="2"/>
          </rPr>
          <t>Latest Final AAHEDC Tariff + additional uplift for Shetland Cross Subsidy
= 0.030446 + 0.012483
More details can be found in consultation published 25th November 2020 link: 
https://www.ofgem.gov.uk/publications-and-updates/consultation-updating-allowance-shetland-cross-subsidy-default-tariff-cap</t>
        </r>
      </text>
    </comment>
    <comment ref="V15" authorId="0" shapeId="0" xr:uid="{00000000-0006-0000-0D00-000002000000}">
      <text>
        <r>
          <rPr>
            <sz val="9"/>
            <color indexed="81"/>
            <rFont val="Tahoma"/>
            <family val="2"/>
          </rPr>
          <t>Cell updated with November OBR forecast of RPI for 20/21.</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Jonathan Sweeney</author>
  </authors>
  <commentList>
    <comment ref="B22" authorId="0" shapeId="0" xr:uid="{00000000-0006-0000-0F00-000001000000}">
      <text>
        <r>
          <rPr>
            <b/>
            <sz val="9"/>
            <color indexed="81"/>
            <rFont val="Tahoma"/>
            <family val="2"/>
          </rPr>
          <t xml:space="preserve">Author:
</t>
        </r>
        <r>
          <rPr>
            <sz val="9"/>
            <color indexed="81"/>
            <rFont val="Tahoma"/>
            <family val="2"/>
          </rPr>
          <t xml:space="preserve">Scheme year 6 (2015/2016) is greyed out because the exempt supply cap on renewable electricity came into effect from 2016/2017 (FIT scheme year 7). </t>
        </r>
      </text>
    </comment>
    <comment ref="I37" authorId="0" shapeId="0" xr:uid="{00000000-0006-0000-0F00-000002000000}">
      <text>
        <r>
          <rPr>
            <b/>
            <sz val="9"/>
            <color indexed="81"/>
            <rFont val="Tahoma"/>
            <family val="2"/>
          </rPr>
          <t xml:space="preserve">Author:
</t>
        </r>
        <r>
          <rPr>
            <sz val="9"/>
            <color indexed="81"/>
            <rFont val="Tahoma"/>
            <family val="2"/>
          </rPr>
          <t xml:space="preserve">
Exempt EII ( Scheme year 10 onwards) </t>
        </r>
      </text>
    </comment>
  </commentList>
</comments>
</file>

<file path=xl/sharedStrings.xml><?xml version="1.0" encoding="utf-8"?>
<sst xmlns="http://schemas.openxmlformats.org/spreadsheetml/2006/main" count="1775" uniqueCount="354">
  <si>
    <t xml:space="preserve"> </t>
  </si>
  <si>
    <t>Annex 4 - Policy cost allowance methodology</t>
  </si>
  <si>
    <t>Version Control</t>
  </si>
  <si>
    <t>Date Published</t>
  </si>
  <si>
    <t>Changes</t>
  </si>
  <si>
    <t>v1.1</t>
  </si>
  <si>
    <t>Published for statutory consultation</t>
  </si>
  <si>
    <t>v1.2</t>
  </si>
  <si>
    <t>-Inputs added for first cap period (using same values as Winter 2018/19)
-Tab '3e ECO' updated. Cells O17 &amp; O18 updated with latest supply volumes of obligated suppliers. Q12 to Q21 populated with relevant data for initial price cap for ECO3 phase one. Cells R20:AA21 updated to reflect ECO3 phase two 'supplier allowance' approach. 
-Tab '3e ECO' and '3c CfD' description text updated
-Formulae in row 18 on '3f WHD' tab updated to show blank when no data entered
-Fixed external links that had errors
-'2a Aggregate costs' sheet, row 51-64, col I-R and Row 88 - 101 col I-R - updated formulas to reflect multi-register costs rather than single rate (no impact on outputs)
-Row 28-41, col H-Q on '1a Policy cost allowance' tab - updated formulas to reflect Multi-register values rather than Single Rate (no impact on outputs)
-Column showing transmission loss zone relating to each region removed from tab '1a Policy Cost Allowance' and tab '2a Aggregate costs'
-Minor formatting changes</t>
  </si>
  <si>
    <t>v1.3</t>
  </si>
  <si>
    <t xml:space="preserve">-Inputs updated for second cap period
-Tab '3f WHD' cell R12 - BEIS target spend for 2018/19 has been updated with inflation as per the WHD regulations. 
-Tab '3f WHD' cells R13&amp;14 - we have maintained the same core/non-core split as the previous cap period. </t>
  </si>
  <si>
    <t>v1.4</t>
  </si>
  <si>
    <t>-Policy cost and losses inputs updated for price cap period 01 Oct 2019 to 31 Mar 2020
-Tab '3d FiT' Cell S13 - updated to reflect confirmation from BEIS that the Energy Intensive Industry exemption will apply to FiTs for this forthcoming 28AD Charge Restriction Period, the supply volume used is the BEIS' estimate excluding forecast EII demand.</t>
  </si>
  <si>
    <t>v1.5</t>
  </si>
  <si>
    <t>- Policy cost and losses inputs updated for price cap period 01 Apr 2020 to 30 Sep 2020.
- Tab '3d FiT' cell D15 - added link to Ofgem Feed-in Tariffs: Guidance for Licensed Electricity Suppliers (Version 11).
- Tab '3b RO' cell D15, '3e ECO' cell D14 and '3g AAHEDC' cell D14 - updated link to latest OBR Economic and Fiscal outlook.
- Tab '3f WHD' cell T12 - BEIS target spend for 2019/20 has been updated with inflation as per the WHD regulations. 
- Tab '3f WHD' cells T13&amp;T14 - we have maintained the same core/non-core split as the previous cap period.
- Tab '3f WHD' cells T15&amp;T16 - Our best estimate of the number of customers of obligated suppliers as of 1 February is the same as last period.
- Tab '3e ECO' cell T12&amp;T13 - updated using figures from latest BEIS IA.</t>
  </si>
  <si>
    <t>v1.6</t>
  </si>
  <si>
    <t xml:space="preserve">
- Tab ’3c CfD’ Amended the text cells E13 and E25 to 'LCCC Scheme Dashboards'. Weblinks have also been updated to relevant link set out in consultation. The source of data we are using remains unchanged, only the links on the LCCC website have changed due to their website redesign. 
</t>
  </si>
  <si>
    <t>v1.7</t>
  </si>
  <si>
    <t>- Policy cost and losses inputs updated for price cap period 01 Oct 2020 to 31 Mar 2021 
- Tab ’3d FIT’ we inserted values in U12 and U13 that were sourced from the OBR forecast from their March 2019 publication. We made a decision to use this source for cap period 5 in our ‘Decision on changes to Feed-in-tariffs allowance in the default tariff cap’ that was published on the 5 August 2020</t>
  </si>
  <si>
    <t>v1.8</t>
  </si>
  <si>
    <t>- Inputs updated for sixth cap period
- Tab '3b RO' cell D15, '3e ECO' cell D14, '3g AAHEDC' cell D14 - updated link to latest OBR Economic and Fiscal outlook.
- Tab '3c CfD' cell W12 - BEIS consultation ongoing for year 2021/22 operational costs levy.</t>
  </si>
  <si>
    <t>v1.9</t>
  </si>
  <si>
    <t>- Inputs updated for seventh period
- Tab '3e ECO' cell D14 - updated link to latest OBR Economic and Fiscal outlook.</t>
  </si>
  <si>
    <t>v1.10</t>
  </si>
  <si>
    <t xml:space="preserve">-Policy cost and losses inputs updated for price cap period 01 April 2022 to 30 September 2022.
-Tab '3j GGL' added to allow for costs associated with GGL. Relevant rows also added to tabs '2a Aggregate costs' and 1a Policy Cost Allowance' </t>
  </si>
  <si>
    <t>v1.11</t>
  </si>
  <si>
    <t>- Removed CfD costs from the annex (moved to annex 2 - wholesale costs)</t>
  </si>
  <si>
    <t>Description</t>
  </si>
  <si>
    <t>This model shows how the value of the Policy Cost Allowance, used to update the level of the default tariff cap, is calculated.</t>
  </si>
  <si>
    <t>The value is calculated by combining information on forecast trends in the costs of different schemes. Calculations relating to each scheme - including details of input data - are provided in the relevant tabs.</t>
  </si>
  <si>
    <t>Different values of the index are calculated for gas, Single-Rate electricity and Multi-Register electricity.</t>
  </si>
  <si>
    <t xml:space="preserve">The policy cost allowance values calculated are for Benchmark Annual Consumption Level m (typical consumption). </t>
  </si>
  <si>
    <t>The policy cost allowance values for Benchmark Annual Consumption Level nil are equal to the scheme estimate for WHD for the relevant fuel (see table 2 on sheet 1a).</t>
  </si>
  <si>
    <t>Also included in the model are values of the indices for historic periods. These illustrate what the value would have been, had the model been used to calculate their value in these periods, and are included for illustration only. For the avoidance of doubt, these values will not be used to set the level of the default tariff cap.</t>
  </si>
  <si>
    <t>&lt;= Denotes an input</t>
  </si>
  <si>
    <t>&lt;= Denotes a calculation or output</t>
  </si>
  <si>
    <t>This sheet gives an overview of the content of each of the tabs.</t>
  </si>
  <si>
    <t>List of tabs</t>
  </si>
  <si>
    <t>Tab name</t>
  </si>
  <si>
    <t>Tab type</t>
  </si>
  <si>
    <t>Front sheet</t>
  </si>
  <si>
    <t>n/a</t>
  </si>
  <si>
    <t>Title</t>
  </si>
  <si>
    <t>Notes</t>
  </si>
  <si>
    <t>This tab</t>
  </si>
  <si>
    <t>1 Outputs</t>
  </si>
  <si>
    <t>1a Policy Cost Allowance</t>
  </si>
  <si>
    <t>Outputs</t>
  </si>
  <si>
    <t>Table showing the policy cost allowance calculated for each 28AD Charge Restriction Period</t>
  </si>
  <si>
    <t>2. Calculate</t>
  </si>
  <si>
    <t>2a Aggregate costs</t>
  </si>
  <si>
    <t>Calculations</t>
  </si>
  <si>
    <t>Aggregates cost estimates for each scheme, apply loss uplifts for AAHEDC and Cfds</t>
  </si>
  <si>
    <t>3. Inputs</t>
  </si>
  <si>
    <t>3a Demand</t>
  </si>
  <si>
    <t>Inputs</t>
  </si>
  <si>
    <t>Typical consumption assumption</t>
  </si>
  <si>
    <t>3b RO</t>
  </si>
  <si>
    <t xml:space="preserve">Inputs and calculations </t>
  </si>
  <si>
    <t>Input data and calculations for renewable obligation</t>
  </si>
  <si>
    <t>3d FiT</t>
  </si>
  <si>
    <t>Input data and calculations for feed in tariffs up until cap period 5</t>
  </si>
  <si>
    <t>3e ECO</t>
  </si>
  <si>
    <t xml:space="preserve">Input data and calculations for energy company obligation </t>
  </si>
  <si>
    <t>3f WHD</t>
  </si>
  <si>
    <t>Input data and calculations for warm home discount</t>
  </si>
  <si>
    <t>3g AAHEDC</t>
  </si>
  <si>
    <t>Input data and calculations for assistance for areas with high electricity distribution costs</t>
  </si>
  <si>
    <t>3h Losses</t>
  </si>
  <si>
    <t>Loss multipliers for each 28AD Charge Restriction Period</t>
  </si>
  <si>
    <t>3i New FIT methodology</t>
  </si>
  <si>
    <t>Input data and calculations for feed in tariffs from cap period 6 onwards.</t>
  </si>
  <si>
    <t>3j GGL</t>
  </si>
  <si>
    <t>Input data and calculation for green gas levy</t>
  </si>
  <si>
    <t>Policy Cost Allowance</t>
  </si>
  <si>
    <t>This tab shows the Policy Cost Allowance values for each fuel, Benchmark Metering Arrangement and 28AD Charge Restriction Period.
The values in section 1 below are for Benchmark Annual Consumption Level m kWh (typical consumption). The values of the Policy Cost Allowance at Benchmark Annual Consumption Level nil kWh are equal to the WHD values in section 2 below.</t>
  </si>
  <si>
    <t>1. Policy Cost Allowance values at Benchmark Annual Consumption Level m (typical consumption), to be used to update level of default tariff cap</t>
  </si>
  <si>
    <t>Fuel and Benchmark Metering Arrangement</t>
  </si>
  <si>
    <t>Charge Restriction Region</t>
  </si>
  <si>
    <t>Unit</t>
  </si>
  <si>
    <t>Historical examples</t>
  </si>
  <si>
    <t>Values to be used to update level of default tariff cap</t>
  </si>
  <si>
    <t xml:space="preserve">These are for historical periods, for illustration only. </t>
  </si>
  <si>
    <t>These are the values that will be populated to calculate the updated level of the default tariff cap</t>
  </si>
  <si>
    <t>28AD Charge Restriction Period:</t>
  </si>
  <si>
    <t>April 2015 – September 2015</t>
  </si>
  <si>
    <t>October 2015- March 2016</t>
  </si>
  <si>
    <t>April 2016-September 2016</t>
  </si>
  <si>
    <t>October 2016-March 2017</t>
  </si>
  <si>
    <t>April 2017 - September 2017</t>
  </si>
  <si>
    <t>October 2017 - March 2018</t>
  </si>
  <si>
    <t>April 2018 - September 2018</t>
  </si>
  <si>
    <t>October 2018 - March 2019</t>
  </si>
  <si>
    <t>January 2019 - March 2019</t>
  </si>
  <si>
    <t>April 2019 - September 2019</t>
  </si>
  <si>
    <t>October 2019 - March 2020</t>
  </si>
  <si>
    <t>April 2020 - September 2020</t>
  </si>
  <si>
    <t>October 2020 - March 2021</t>
  </si>
  <si>
    <t>April 2021 - September 2021</t>
  </si>
  <si>
    <t>October 2021 - March 2022</t>
  </si>
  <si>
    <t>April 2022 - September 2022</t>
  </si>
  <si>
    <t>October 2022 - December 2022</t>
  </si>
  <si>
    <t>April 2023 - June 2023</t>
  </si>
  <si>
    <t>October 2023 - December 2023</t>
  </si>
  <si>
    <t>January 2023 - March 2023</t>
  </si>
  <si>
    <t>July 2023 - September 2023</t>
  </si>
  <si>
    <t>Updated calculated as of:</t>
  </si>
  <si>
    <t>February 2015</t>
  </si>
  <si>
    <t>August 2015</t>
  </si>
  <si>
    <t>February 2016</t>
  </si>
  <si>
    <t>August 2016</t>
  </si>
  <si>
    <t>February 2017</t>
  </si>
  <si>
    <t>August 2017</t>
  </si>
  <si>
    <t>February 2018</t>
  </si>
  <si>
    <t>August 2018</t>
  </si>
  <si>
    <t>November 2018</t>
  </si>
  <si>
    <t>February 2019</t>
  </si>
  <si>
    <t>August 2019</t>
  </si>
  <si>
    <t>February 2020</t>
  </si>
  <si>
    <t>August 2020</t>
  </si>
  <si>
    <t>February 2021</t>
  </si>
  <si>
    <t>August 2021</t>
  </si>
  <si>
    <t>February 2022</t>
  </si>
  <si>
    <t>August 2022</t>
  </si>
  <si>
    <t>February 2023</t>
  </si>
  <si>
    <t>August 2023</t>
  </si>
  <si>
    <t>Fiscal year (April to March):</t>
  </si>
  <si>
    <t>2015/16</t>
  </si>
  <si>
    <t>2016/17</t>
  </si>
  <si>
    <t>2017/18</t>
  </si>
  <si>
    <t>2018/19</t>
  </si>
  <si>
    <t>2018/2019</t>
  </si>
  <si>
    <t>2019/2020</t>
  </si>
  <si>
    <t>2020/2021</t>
  </si>
  <si>
    <t>2021/2022</t>
  </si>
  <si>
    <t>2022/2023</t>
  </si>
  <si>
    <t>2023/2024</t>
  </si>
  <si>
    <t>Electricity - Single-Rate Metering Arrangement</t>
  </si>
  <si>
    <t>Eastern</t>
  </si>
  <si>
    <t>£ per customer per year</t>
  </si>
  <si>
    <t>East Midlands</t>
  </si>
  <si>
    <t>London</t>
  </si>
  <si>
    <t>N Wales and Mersey</t>
  </si>
  <si>
    <t>Midlands</t>
  </si>
  <si>
    <t>Northern</t>
  </si>
  <si>
    <t>North West</t>
  </si>
  <si>
    <t>Southern</t>
  </si>
  <si>
    <t>South East</t>
  </si>
  <si>
    <t>South Wales</t>
  </si>
  <si>
    <t>Southern Western</t>
  </si>
  <si>
    <t>Yorkshire</t>
  </si>
  <si>
    <t>Southern Scotland</t>
  </si>
  <si>
    <t>Northern Scotland</t>
  </si>
  <si>
    <t>Electricity - Multi-Register Metering Arrangement</t>
  </si>
  <si>
    <t>Gas</t>
  </si>
  <si>
    <t>2. Scheme by scheme estimates (GB average). The WHD estimate for each fuel and Benchmark Metering Arrangement is used as the Policy Cost Allowance at Benchmark Annual Consumption Level nil kWh.</t>
  </si>
  <si>
    <t>Scheme</t>
  </si>
  <si>
    <t>October 2022 - March 2023</t>
  </si>
  <si>
    <t>April 2023 - September 2023</t>
  </si>
  <si>
    <t>RO</t>
  </si>
  <si>
    <t>£/MWh supplied</t>
  </si>
  <si>
    <t>FiT</t>
  </si>
  <si>
    <t>ECO</t>
  </si>
  <si>
    <t>WHD</t>
  </si>
  <si>
    <t>£/customer</t>
  </si>
  <si>
    <t>AAHEDC (GB average)</t>
  </si>
  <si>
    <t>GGL</t>
  </si>
  <si>
    <t>3. Weighted average annual values (GB average)</t>
  </si>
  <si>
    <t>Year:</t>
  </si>
  <si>
    <t>AAHEDC</t>
  </si>
  <si>
    <t>Total</t>
  </si>
  <si>
    <t>Aggregate costs</t>
  </si>
  <si>
    <t>This tab aggregates our estimates of the charges to a supplier associated with each scheme. It calculates the estimated cost of the AAHEDC and CfD schemes with losses applied.</t>
  </si>
  <si>
    <t>1. Summarise estimates for individual schemes (before losses multiplier applied for Cfd and AAHEDC)</t>
  </si>
  <si>
    <t>£/MWh at GSP</t>
  </si>
  <si>
    <t>2. Apply losses multiplier for AAHEDC</t>
  </si>
  <si>
    <t>Region name</t>
  </si>
  <si>
    <t>Demand</t>
  </si>
  <si>
    <t>This tab shows the consumption values for which the policy cost allowance is calculated, as well as the summer/winter weights used to calculate weighted average annual values of the policy cost allowance (based on Ofgem analysis of Elexon / Xoserve data).</t>
  </si>
  <si>
    <t>Typical consumption values</t>
  </si>
  <si>
    <t>Fuel / Benchmark Metering Arrangement</t>
  </si>
  <si>
    <t>Typical consumption, MWh</t>
  </si>
  <si>
    <t>Weights</t>
  </si>
  <si>
    <t>Summer</t>
  </si>
  <si>
    <t>Winter</t>
  </si>
  <si>
    <t>RENEWABLE OBLIGATION (RO)</t>
  </si>
  <si>
    <t>This tab estimates the cost to a supplier of meeting its obligation under the renewable obligation scheme, by combining the buy out price and obligation level.</t>
  </si>
  <si>
    <t>Source</t>
  </si>
  <si>
    <t>RO charging year:</t>
  </si>
  <si>
    <t>Obligation level for scheme year</t>
  </si>
  <si>
    <t>Final level of the Renewables Obligation for the scheme year, as published by BEIS</t>
  </si>
  <si>
    <t>ROCS/MWh supplied</t>
  </si>
  <si>
    <t>Final buy-out price for scheme year</t>
  </si>
  <si>
    <t>Ofgem</t>
  </si>
  <si>
    <t>£/ROC</t>
  </si>
  <si>
    <t>Final buy-out price for previous scheme year</t>
  </si>
  <si>
    <t>For February updates, previous year's buy out price is combined with most recent OBR forecast of annual RPI for previous calendar year, as final buy out price is not published until mid Feb</t>
  </si>
  <si>
    <t>Forecast of annual RPI for previous calendar year</t>
  </si>
  <si>
    <t>Most recent OBR Economic and Fiscal Outlook, Table 1.7, Supplementary economy tables, calendar years</t>
  </si>
  <si>
    <t>%</t>
  </si>
  <si>
    <t>Forecast buy-out price (if required)</t>
  </si>
  <si>
    <t>RO cost estimate</t>
  </si>
  <si>
    <t>FEED IN TARIFFS (FiT)</t>
  </si>
  <si>
    <t>This tab estimates the cost to a supplier of meeting its obligation under the FiT scheme for cap period one to five. Forecasts of total scheme costs are based on those published by the OBR.</t>
  </si>
  <si>
    <t>FiT scheme year:</t>
  </si>
  <si>
    <t>Latest OBR forecast of enviromental levies for scheme year - Feed-in-tariffs</t>
  </si>
  <si>
    <t>OBR, Economic and fiscal outlook. Fiscal supplementary tables: receipts and other. Enviromental Levies, Table 2.7</t>
  </si>
  <si>
    <t>£</t>
  </si>
  <si>
    <t>BEIS Central projections of electricity which will be supplied by licensed suppliers</t>
  </si>
  <si>
    <r>
      <t xml:space="preserve">If confirmation is provided by BEIS that the Energy Intensive Industry exemption will apply to FiTs for a forthcoming 28AD Charge Restriction Period, the supply volume used will be the BEIS' estimate </t>
    </r>
    <r>
      <rPr>
        <i/>
        <sz val="9"/>
        <color theme="1"/>
        <rFont val="Verdana"/>
        <family val="2"/>
      </rPr>
      <t xml:space="preserve">excluding </t>
    </r>
    <r>
      <rPr>
        <sz val="9"/>
        <color theme="1"/>
        <rFont val="Verdana"/>
        <family val="2"/>
      </rPr>
      <t>forecast EII demand.</t>
    </r>
  </si>
  <si>
    <t xml:space="preserve">BEIS, Calculating the Level of the Renewables Obligation – Annex A, Calculation A
</t>
  </si>
  <si>
    <t>MWh supplied</t>
  </si>
  <si>
    <t>Exempt supply cap (MWh) for 2016/17</t>
  </si>
  <si>
    <t>We estimate costs on basis that cap is met in each year</t>
  </si>
  <si>
    <t>Ofgem, FiT Annual report</t>
  </si>
  <si>
    <t>Yearly percentage increase in the exempt supply cap for scheme year</t>
  </si>
  <si>
    <t>Ofgem, Feed-in Tariffs: Guidance for Licensed Electricity Suppliers (Version 11)</t>
  </si>
  <si>
    <t>Exempt supply cap for scheme year</t>
  </si>
  <si>
    <t>MWh</t>
  </si>
  <si>
    <t>FiT cost estimate</t>
  </si>
  <si>
    <t>ENERGY COMPANY OBLIGATION (ECO)</t>
  </si>
  <si>
    <t xml:space="preserve">This tab estimates the cost to a 'fully' obligated supplier of meeting its obligation under the ECO scheme. Forecasts of annual total scheme costs are based on those published by BEIS in its impact assessment. These are combined with our own estimates of the share of total eligible supply volumes accounted for by 'fully' obligated suppliers - and the total number of customers of those suppliers. From April 2019 our cap update will take into account the 'supplier allowance' approach where the costs will be calculated by dividing the annualised scheme costs by the total supply volumes of all obligated suppliers. </t>
  </si>
  <si>
    <t>ECO scheme year:</t>
  </si>
  <si>
    <t>Annualised costs for scheme year attributed to gas</t>
  </si>
  <si>
    <t>Calculate by dividing annualised estimate of supplier impact of scheme in half</t>
  </si>
  <si>
    <t>BEIS impact assessment</t>
  </si>
  <si>
    <t>Annualised costs for scheme year attributed to electricity</t>
  </si>
  <si>
    <t>Uprate to current year prices using GDP deflator</t>
  </si>
  <si>
    <t>Latest published OBR forecasts used to inflate annualised costs to current year prices (published costs are in 2015 prices in the ECO2t impact assessment, and 2017 prices for ECO3).</t>
  </si>
  <si>
    <t>Share of supply volumes of all obligated suppliers accounted for by 'fully' obligated suppliers - gas</t>
  </si>
  <si>
    <t>Values are as at 31 Dec previous calendar year. For February updates, these will be based on our best estimate of the supply volumes of obligated suppliers as of 1 February. These will be updated with final values - as used for the purposes of calculating suppliers' obligations - in August if applicable.
For ECO2 and phase one of ECO3, we calculated the average cost for 'fully' obligated suppliers above the higher threshold only. For later phases of ECO3, we will calculate the average cost across all obligated suppliers.</t>
  </si>
  <si>
    <t>Ofgem, based on information collected from suppliers</t>
  </si>
  <si>
    <t>Share of supply volumes of all obligated suppliers accounted for by 'fully' obligated suppliers - electricity</t>
  </si>
  <si>
    <t>Supply volumes of obligated suppliers - gas</t>
  </si>
  <si>
    <t xml:space="preserve">Supply volumes of obligated suppliers - electricity </t>
  </si>
  <si>
    <t xml:space="preserve">ECO cost estimate - gas </t>
  </si>
  <si>
    <t xml:space="preserve">ECO cost estimate - electricity </t>
  </si>
  <si>
    <t>WARM HOME DISCOUNT (WHD)</t>
  </si>
  <si>
    <t>This tab calculates the cost to an obligated supplier of the WHD scheme. Target spending for the year is split out between our expectation of core and non-core spending. The cost per customer is then calculated using our estimates of the number of customers of obligated suppliers. We also exclude that part of core spending captured by voluntary suppliers.</t>
  </si>
  <si>
    <t>WHD scheme year:</t>
  </si>
  <si>
    <t>Target spending for scheme year</t>
  </si>
  <si>
    <t>BEIS consultation on WHD scheme</t>
  </si>
  <si>
    <t xml:space="preserve">   Of which core</t>
  </si>
  <si>
    <t>BEIS</t>
  </si>
  <si>
    <t xml:space="preserve">   Of which Non-core</t>
  </si>
  <si>
    <t>Number of customer of obligated suppliers at 31 December of the previous calendar year</t>
  </si>
  <si>
    <t>For February updates, these will be based on our best estimate of the number of customers of obligated suppliers as of 1 February. These will be updated with final values - as used for the purposes of calculating suppliers' obligations - in August.</t>
  </si>
  <si>
    <t># of customers</t>
  </si>
  <si>
    <t>Compulsory suppliers % of core group</t>
  </si>
  <si>
    <t>WHD cost estimate</t>
  </si>
  <si>
    <t>ASSISTANCE FOR AREAS WITH HIGH ELECTRICITY DISTRIBUTION COSTS (AAHEDC)</t>
  </si>
  <si>
    <t>This tab estimates the costs of charges associated with assistance for areas with high electricity distribution costs.</t>
  </si>
  <si>
    <t>AAHEDC charging year:</t>
  </si>
  <si>
    <t>Final AAHEDC tariff for current charging year</t>
  </si>
  <si>
    <t>National Grid</t>
  </si>
  <si>
    <t>p/kWh at GSP</t>
  </si>
  <si>
    <t>Final AAHEDC tariff for previous charging year</t>
  </si>
  <si>
    <t xml:space="preserve">Previous year's charge combined with RPI for Feb update, which is made prior to the final (or draft) charge being pubilshed by National Grid. RPI is most recent OBR forecast for the previous charging year. For 28AD charge restriction period April 2021 – September 2021, an additional p/kWh figure is included to allow for the Shetland Cross Subsidy. For all subsequent charge restriction periods the Final AAHEDC tariff will incorporate the Shetland Cross Subsidy. </t>
  </si>
  <si>
    <t>Forecast of annual RPI for previous charging year</t>
  </si>
  <si>
    <t xml:space="preserve">Most recent OBR Economic and Fiscal Outlook, Table 1.7, Supplementary economy tables, Apr - Mar years </t>
  </si>
  <si>
    <t>Forecast AAHEDC tariff (if required)</t>
  </si>
  <si>
    <t>AAHEDC cost estimate</t>
  </si>
  <si>
    <t>FEED IN TARIFFS (FIT)</t>
  </si>
  <si>
    <t xml:space="preserve">FIT scheme costs from period 6 onward. Levelisation fund, total electricity supplied and total exempt electricity supplied from Energy Intensive Industry (EII) as issued in quarterly invoices and published in FIT quarterly reports. Both summer and winter 28AD Charge Restriction Periods use FIT scheme costs and demand on a 18-month lagged basis and uprate the scheme costs by the Retail Price Index (RPI) inflation to estimate costs in the upcoming period. </t>
  </si>
  <si>
    <t>1. Input data - Exempt Supply cap on renewable electricity sourced from outside the UK</t>
  </si>
  <si>
    <t>1.1 Input data used to calculate the exempt Supply cap on renewable electricity sourced from outside the UK</t>
  </si>
  <si>
    <t>Source: FIT Annual reports - https://www.ofgem.gov.uk/environmental-programmes/fit/contacts-guidance-and-resources/public-reports-and-data-fit/annual-reports . The Exempt supply cap on renewable electricity came into effect from 2016/2017 (FIT scheme year 7).</t>
  </si>
  <si>
    <t>Source: Future annual cap levels can be calculated given that a yearly 10% increase is applied to the exempt supply cap from one scheme year to the next: https://www.ofgem.gov.uk/publications-and-updates/feed-tariffs-guidance-licensed-electricity-suppliers-version-13</t>
  </si>
  <si>
    <t>FIT Scheme year</t>
  </si>
  <si>
    <t>Annual exempt supply cap level for renewable electricity sourced from outside the UK (MWh)</t>
  </si>
  <si>
    <t>2016/2017</t>
  </si>
  <si>
    <t>Yearly percentage increase in the exempt supply cap for scheme year (%)</t>
  </si>
  <si>
    <t>1.2 Input data - Exempt Supply cap on renewable electricity sourced from outside the UK</t>
  </si>
  <si>
    <t xml:space="preserve">Note: We lookup the value in table 1.1 for the Annual exempt supply cap in scheme year 7. We calculate the remaining scheme years annual supply cap by multiplying the previous scheme years cap by the yearly percentage increase from table 1.1. </t>
  </si>
  <si>
    <t>Note: The Exempt supply cap on renewable electricity came into effect from 2016/2017 (FIT scheme year 7). The scheme year's cap is weighted eqaully across all quarters within a given scheme year.</t>
  </si>
  <si>
    <t>Each quarter's exempt supply cap level for a given scheme year applied to renewable electricity sourced from outside the UK (MWh)</t>
  </si>
  <si>
    <t>2015/2016</t>
  </si>
  <si>
    <t>2017/2018</t>
  </si>
  <si>
    <t>2. Input data - Quarterly  levelisation funds and electricity supplied</t>
  </si>
  <si>
    <t>Source: Ofgem FIT quarterly invoices. Also published https://www.ofgem.gov.uk/environmental-programmes/fit/contacts-guidance-and-resources/public-reports-and-data-fit/feed-tariffs-quarterly-report</t>
  </si>
  <si>
    <t>Note: Exempt supply cap level for renewable electricity sourced from outside the UK is sourced from table 1.2</t>
  </si>
  <si>
    <t>Quarter in FIT scheme year</t>
  </si>
  <si>
    <t>Calendar months</t>
  </si>
  <si>
    <t>Levelisation fund (£)</t>
  </si>
  <si>
    <t>Total Electricity supplied (MWh)</t>
  </si>
  <si>
    <t>Exempt supply cap level for renewable electricity sourced from outside the UK (MWh)</t>
  </si>
  <si>
    <t>Total Exempt Electricity supplied from Energy Intensive Industry (EII)
(MWh)</t>
  </si>
  <si>
    <t>Summer price cap period to which FiT rate applies</t>
  </si>
  <si>
    <t>Winter price cap period to which FiT rate applies</t>
  </si>
  <si>
    <t>Q1</t>
  </si>
  <si>
    <t>April - June</t>
  </si>
  <si>
    <t>N/A</t>
  </si>
  <si>
    <t>2016-17 Winter</t>
  </si>
  <si>
    <t>Q2</t>
  </si>
  <si>
    <t>July - September</t>
  </si>
  <si>
    <t>Q3</t>
  </si>
  <si>
    <t>October - December</t>
  </si>
  <si>
    <t>2017-18 Summer</t>
  </si>
  <si>
    <t>Q4</t>
  </si>
  <si>
    <t>January - March</t>
  </si>
  <si>
    <t>2017-18 Winter</t>
  </si>
  <si>
    <t>2018-19 Summer</t>
  </si>
  <si>
    <t>2018-19 Winter</t>
  </si>
  <si>
    <t>2019-20 Summer</t>
  </si>
  <si>
    <t>2019-20 Winter</t>
  </si>
  <si>
    <t>2020-21 Summer</t>
  </si>
  <si>
    <t>2020-21 Winter</t>
  </si>
  <si>
    <t>2021-22 Summer</t>
  </si>
  <si>
    <t>2021-22 Winter</t>
  </si>
  <si>
    <t>2022-23 Summer</t>
  </si>
  <si>
    <t>2022-23 Winter</t>
  </si>
  <si>
    <t>2023-24 Summer</t>
  </si>
  <si>
    <t>2023-24 Winter</t>
  </si>
  <si>
    <t>3. Input: Retail Price index(RPI) inflation percentage applied to tariff</t>
  </si>
  <si>
    <t>Source: Feed-in Tariff (FIT): Tariff tables, https://www.ofgem.gov.uk/environmental-programmes/fit/fit-tariff-rates (see publications at bottom of weblink)</t>
  </si>
  <si>
    <t>Scheme year which the tariff is adjusted for RPI inflation</t>
  </si>
  <si>
    <t>RPI (%)</t>
  </si>
  <si>
    <t>RPI index (scheme year 6 =100)</t>
  </si>
  <si>
    <t>4. Calculating the indexed Levelisation Fund (£)</t>
  </si>
  <si>
    <t>4.1 Break down of scheme year costs allocated to each charge restriction period</t>
  </si>
  <si>
    <t xml:space="preserve">Note: This table looks up the costs in each scheme year and sums those costs that are recovered in each cap period (all data sourced from table 2) </t>
  </si>
  <si>
    <t>28AD charge restriction period:</t>
  </si>
  <si>
    <t>Row reference to scheme year</t>
  </si>
  <si>
    <t xml:space="preserve">4.2 RPI index breakdown used to inflate costs from the scheme year they are incurred to the scheme year they are recovered. </t>
  </si>
  <si>
    <t>Note: We calculate the appropriate inflation metric for each scheme year costs depending on when they are being recovered.</t>
  </si>
  <si>
    <t>Row reference to scheme year costs are incurred</t>
  </si>
  <si>
    <t>Column scheme year reference is the scheme year ongoing at the same time as the cap period</t>
  </si>
  <si>
    <t>4.3 Calculating the indexed Levelisation Fund (£)</t>
  </si>
  <si>
    <t xml:space="preserve">Note: Multiply the costs by the respective RPI index  </t>
  </si>
  <si>
    <t>5. Calculate the FIT cost estimate (£/MWh).</t>
  </si>
  <si>
    <t>Notes: Calculate the inflated levelisation fund, electricty supplied and exempt electricity that will be passed through to each period. Then calculate the FIT estimate (£/MWh) as levelisation fund divided by total electricity supplied minus total exempt electricity supplied.</t>
  </si>
  <si>
    <t>lookup Period</t>
  </si>
  <si>
    <t>Inflated Levelisation fund (£)</t>
  </si>
  <si>
    <t>Exempt supply for renewable electricity from outside the UK (MWh)</t>
  </si>
  <si>
    <t>Exempt supply for EII
(MWh)</t>
  </si>
  <si>
    <t>FIT cost estimate (£/MWh).</t>
  </si>
  <si>
    <t>Loss multipliers</t>
  </si>
  <si>
    <t>This tab summarises the loss multipliers, to be used to uplift AAHEDC and CfD costs, for each 28AD Charge Restriction Period. It is populated using the outputs of the supplemental model - demand and losses.</t>
  </si>
  <si>
    <t>1 Distribution only (AAHEDC)</t>
  </si>
  <si>
    <t>Benchmark Metering Arrangement</t>
  </si>
  <si>
    <t>Zone</t>
  </si>
  <si>
    <t>Single Rate</t>
  </si>
  <si>
    <t>Multi-Register</t>
  </si>
  <si>
    <t>GREEN GAS LEVY (GGL)</t>
  </si>
  <si>
    <t xml:space="preserve">This tab calculates the cost to an obligated supplier for the GGL which funds the Green Gas Support Scheme (GGSS). </t>
  </si>
  <si>
    <t>GGL scheme year:</t>
  </si>
  <si>
    <t>Levy rate</t>
  </si>
  <si>
    <t>pence/meter/day</t>
  </si>
  <si>
    <t>Backdated levy rate for first scheme year</t>
  </si>
  <si>
    <t>In the first scheme year (30 November 2021 - 31 March 2022) there are 122 days.</t>
  </si>
  <si>
    <t>GGL allowance</t>
  </si>
  <si>
    <t>£/meter</t>
  </si>
  <si>
    <t>- Removed CfD losses from tab '3h Losses'</t>
  </si>
  <si>
    <t>v1.12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</si>
</sst>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4">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quot;$&quot;#,##0_);\(&quot;$&quot;#,##0\)"/>
    <numFmt numFmtId="165" formatCode="&quot;$&quot;#,##0_);[Red]\(&quot;$&quot;#,##0\)"/>
    <numFmt numFmtId="166" formatCode="&quot;$&quot;#,##0.00_);[Red]\(&quot;$&quot;#,##0.00\)"/>
    <numFmt numFmtId="167" formatCode="_(* #,##0_);_(* \(#,##0\);_(* &quot;-&quot;_);_(@_)"/>
    <numFmt numFmtId="168" formatCode="_(* #,##0.00_);_(* \(#,##0.00\);_(* &quot;-&quot;??_);_(@_)"/>
    <numFmt numFmtId="169" formatCode="_(&quot;£&quot;* #,##0_);_(&quot;£&quot;* \(#,##0\);_(&quot;£&quot;* &quot;-&quot;_);_(@_)"/>
    <numFmt numFmtId="170" formatCode="_(&quot;£&quot;* #,##0.00_);_(&quot;£&quot;* \(#,##0.00\);_(&quot;£&quot;* &quot;-&quot;??_);_(@_)"/>
    <numFmt numFmtId="171" formatCode="_-* #,##0_-;\-* #,##0_-;_-* &quot;-&quot;??_-;_-@_-"/>
    <numFmt numFmtId="172" formatCode="0.000"/>
    <numFmt numFmtId="173" formatCode="#,##0_ ;\-#,##0\ "/>
    <numFmt numFmtId="174" formatCode="0.00000000"/>
    <numFmt numFmtId="175" formatCode="0.0000000"/>
    <numFmt numFmtId="176" formatCode="0.000000"/>
    <numFmt numFmtId="177" formatCode="0.0"/>
    <numFmt numFmtId="178" formatCode="_-* #,##0.0_-;\-* #,##0.0_-;_-* &quot;-&quot;??_-;_-@_-"/>
    <numFmt numFmtId="179" formatCode="0.0%"/>
    <numFmt numFmtId="180" formatCode="[$-F800]dddd\,\ mmmm\ dd\,\ yyyy"/>
    <numFmt numFmtId="181" formatCode="#,##0.000_;;\(#,##0.000\)"/>
    <numFmt numFmtId="182" formatCode="0.0000_)"/>
    <numFmt numFmtId="183" formatCode="#,##0_;;\(#,##0\)"/>
    <numFmt numFmtId="184" formatCode="0.00\ "/>
    <numFmt numFmtId="185" formatCode="#,##0_);[Red]\(#,##0\);&quot;-&quot;_);[Blue]&quot;Error-&quot;@"/>
    <numFmt numFmtId="186" formatCode="0_);[Red]\(0.0\);_(* &quot;-&quot;_)"/>
    <numFmt numFmtId="187" formatCode="#,##0.0;\-#,##0.0;\ &quot;-&quot;"/>
    <numFmt numFmtId="188" formatCode="#,##0;\-#,##0;&quot;-&quot;"/>
    <numFmt numFmtId="189" formatCode="#,##0.0_);[Red]\(#,##0.0\)"/>
    <numFmt numFmtId="190" formatCode="#,##0.00;\(#,##0.00\)"/>
    <numFmt numFmtId="191" formatCode="#,##0.00;\-#,##0.00;&quot;-&quot;"/>
    <numFmt numFmtId="192" formatCode="#,##0.00;#,##0.00;&quot;&quot;"/>
    <numFmt numFmtId="193" formatCode="#,##0.0;\-#,##0.0;&quot;&quot;"/>
    <numFmt numFmtId="194" formatCode="[$-409]h:mm:ss\ AM/PM"/>
    <numFmt numFmtId="195" formatCode="0.0_)"/>
    <numFmt numFmtId="196" formatCode="#,##0.0"/>
    <numFmt numFmtId="197" formatCode="&quot;DM&quot;#,##0"/>
    <numFmt numFmtId="198" formatCode="\$#,##0.00_);[Red]\(\$#,##0.00\)"/>
    <numFmt numFmtId="199" formatCode="[Red]&quot;Err&quot;;[Red]&quot;Err&quot;;&quot;OK&quot;"/>
    <numFmt numFmtId="200" formatCode="&quot;€ &quot;#,##0"/>
    <numFmt numFmtId="201" formatCode="_-[$€-2]* #,##0.00_-;\-[$€-2]* #,##0.00_-;_-[$€-2]* &quot;-&quot;??_-"/>
    <numFmt numFmtId="202" formatCode="[Magenta]&quot;Err&quot;;[Magenta]&quot;Err&quot;;[Blue]&quot;OK&quot;"/>
    <numFmt numFmtId="203" formatCode="General\ &quot;.&quot;"/>
    <numFmt numFmtId="204" formatCode="#,##0_);[Red]\(#,##0\);\-_)"/>
    <numFmt numFmtId="205" formatCode="0.0_)%;[Red]\(0.0%\);0.0_)%"/>
    <numFmt numFmtId="206" formatCode="[Red][&gt;1]&quot;&gt;100 %&quot;;[Red]\(0.0%\);0.0_)%"/>
    <numFmt numFmtId="207" formatCode="#,##0;\-#,##0;\-"/>
    <numFmt numFmtId="208" formatCode="0&quot; MW&quot;;[Red]&quot;ERR&quot;;&quot;&quot;"/>
    <numFmt numFmtId="209" formatCode="0.00\ ;\-0.00\ ;&quot;- &quot;"/>
    <numFmt numFmtId="210" formatCode="#,##0_);\(#,##0\);&quot;–&quot;_;&quot;&quot;"/>
    <numFmt numFmtId="211" formatCode="&quot;£&quot;\ #,##0\ "/>
    <numFmt numFmtId="212" formatCode="0.0_);[Red]\(0.0\);_(* &quot;-&quot;_)"/>
    <numFmt numFmtId="213" formatCode="General;[Red]\-General"/>
    <numFmt numFmtId="214" formatCode="&quot;$M &quot;#0.0;\(&quot;$M &quot;#0.0\)"/>
    <numFmt numFmtId="215" formatCode="#,##0\ &quot;Pts&quot;;[Red]\-#,##0\ &quot;Pts&quot;"/>
    <numFmt numFmtId="216" formatCode="mmm\-yyyy"/>
    <numFmt numFmtId="217" formatCode="0.00_)"/>
    <numFmt numFmtId="218" formatCode="#,##0_);\-#,##0_);\-_)"/>
    <numFmt numFmtId="219" formatCode="#,##0.00_);\-#,##0.00_);\-_)"/>
    <numFmt numFmtId="220" formatCode="#,##0.0_);\-#,##0.0_);\-_)"/>
    <numFmt numFmtId="221" formatCode="[$-10409]#,##0.00000000000000;\(#,##0.00000000000000\)"/>
    <numFmt numFmtId="222" formatCode="#,##0.0;\-#,##0.0;&quot;-&quot;"/>
    <numFmt numFmtId="223" formatCode="#,##0;\-#,##0;&quot;-&quot;\ "/>
    <numFmt numFmtId="224" formatCode="0.0%;0.0%;_-* &quot;-&quot;??_-;_-@_-"/>
    <numFmt numFmtId="225" formatCode="0.00%;0.00%;_-* &quot;-&quot;??_-;_-@_-"/>
    <numFmt numFmtId="226" formatCode="#,##0;\(#,##0\);\–;@"/>
    <numFmt numFmtId="227" formatCode="#,##0_);\(#,##0\);\–_);@_)"/>
    <numFmt numFmtId="228" formatCode="0_);\-0_);\-_);@_)"/>
    <numFmt numFmtId="229" formatCode="[Red][&gt;100]0.00;[Magenta][&lt;100]0.00;0.00"/>
    <numFmt numFmtId="230" formatCode="0_)"/>
    <numFmt numFmtId="231" formatCode="#,##0.0_ ;\-#,##0.0\ "/>
    <numFmt numFmtId="232" formatCode="#,##0.00_ ;\-#,##0.00\ "/>
    <numFmt numFmtId="233" formatCode="_(* #,##0_);_(* \(#,##0\);_(* &quot;-&quot;??_);_(@_)"/>
    <numFmt numFmtId="234" formatCode="0.0000"/>
    <numFmt numFmtId="235" formatCode="&quot;to &quot;0.0000;&quot;to &quot;\-0.0000;&quot;to 0&quot;"/>
    <numFmt numFmtId="236" formatCode="[&lt;0.0001]&quot;&lt;0.0001&quot;;0.0000"/>
    <numFmt numFmtId="237" formatCode="#,##0.0,,;\-#,##0.0,,;\-"/>
    <numFmt numFmtId="238" formatCode="#,##0,;\-#,##0,;\-"/>
    <numFmt numFmtId="239" formatCode="0.0%;\-0.0%;\-"/>
    <numFmt numFmtId="240" formatCode="#,##0.0,,;\-#,##0.0,,"/>
    <numFmt numFmtId="241" formatCode="#,##0,;\-#,##0,"/>
    <numFmt numFmtId="242" formatCode="0.0%;\-0.0%"/>
    <numFmt numFmtId="243" formatCode="#,##0.0_-;\(#,##0.0\);_-* &quot;-&quot;??_-"/>
  </numFmts>
  <fonts count="219">
    <font>
      <sz val="10"/>
      <color theme="1"/>
      <name val="Verdana"/>
      <family val="2"/>
    </font>
    <font>
      <sz val="11"/>
      <color theme="1"/>
      <name val="Calibri"/>
      <family val="2"/>
      <scheme val="minor"/>
    </font>
    <font>
      <sz val="11"/>
      <color theme="1"/>
      <name val="Calibri"/>
      <family val="2"/>
      <scheme val="minor"/>
    </font>
    <font>
      <b/>
      <sz val="10"/>
      <color theme="1"/>
      <name val="Verdana"/>
      <family val="2"/>
    </font>
    <font>
      <sz val="9"/>
      <color theme="1"/>
      <name val="Verdana"/>
      <family val="2"/>
    </font>
    <font>
      <b/>
      <sz val="9"/>
      <color theme="1"/>
      <name val="Verdana"/>
      <family val="2"/>
    </font>
    <font>
      <u/>
      <sz val="10"/>
      <color theme="1"/>
      <name val="Verdana"/>
      <family val="2"/>
    </font>
    <font>
      <sz val="10"/>
      <color theme="1"/>
      <name val="Verdana"/>
      <family val="2"/>
    </font>
    <font>
      <sz val="10"/>
      <color rgb="FFFF0000"/>
      <name val="Verdana"/>
      <family val="2"/>
    </font>
    <font>
      <sz val="11"/>
      <color theme="1"/>
      <name val="Calibri"/>
      <family val="2"/>
    </font>
    <font>
      <sz val="11"/>
      <color rgb="FF000000"/>
      <name val="Calibri"/>
      <family val="2"/>
    </font>
    <font>
      <sz val="10"/>
      <color theme="1"/>
      <name val="Calibri"/>
      <family val="2"/>
    </font>
    <font>
      <sz val="9"/>
      <color rgb="FFFF0000"/>
      <name val="Verdana"/>
      <family val="2"/>
    </font>
    <font>
      <b/>
      <sz val="11"/>
      <color theme="1"/>
      <name val="Calibri"/>
      <family val="2"/>
      <scheme val="minor"/>
    </font>
    <font>
      <sz val="11"/>
      <color theme="1"/>
      <name val="Calibri"/>
      <family val="2"/>
      <scheme val="minor"/>
    </font>
    <font>
      <u/>
      <sz val="10"/>
      <color theme="10"/>
      <name val="Verdana"/>
      <family val="2"/>
    </font>
    <font>
      <sz val="9"/>
      <color indexed="81"/>
      <name val="Tahoma"/>
      <family val="2"/>
    </font>
    <font>
      <sz val="10"/>
      <name val="Arial"/>
      <family val="2"/>
    </font>
    <font>
      <sz val="9"/>
      <name val="Calibri"/>
      <family val="2"/>
    </font>
    <font>
      <b/>
      <sz val="10"/>
      <name val="Arial"/>
      <family val="2"/>
    </font>
    <font>
      <u/>
      <sz val="11"/>
      <color theme="10"/>
      <name val="Calibri"/>
      <family val="2"/>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indexed="8"/>
      <name val="Calibri"/>
      <family val="2"/>
    </font>
    <font>
      <sz val="10"/>
      <color indexed="8"/>
      <name val="Arial"/>
      <family val="2"/>
    </font>
    <font>
      <b/>
      <sz val="11"/>
      <color indexed="8"/>
      <name val="Calibri"/>
      <family val="2"/>
    </font>
    <font>
      <sz val="10"/>
      <name val="Gill Sans MT"/>
      <family val="2"/>
    </font>
    <font>
      <sz val="12"/>
      <name val="Arial"/>
      <family val="2"/>
    </font>
    <font>
      <sz val="10"/>
      <name val="MS Sans Serif"/>
      <family val="2"/>
    </font>
    <font>
      <sz val="11"/>
      <color indexed="9"/>
      <name val="Calibri"/>
      <family val="2"/>
    </font>
    <font>
      <sz val="10"/>
      <color indexed="12"/>
      <name val="Arial"/>
      <family val="2"/>
    </font>
    <font>
      <sz val="10"/>
      <name val="Arial Cyr"/>
    </font>
    <font>
      <sz val="9"/>
      <name val="Times New Roman"/>
      <family val="1"/>
    </font>
    <font>
      <sz val="9"/>
      <name val="Arial"/>
      <family val="2"/>
    </font>
    <font>
      <sz val="11"/>
      <color indexed="20"/>
      <name val="Calibri"/>
      <family val="2"/>
    </font>
    <font>
      <b/>
      <sz val="12"/>
      <color indexed="13"/>
      <name val="Arial"/>
      <family val="2"/>
    </font>
    <font>
      <sz val="8"/>
      <color indexed="13"/>
      <name val="Arial"/>
      <family val="2"/>
    </font>
    <font>
      <u/>
      <sz val="10"/>
      <color indexed="36"/>
      <name val="Arial"/>
      <family val="2"/>
    </font>
    <font>
      <b/>
      <sz val="8"/>
      <color indexed="12"/>
      <name val="Helv"/>
      <family val="2"/>
    </font>
    <font>
      <sz val="16"/>
      <name val="Arial"/>
      <family val="2"/>
    </font>
    <font>
      <i/>
      <sz val="10"/>
      <name val="Gill Sans MT"/>
      <family val="2"/>
    </font>
    <font>
      <b/>
      <sz val="11"/>
      <color indexed="52"/>
      <name val="Calibri"/>
      <family val="2"/>
    </font>
    <font>
      <sz val="9"/>
      <name val="Futura Lt BT"/>
      <family val="2"/>
    </font>
    <font>
      <b/>
      <sz val="11"/>
      <color indexed="9"/>
      <name val="Calibri"/>
      <family val="2"/>
    </font>
    <font>
      <sz val="10"/>
      <color indexed="9"/>
      <name val="Gill Sans MT"/>
      <family val="2"/>
    </font>
    <font>
      <b/>
      <i/>
      <sz val="10"/>
      <color indexed="9"/>
      <name val="Gill Sans MT"/>
      <family val="2"/>
    </font>
    <font>
      <b/>
      <i/>
      <sz val="10"/>
      <name val="Gill Sans MT"/>
      <family val="2"/>
    </font>
    <font>
      <b/>
      <sz val="11"/>
      <name val="Tahoma"/>
      <family val="2"/>
    </font>
    <font>
      <b/>
      <sz val="10"/>
      <color indexed="9"/>
      <name val="Gill Sans MT"/>
      <family val="2"/>
    </font>
    <font>
      <b/>
      <sz val="9"/>
      <color indexed="18"/>
      <name val="Arial"/>
      <family val="2"/>
    </font>
    <font>
      <b/>
      <sz val="8"/>
      <name val="Arial"/>
      <family val="2"/>
    </font>
    <font>
      <sz val="12"/>
      <color indexed="8"/>
      <name val="Times New Roman"/>
      <family val="2"/>
    </font>
    <font>
      <sz val="12"/>
      <color theme="1"/>
      <name val="Times New Roman"/>
      <family val="2"/>
    </font>
    <font>
      <sz val="13"/>
      <name val="Tms Rmn"/>
    </font>
    <font>
      <sz val="10"/>
      <color theme="1"/>
      <name val="Arial"/>
      <family val="2"/>
    </font>
    <font>
      <sz val="10"/>
      <color indexed="8"/>
      <name val="Gill Sans MT"/>
      <family val="2"/>
    </font>
    <font>
      <sz val="10"/>
      <color theme="1"/>
      <name val="Gill Sans MT"/>
      <family val="2"/>
    </font>
    <font>
      <sz val="11"/>
      <color indexed="8"/>
      <name val="Arial"/>
      <family val="2"/>
    </font>
    <font>
      <i/>
      <sz val="9"/>
      <name val="MS Sans Serif"/>
      <family val="2"/>
    </font>
    <font>
      <i/>
      <sz val="10"/>
      <color indexed="10"/>
      <name val="Arial"/>
      <family val="2"/>
    </font>
    <font>
      <sz val="9"/>
      <color indexed="8"/>
      <name val="Times New Roman"/>
      <family val="1"/>
    </font>
    <font>
      <b/>
      <sz val="10"/>
      <color indexed="12"/>
      <name val="Arial"/>
      <family val="2"/>
    </font>
    <font>
      <u/>
      <sz val="10"/>
      <color indexed="12"/>
      <name val="Arial"/>
      <family val="2"/>
    </font>
    <font>
      <sz val="8"/>
      <name val="Arial"/>
      <family val="2"/>
    </font>
    <font>
      <b/>
      <sz val="14"/>
      <color indexed="8"/>
      <name val="Arial"/>
      <family val="2"/>
    </font>
    <font>
      <sz val="7"/>
      <name val="Arial"/>
      <family val="2"/>
    </font>
    <font>
      <sz val="6.8"/>
      <name val="Lucida Sans Unicode"/>
      <family val="2"/>
    </font>
    <font>
      <b/>
      <sz val="12"/>
      <color indexed="17"/>
      <name val="Symbol"/>
      <family val="1"/>
      <charset val="2"/>
    </font>
    <font>
      <sz val="12"/>
      <color indexed="8"/>
      <name val="Arial"/>
      <family val="2"/>
    </font>
    <font>
      <b/>
      <sz val="14"/>
      <color indexed="17"/>
      <name val="Arial MT"/>
    </font>
    <font>
      <b/>
      <sz val="12"/>
      <name val="Arial"/>
      <family val="2"/>
    </font>
    <font>
      <b/>
      <sz val="12"/>
      <color indexed="12"/>
      <name val="Arial"/>
      <family val="2"/>
    </font>
    <font>
      <i/>
      <sz val="11"/>
      <color indexed="23"/>
      <name val="Calibri"/>
      <family val="2"/>
    </font>
    <font>
      <i/>
      <sz val="10"/>
      <color indexed="23"/>
      <name val="Gill Sans MT"/>
      <family val="2"/>
    </font>
    <font>
      <sz val="12"/>
      <name val="Times New Roman"/>
      <family val="1"/>
    </font>
    <font>
      <sz val="9"/>
      <color indexed="12"/>
      <name val="Arial"/>
      <family val="2"/>
    </font>
    <font>
      <b/>
      <sz val="8"/>
      <color indexed="12"/>
      <name val="Arial"/>
      <family val="2"/>
    </font>
    <font>
      <b/>
      <sz val="12"/>
      <color indexed="8"/>
      <name val="Arial"/>
      <family val="2"/>
    </font>
    <font>
      <b/>
      <sz val="10.5"/>
      <color indexed="8"/>
      <name val="Arial"/>
      <family val="2"/>
    </font>
    <font>
      <i/>
      <sz val="10"/>
      <color indexed="8"/>
      <name val="Arial"/>
      <family val="2"/>
    </font>
    <font>
      <sz val="14"/>
      <color indexed="32"/>
      <name val="Times New Roman"/>
      <family val="1"/>
    </font>
    <font>
      <b/>
      <sz val="9"/>
      <color indexed="17"/>
      <name val="Arial"/>
      <family val="2"/>
    </font>
    <font>
      <b/>
      <sz val="8"/>
      <color indexed="18"/>
      <name val="Arial"/>
      <family val="2"/>
    </font>
    <font>
      <sz val="6"/>
      <name val="Arial"/>
      <family val="2"/>
    </font>
    <font>
      <sz val="11"/>
      <color indexed="17"/>
      <name val="Calibri"/>
      <family val="2"/>
    </font>
    <font>
      <sz val="14"/>
      <name val="Wingdings"/>
      <charset val="2"/>
    </font>
    <font>
      <sz val="9"/>
      <color indexed="9"/>
      <name val="Futura Hv BT"/>
      <family val="2"/>
    </font>
    <font>
      <sz val="9"/>
      <name val="Tahoma"/>
      <family val="2"/>
    </font>
    <font>
      <b/>
      <sz val="15"/>
      <color indexed="56"/>
      <name val="Calibri"/>
      <family val="2"/>
    </font>
    <font>
      <b/>
      <sz val="15"/>
      <color indexed="31"/>
      <name val="Calibri"/>
      <family val="2"/>
    </font>
    <font>
      <sz val="9"/>
      <color indexed="13"/>
      <name val="Arial"/>
      <family val="2"/>
    </font>
    <font>
      <b/>
      <sz val="13"/>
      <color indexed="31"/>
      <name val="Calibri"/>
      <family val="2"/>
    </font>
    <font>
      <b/>
      <sz val="13"/>
      <color indexed="56"/>
      <name val="Calibri"/>
      <family val="2"/>
    </font>
    <font>
      <b/>
      <sz val="10"/>
      <color indexed="9"/>
      <name val="Arial"/>
      <family val="2"/>
    </font>
    <font>
      <b/>
      <sz val="13"/>
      <color indexed="62"/>
      <name val="arial"/>
      <family val="2"/>
    </font>
    <font>
      <b/>
      <sz val="13"/>
      <color indexed="56"/>
      <name val="Times New Roman"/>
      <family val="2"/>
    </font>
    <font>
      <b/>
      <sz val="13"/>
      <color theme="3"/>
      <name val="Times New Roman"/>
      <family val="2"/>
    </font>
    <font>
      <b/>
      <sz val="11"/>
      <color indexed="56"/>
      <name val="Calibri"/>
      <family val="2"/>
    </font>
    <font>
      <b/>
      <sz val="11"/>
      <color indexed="9"/>
      <name val="Gill Sans MT"/>
      <family val="2"/>
    </font>
    <font>
      <b/>
      <sz val="11"/>
      <color indexed="31"/>
      <name val="Calibri"/>
      <family val="2"/>
    </font>
    <font>
      <b/>
      <sz val="16"/>
      <name val="Arial"/>
      <family val="2"/>
    </font>
    <font>
      <i/>
      <sz val="10"/>
      <name val="Arial"/>
      <family val="2"/>
    </font>
    <font>
      <b/>
      <sz val="12"/>
      <name val="Times New Roman"/>
      <family val="1"/>
    </font>
    <font>
      <u/>
      <sz val="11"/>
      <color indexed="12"/>
      <name val="Calibri"/>
      <family val="2"/>
    </font>
    <font>
      <u/>
      <sz val="9"/>
      <color indexed="12"/>
      <name val="Geneva"/>
    </font>
    <font>
      <u/>
      <sz val="10"/>
      <color theme="10"/>
      <name val="Gill Sans MT"/>
      <family val="2"/>
    </font>
    <font>
      <u/>
      <sz val="8"/>
      <name val="Arial Narrow"/>
      <family val="2"/>
    </font>
    <font>
      <b/>
      <u/>
      <sz val="8"/>
      <color indexed="9"/>
      <name val="Arial Narrow"/>
      <family val="2"/>
    </font>
    <font>
      <sz val="7"/>
      <name val="FruteLight"/>
    </font>
    <font>
      <sz val="10"/>
      <color indexed="62"/>
      <name val="Arial"/>
      <family val="2"/>
    </font>
    <font>
      <sz val="10"/>
      <color rgb="FF3F3F76"/>
      <name val="Arial"/>
      <family val="2"/>
    </font>
    <font>
      <sz val="11"/>
      <color indexed="62"/>
      <name val="Calibri"/>
      <family val="2"/>
    </font>
    <font>
      <sz val="11"/>
      <color indexed="25"/>
      <name val="Calibri"/>
      <family val="2"/>
    </font>
    <font>
      <i/>
      <sz val="12"/>
      <color indexed="8"/>
      <name val="Arial"/>
      <family val="2"/>
    </font>
    <font>
      <sz val="9"/>
      <name val="Arial MT"/>
    </font>
    <font>
      <sz val="11"/>
      <color indexed="52"/>
      <name val="Calibri"/>
      <family val="2"/>
    </font>
    <font>
      <sz val="10"/>
      <color indexed="18"/>
      <name val="Arial"/>
      <family val="2"/>
    </font>
    <font>
      <i/>
      <sz val="10"/>
      <color theme="0"/>
      <name val="Gill Sans MT"/>
      <family val="2"/>
    </font>
    <font>
      <i/>
      <sz val="10"/>
      <color indexed="44"/>
      <name val="Arial"/>
      <family val="2"/>
    </font>
    <font>
      <i/>
      <sz val="10"/>
      <color indexed="40"/>
      <name val="Arial"/>
      <family val="2"/>
    </font>
    <font>
      <b/>
      <sz val="14"/>
      <name val="Arial"/>
      <family val="2"/>
    </font>
    <font>
      <sz val="11"/>
      <color indexed="60"/>
      <name val="Calibri"/>
      <family val="2"/>
    </font>
    <font>
      <b/>
      <i/>
      <sz val="16"/>
      <name val="Helv"/>
      <family val="2"/>
    </font>
    <font>
      <sz val="11"/>
      <name val="CG Omega"/>
      <family val="2"/>
    </font>
    <font>
      <sz val="12"/>
      <color theme="1"/>
      <name val="Arial"/>
      <family val="2"/>
    </font>
    <font>
      <b/>
      <sz val="9"/>
      <name val="Times New Roman"/>
      <family val="1"/>
    </font>
    <font>
      <i/>
      <sz val="10"/>
      <name val="Helv"/>
    </font>
    <font>
      <b/>
      <sz val="11"/>
      <color indexed="63"/>
      <name val="Calibri"/>
      <family val="2"/>
    </font>
    <font>
      <sz val="12"/>
      <color theme="1"/>
      <name val="Calibri"/>
      <family val="2"/>
    </font>
    <font>
      <b/>
      <sz val="12"/>
      <color indexed="9"/>
      <name val="Arial"/>
      <family val="2"/>
    </font>
    <font>
      <sz val="8"/>
      <color indexed="9"/>
      <name val="Arial"/>
      <family val="2"/>
    </font>
    <font>
      <sz val="8"/>
      <color indexed="32"/>
      <name val="Arial"/>
      <family val="2"/>
    </font>
    <font>
      <sz val="10"/>
      <color theme="0"/>
      <name val="Gill Sans MT"/>
      <family val="2"/>
    </font>
    <font>
      <sz val="14"/>
      <name val="Arial"/>
      <family val="2"/>
    </font>
    <font>
      <b/>
      <sz val="11"/>
      <color indexed="9"/>
      <name val="Arial"/>
      <family val="2"/>
    </font>
    <font>
      <b/>
      <sz val="8"/>
      <name val="HelveticaNeue Condensed"/>
      <family val="2"/>
    </font>
    <font>
      <b/>
      <sz val="8"/>
      <name val="HelveticaNeue Condensed"/>
    </font>
    <font>
      <sz val="8"/>
      <name val="HelveticaNeue LightCond"/>
      <family val="2"/>
    </font>
    <font>
      <sz val="8"/>
      <color indexed="17"/>
      <name val="HelveticaNeue LightCond"/>
      <family val="2"/>
    </font>
    <font>
      <sz val="10"/>
      <name val="Tms Rmn"/>
    </font>
    <font>
      <b/>
      <sz val="12"/>
      <color indexed="18"/>
      <name val="Arial"/>
      <family val="2"/>
    </font>
    <font>
      <b/>
      <sz val="7"/>
      <name val="Arial"/>
      <family val="2"/>
    </font>
    <font>
      <b/>
      <sz val="10"/>
      <color indexed="32"/>
      <name val="Arial"/>
      <family val="2"/>
    </font>
    <font>
      <sz val="9"/>
      <color indexed="28"/>
      <name val="Arial"/>
      <family val="2"/>
    </font>
    <font>
      <i/>
      <sz val="8.5"/>
      <color indexed="28"/>
      <name val="Arial"/>
      <family val="2"/>
    </font>
    <font>
      <b/>
      <sz val="10"/>
      <color indexed="28"/>
      <name val="Arial"/>
      <family val="2"/>
    </font>
    <font>
      <b/>
      <sz val="10"/>
      <name val="Gill Sans MT"/>
      <family val="2"/>
    </font>
    <font>
      <b/>
      <sz val="9"/>
      <color indexed="28"/>
      <name val="Arial"/>
      <family val="2"/>
    </font>
    <font>
      <b/>
      <sz val="18"/>
      <color indexed="56"/>
      <name val="Cambria"/>
      <family val="2"/>
    </font>
    <font>
      <b/>
      <sz val="9"/>
      <name val="Arial"/>
      <family val="2"/>
    </font>
    <font>
      <sz val="11"/>
      <name val="Tahoma"/>
      <family val="2"/>
    </font>
    <font>
      <b/>
      <sz val="12"/>
      <color indexed="12"/>
      <name val="Univers (W1)"/>
    </font>
    <font>
      <sz val="11"/>
      <color indexed="10"/>
      <name val="Calibri"/>
      <family val="2"/>
    </font>
    <font>
      <b/>
      <sz val="18"/>
      <name val="Arial"/>
      <family val="2"/>
    </font>
    <font>
      <b/>
      <i/>
      <sz val="14"/>
      <color indexed="48"/>
      <name val="Arial"/>
      <family val="2"/>
    </font>
    <font>
      <sz val="9.75"/>
      <name val="Arial"/>
      <family val="2"/>
    </font>
    <font>
      <sz val="8"/>
      <name val="Tahoma"/>
      <family val="2"/>
    </font>
    <font>
      <b/>
      <sz val="10"/>
      <color theme="0"/>
      <name val="Verdana"/>
      <family val="2"/>
    </font>
    <font>
      <sz val="10"/>
      <color theme="0"/>
      <name val="Verdana"/>
      <family val="2"/>
    </font>
    <font>
      <b/>
      <u/>
      <sz val="9"/>
      <color theme="1"/>
      <name val="Verdana"/>
      <family val="2"/>
    </font>
    <font>
      <b/>
      <sz val="14"/>
      <color theme="1"/>
      <name val="Verdana"/>
      <family val="2"/>
    </font>
    <font>
      <sz val="9"/>
      <color indexed="8"/>
      <name val="Verdana"/>
      <family val="2"/>
    </font>
    <font>
      <sz val="9"/>
      <color theme="0"/>
      <name val="Verdana"/>
      <family val="2"/>
    </font>
    <font>
      <b/>
      <sz val="10"/>
      <name val="Verdana"/>
      <family val="2"/>
    </font>
    <font>
      <b/>
      <u/>
      <sz val="10"/>
      <name val="Verdana"/>
      <family val="2"/>
    </font>
    <font>
      <u/>
      <sz val="9"/>
      <color theme="10"/>
      <name val="Verdana"/>
      <family val="2"/>
    </font>
    <font>
      <sz val="10"/>
      <name val="Verdana"/>
      <family val="2"/>
    </font>
    <font>
      <b/>
      <sz val="9"/>
      <color theme="0"/>
      <name val="Verdana"/>
      <family val="2"/>
    </font>
    <font>
      <sz val="9"/>
      <name val="Verdana"/>
      <family val="2"/>
    </font>
    <font>
      <i/>
      <sz val="9"/>
      <color theme="1"/>
      <name val="Verdana"/>
      <family val="2"/>
    </font>
    <font>
      <b/>
      <sz val="9"/>
      <name val="Verdana"/>
      <family val="2"/>
    </font>
    <font>
      <i/>
      <sz val="9"/>
      <name val="Verdana"/>
      <family val="2"/>
    </font>
    <font>
      <sz val="9"/>
      <color rgb="FF000000"/>
      <name val="Verdana"/>
      <family val="2"/>
    </font>
    <font>
      <b/>
      <u/>
      <sz val="9"/>
      <name val="Verdana"/>
      <family val="2"/>
    </font>
    <font>
      <b/>
      <sz val="14"/>
      <color theme="1"/>
      <name val="Calibri"/>
      <family val="2"/>
    </font>
    <font>
      <b/>
      <sz val="9"/>
      <color indexed="81"/>
      <name val="Tahoma"/>
      <family val="2"/>
    </font>
    <font>
      <sz val="8"/>
      <name val="Verdana"/>
      <family val="2"/>
    </font>
    <font>
      <b/>
      <sz val="11"/>
      <color indexed="81"/>
      <name val="Tahoma"/>
      <family val="2"/>
    </font>
    <font>
      <b/>
      <sz val="10"/>
      <color indexed="18"/>
      <name val="Arial"/>
      <family val="2"/>
    </font>
    <font>
      <sz val="8"/>
      <name val="Times New Roman"/>
      <family val="1"/>
    </font>
    <font>
      <i/>
      <sz val="8"/>
      <name val="Times New Roman"/>
      <family val="1"/>
    </font>
    <font>
      <b/>
      <sz val="9"/>
      <color indexed="8"/>
      <name val="Arial"/>
      <family val="2"/>
    </font>
    <font>
      <b/>
      <i/>
      <sz val="10"/>
      <name val="Arial"/>
      <family val="2"/>
    </font>
    <font>
      <b/>
      <sz val="10"/>
      <name val="Tahoma"/>
      <family val="2"/>
    </font>
    <font>
      <sz val="10"/>
      <name val="Tahoma"/>
      <family val="2"/>
    </font>
    <font>
      <i/>
      <sz val="7"/>
      <name val="Arial"/>
      <family val="2"/>
    </font>
    <font>
      <i/>
      <sz val="8"/>
      <color indexed="12"/>
      <name val="Arial"/>
      <family val="2"/>
    </font>
    <font>
      <i/>
      <sz val="8"/>
      <name val="Arial"/>
      <family val="2"/>
    </font>
    <font>
      <b/>
      <sz val="11"/>
      <color indexed="55"/>
      <name val="Arial"/>
      <family val="2"/>
    </font>
    <font>
      <sz val="11"/>
      <color indexed="10"/>
      <name val="Arial"/>
      <family val="2"/>
    </font>
    <font>
      <b/>
      <i/>
      <sz val="12"/>
      <name val="Arial"/>
      <family val="2"/>
    </font>
    <font>
      <sz val="12"/>
      <name val="Helv"/>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8"/>
      <color indexed="52"/>
      <name val="Arial"/>
      <family val="2"/>
    </font>
    <font>
      <sz val="8"/>
      <color indexed="51"/>
      <name val="Arial"/>
      <family val="2"/>
    </font>
    <font>
      <b/>
      <sz val="10"/>
      <color indexed="58"/>
      <name val="Arial"/>
      <family val="2"/>
    </font>
    <font>
      <sz val="10"/>
      <color indexed="39"/>
      <name val="Arial"/>
      <family val="2"/>
    </font>
    <font>
      <b/>
      <sz val="10"/>
      <color indexed="8"/>
      <name val="Arial"/>
      <family val="2"/>
    </font>
    <font>
      <b/>
      <sz val="16"/>
      <color indexed="23"/>
      <name val="Arial"/>
      <family val="2"/>
    </font>
    <font>
      <sz val="10"/>
      <color indexed="10"/>
      <name val="Arial"/>
      <family val="2"/>
    </font>
    <font>
      <b/>
      <sz val="11"/>
      <name val="Times New Roman"/>
      <family val="1"/>
    </font>
    <font>
      <sz val="9"/>
      <color indexed="8"/>
      <name val="Calibri"/>
      <family val="2"/>
    </font>
    <font>
      <sz val="10"/>
      <color rgb="FF000000"/>
      <name val="Verdana"/>
      <family val="2"/>
    </font>
  </fonts>
  <fills count="126">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31"/>
      </patternFill>
    </fill>
    <fill>
      <patternFill patternType="solid">
        <fgColor indexed="27"/>
      </patternFill>
    </fill>
    <fill>
      <patternFill patternType="solid">
        <fgColor indexed="45"/>
      </patternFill>
    </fill>
    <fill>
      <patternFill patternType="solid">
        <fgColor indexed="47"/>
      </patternFill>
    </fill>
    <fill>
      <patternFill patternType="solid">
        <fgColor indexed="42"/>
      </patternFill>
    </fill>
    <fill>
      <patternFill patternType="solid">
        <fgColor indexed="43"/>
      </patternFill>
    </fill>
    <fill>
      <patternFill patternType="solid">
        <fgColor indexed="46"/>
      </patternFill>
    </fill>
    <fill>
      <patternFill patternType="solid">
        <fgColor indexed="39"/>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34"/>
      </patternFill>
    </fill>
    <fill>
      <patternFill patternType="solid">
        <fgColor indexed="51"/>
      </patternFill>
    </fill>
    <fill>
      <patternFill patternType="solid">
        <fgColor indexed="30"/>
      </patternFill>
    </fill>
    <fill>
      <patternFill patternType="solid">
        <fgColor indexed="24"/>
      </patternFill>
    </fill>
    <fill>
      <patternFill patternType="solid">
        <fgColor indexed="26"/>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38"/>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38"/>
        <bgColor indexed="64"/>
      </patternFill>
    </fill>
    <fill>
      <patternFill patternType="solid">
        <fgColor indexed="32"/>
        <bgColor indexed="64"/>
      </patternFill>
    </fill>
    <fill>
      <patternFill patternType="solid">
        <fgColor indexed="63"/>
        <bgColor indexed="64"/>
      </patternFill>
    </fill>
    <fill>
      <patternFill patternType="solid">
        <fgColor indexed="44"/>
        <bgColor indexed="64"/>
      </patternFill>
    </fill>
    <fill>
      <patternFill patternType="solid">
        <fgColor indexed="9"/>
      </patternFill>
    </fill>
    <fill>
      <patternFill patternType="solid">
        <fgColor indexed="31"/>
        <bgColor indexed="22"/>
      </patternFill>
    </fill>
    <fill>
      <patternFill patternType="solid">
        <fgColor indexed="55"/>
      </patternFill>
    </fill>
    <fill>
      <patternFill patternType="solid">
        <fgColor indexed="8"/>
        <bgColor indexed="64"/>
      </patternFill>
    </fill>
    <fill>
      <patternFill patternType="solid">
        <fgColor indexed="11"/>
        <bgColor indexed="64"/>
      </patternFill>
    </fill>
    <fill>
      <patternFill patternType="solid">
        <fgColor indexed="60"/>
        <bgColor indexed="64"/>
      </patternFill>
    </fill>
    <fill>
      <patternFill patternType="solid">
        <fgColor rgb="FFC00000"/>
        <bgColor indexed="64"/>
      </patternFill>
    </fill>
    <fill>
      <patternFill patternType="solid">
        <fgColor indexed="36"/>
        <bgColor indexed="64"/>
      </patternFill>
    </fill>
    <fill>
      <patternFill patternType="solid">
        <fgColor indexed="26"/>
        <bgColor indexed="64"/>
      </patternFill>
    </fill>
    <fill>
      <patternFill patternType="lightUp">
        <bgColor indexed="22"/>
      </patternFill>
    </fill>
    <fill>
      <patternFill patternType="solid">
        <fgColor indexed="22"/>
        <bgColor indexed="64"/>
      </patternFill>
    </fill>
    <fill>
      <patternFill patternType="solid">
        <fgColor indexed="35"/>
        <bgColor indexed="64"/>
      </patternFill>
    </fill>
    <fill>
      <patternFill patternType="solid">
        <fgColor indexed="51"/>
        <bgColor indexed="64"/>
      </patternFill>
    </fill>
    <fill>
      <patternFill patternType="solid">
        <fgColor indexed="13"/>
        <bgColor indexed="64"/>
      </patternFill>
    </fill>
    <fill>
      <patternFill patternType="solid">
        <fgColor indexed="59"/>
        <bgColor indexed="63"/>
      </patternFill>
    </fill>
    <fill>
      <patternFill patternType="solid">
        <fgColor indexed="62"/>
        <bgColor indexed="64"/>
      </patternFill>
    </fill>
    <fill>
      <patternFill patternType="solid">
        <fgColor indexed="43"/>
        <bgColor indexed="64"/>
      </patternFill>
    </fill>
    <fill>
      <patternFill patternType="solid">
        <fgColor theme="8" tint="0.39994506668294322"/>
        <bgColor indexed="64"/>
      </patternFill>
    </fill>
    <fill>
      <patternFill patternType="solid">
        <fgColor rgb="FFFFFF99"/>
        <bgColor rgb="FFFFFF99"/>
      </patternFill>
    </fill>
    <fill>
      <patternFill patternType="gray125">
        <fgColor indexed="43"/>
      </patternFill>
    </fill>
    <fill>
      <patternFill patternType="solid">
        <fgColor theme="5" tint="0.39994506668294322"/>
        <bgColor indexed="64"/>
      </patternFill>
    </fill>
    <fill>
      <patternFill patternType="solid">
        <fgColor theme="5" tint="-0.24994659260841701"/>
        <bgColor auto="1"/>
      </patternFill>
    </fill>
    <fill>
      <patternFill patternType="lightGray">
        <fgColor indexed="43"/>
      </patternFill>
    </fill>
    <fill>
      <patternFill patternType="solid">
        <fgColor indexed="55"/>
        <bgColor indexed="64"/>
      </patternFill>
    </fill>
    <fill>
      <patternFill patternType="solid">
        <fgColor indexed="47"/>
        <bgColor indexed="64"/>
      </patternFill>
    </fill>
    <fill>
      <patternFill patternType="solid">
        <fgColor theme="0" tint="-0.34998626667073579"/>
        <bgColor indexed="64"/>
      </patternFill>
    </fill>
    <fill>
      <patternFill patternType="gray125">
        <fgColor indexed="8"/>
        <bgColor indexed="13"/>
      </patternFill>
    </fill>
    <fill>
      <patternFill patternType="solid">
        <fgColor indexed="31"/>
        <bgColor indexed="64"/>
      </patternFill>
    </fill>
    <fill>
      <patternFill patternType="solid">
        <fgColor indexed="33"/>
        <bgColor indexed="64"/>
      </patternFill>
    </fill>
    <fill>
      <patternFill patternType="solid">
        <fgColor indexed="41"/>
        <bgColor indexed="64"/>
      </patternFill>
    </fill>
    <fill>
      <patternFill patternType="lightDown">
        <bgColor theme="2" tint="-0.499984740745262"/>
      </patternFill>
    </fill>
    <fill>
      <patternFill patternType="solid">
        <fgColor theme="8" tint="0.79998168889431442"/>
        <bgColor indexed="64"/>
      </patternFill>
    </fill>
    <fill>
      <patternFill patternType="lightDown">
        <bgColor theme="1" tint="0.34998626667073579"/>
      </patternFill>
    </fill>
    <fill>
      <patternFill patternType="solid">
        <fgColor theme="3"/>
        <bgColor indexed="64"/>
      </patternFill>
    </fill>
    <fill>
      <patternFill patternType="lightDown">
        <bgColor theme="3"/>
      </patternFill>
    </fill>
    <fill>
      <patternFill patternType="solid">
        <fgColor theme="8" tint="0.79995117038483843"/>
        <bgColor indexed="64"/>
      </patternFill>
    </fill>
    <fill>
      <patternFill patternType="solid">
        <fgColor theme="8" tint="0.39997558519241921"/>
        <bgColor indexed="64"/>
      </patternFill>
    </fill>
    <fill>
      <patternFill patternType="solid">
        <fgColor rgb="FFD9E1F2"/>
        <bgColor indexed="64"/>
      </patternFill>
    </fill>
    <fill>
      <patternFill patternType="solid">
        <fgColor rgb="FFFFF2CC"/>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7" tint="0.79998168889431442"/>
        <bgColor rgb="FF000000"/>
      </patternFill>
    </fill>
    <fill>
      <patternFill patternType="solid">
        <fgColor indexed="17"/>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lightUp">
        <fgColor indexed="22"/>
        <bgColor indexed="35"/>
      </patternFill>
    </fill>
    <fill>
      <patternFill patternType="solid">
        <fgColor indexed="54"/>
        <bgColor indexed="64"/>
      </patternFill>
    </fill>
    <fill>
      <patternFill patternType="solid">
        <fgColor indexed="23"/>
        <bgColor indexed="64"/>
      </patternFill>
    </fill>
    <fill>
      <patternFill patternType="solid">
        <fgColor indexed="24"/>
        <bgColor indexed="64"/>
      </patternFill>
    </fill>
    <fill>
      <patternFill patternType="solid">
        <fgColor rgb="FFFFF2CC"/>
        <bgColor rgb="FF000000"/>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ck">
        <color indexed="9"/>
      </bottom>
      <diagonal/>
    </border>
    <border>
      <left/>
      <right/>
      <top style="medium">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hair">
        <color indexed="64"/>
      </left>
      <right style="hair">
        <color indexed="64"/>
      </right>
      <top style="hair">
        <color indexed="64"/>
      </top>
      <bottom style="hair">
        <color indexed="64"/>
      </bottom>
      <diagonal/>
    </border>
    <border>
      <left/>
      <right/>
      <top style="thin">
        <color indexed="8"/>
      </top>
      <bottom style="thin">
        <color indexed="8"/>
      </bottom>
      <diagonal/>
    </border>
    <border>
      <left/>
      <right/>
      <top style="thin">
        <color indexed="8"/>
      </top>
      <bottom style="double">
        <color indexed="8"/>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ck">
        <color indexed="62"/>
      </bottom>
      <diagonal/>
    </border>
    <border>
      <left/>
      <right/>
      <top/>
      <bottom style="thick">
        <color indexed="38"/>
      </bottom>
      <diagonal/>
    </border>
    <border>
      <left/>
      <right/>
      <top/>
      <bottom style="thick">
        <color indexed="27"/>
      </bottom>
      <diagonal/>
    </border>
    <border>
      <left/>
      <right/>
      <top/>
      <bottom style="thick">
        <color indexed="22"/>
      </bottom>
      <diagonal/>
    </border>
    <border>
      <left/>
      <right/>
      <top/>
      <bottom style="medium">
        <color indexed="30"/>
      </bottom>
      <diagonal/>
    </border>
    <border>
      <left/>
      <right style="thick">
        <color indexed="9"/>
      </right>
      <top style="thick">
        <color indexed="9"/>
      </top>
      <bottom style="medium">
        <color indexed="9"/>
      </bottom>
      <diagonal/>
    </border>
    <border>
      <left/>
      <right/>
      <top/>
      <bottom style="medium">
        <color indexed="24"/>
      </bottom>
      <diagonal/>
    </border>
    <border>
      <left/>
      <right/>
      <top/>
      <bottom style="thick">
        <color indexed="9"/>
      </bottom>
      <diagonal/>
    </border>
    <border>
      <left/>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mediumDashed">
        <color indexed="12"/>
      </left>
      <right style="mediumDashed">
        <color indexed="12"/>
      </right>
      <top style="mediumDashed">
        <color indexed="12"/>
      </top>
      <bottom style="mediumDashed">
        <color indexed="12"/>
      </bottom>
      <diagonal/>
    </border>
    <border>
      <left style="mediumDashed">
        <color indexed="12"/>
      </left>
      <right/>
      <top style="mediumDashed">
        <color indexed="12"/>
      </top>
      <bottom/>
      <diagonal/>
    </border>
    <border>
      <left style="dotted">
        <color indexed="12"/>
      </left>
      <right style="dotted">
        <color indexed="12"/>
      </right>
      <top style="dotted">
        <color indexed="12"/>
      </top>
      <bottom style="dotted">
        <color indexed="12"/>
      </bottom>
      <diagonal/>
    </border>
    <border>
      <left style="thin">
        <color indexed="29"/>
      </left>
      <right style="thin">
        <color indexed="29"/>
      </right>
      <top style="thin">
        <color indexed="29"/>
      </top>
      <bottom style="thin">
        <color indexed="29"/>
      </bottom>
      <diagonal/>
    </border>
    <border>
      <left style="thin">
        <color indexed="63"/>
      </left>
      <right style="thin">
        <color indexed="63"/>
      </right>
      <top style="thin">
        <color indexed="63"/>
      </top>
      <bottom style="thin">
        <color indexed="63"/>
      </bottom>
      <diagonal/>
    </border>
    <border>
      <left/>
      <right style="double">
        <color theme="0"/>
      </right>
      <top style="thin">
        <color theme="0" tint="-0.14993743705557422"/>
      </top>
      <bottom style="thin">
        <color theme="0" tint="-0.14993743705557422"/>
      </bottom>
      <diagonal/>
    </border>
    <border>
      <left style="thin">
        <color indexed="64"/>
      </left>
      <right style="medium">
        <color indexed="64"/>
      </right>
      <top style="thin">
        <color indexed="64"/>
      </top>
      <bottom style="thin">
        <color indexed="64"/>
      </bottom>
      <diagonal/>
    </border>
    <border>
      <left style="thin">
        <color indexed="28"/>
      </left>
      <right/>
      <top/>
      <bottom style="thin">
        <color indexed="28"/>
      </bottom>
      <diagonal/>
    </border>
    <border>
      <left style="hair">
        <color indexed="55"/>
      </left>
      <right style="hair">
        <color indexed="55"/>
      </right>
      <top style="hair">
        <color indexed="55"/>
      </top>
      <bottom style="hair">
        <color indexed="55"/>
      </bottom>
      <diagonal/>
    </border>
    <border>
      <left/>
      <right/>
      <top style="thin">
        <color indexed="62"/>
      </top>
      <bottom style="double">
        <color indexed="62"/>
      </bottom>
      <diagonal/>
    </border>
    <border>
      <left/>
      <right/>
      <top style="thin">
        <color indexed="38"/>
      </top>
      <bottom style="double">
        <color indexed="38"/>
      </bottom>
      <diagonal/>
    </border>
    <border>
      <left/>
      <right/>
      <top style="thin">
        <color indexed="64"/>
      </top>
      <bottom style="medium">
        <color indexed="64"/>
      </bottom>
      <diagonal/>
    </border>
    <border>
      <left/>
      <right style="thin">
        <color indexed="64"/>
      </right>
      <top/>
      <bottom/>
      <diagonal/>
    </border>
    <border>
      <left/>
      <right/>
      <top/>
      <bottom style="medium">
        <color indexed="18"/>
      </bottom>
      <diagonal/>
    </border>
    <border>
      <left/>
      <right style="medium">
        <color indexed="8"/>
      </right>
      <top/>
      <bottom/>
      <diagonal/>
    </border>
    <border>
      <left/>
      <right style="medium">
        <color indexed="8"/>
      </right>
      <top/>
      <bottom style="medium">
        <color indexed="8"/>
      </bottom>
      <diagonal/>
    </border>
    <border>
      <left/>
      <right/>
      <top/>
      <bottom style="medium">
        <color indexed="8"/>
      </bottom>
      <diagonal/>
    </border>
    <border>
      <left style="thin">
        <color indexed="63"/>
      </left>
      <right style="thin">
        <color indexed="63"/>
      </right>
      <top style="thin">
        <color indexed="64"/>
      </top>
      <bottom style="thin">
        <color indexed="63"/>
      </bottom>
      <diagonal/>
    </border>
    <border>
      <left/>
      <right/>
      <top style="thin">
        <color indexed="12"/>
      </top>
      <bottom style="thin">
        <color indexed="12"/>
      </bottom>
      <diagonal/>
    </border>
    <border>
      <left/>
      <right/>
      <top/>
      <bottom style="thin">
        <color indexed="12"/>
      </bottom>
      <diagonal/>
    </border>
    <border>
      <left/>
      <right style="medium">
        <color theme="8"/>
      </right>
      <top/>
      <bottom/>
      <diagonal/>
    </border>
  </borders>
  <cellStyleXfs count="8401">
    <xf numFmtId="0" fontId="0" fillId="0" borderId="0"/>
    <xf numFmtId="168" fontId="7" fillId="0" borderId="0" applyFont="0" applyFill="0" applyBorder="0" applyAlignment="0" applyProtection="0"/>
    <xf numFmtId="9" fontId="7" fillId="0" borderId="0" applyFont="0" applyFill="0" applyBorder="0" applyAlignment="0" applyProtection="0"/>
    <xf numFmtId="0" fontId="10" fillId="0" borderId="0"/>
    <xf numFmtId="0" fontId="15" fillId="0" borderId="0" applyNumberFormat="0" applyFill="0" applyBorder="0" applyAlignment="0" applyProtection="0"/>
    <xf numFmtId="0" fontId="17" fillId="0" borderId="0"/>
    <xf numFmtId="0" fontId="14" fillId="0" borderId="0"/>
    <xf numFmtId="0" fontId="14" fillId="0" borderId="0"/>
    <xf numFmtId="168" fontId="14" fillId="0" borderId="0" applyFont="0" applyFill="0" applyBorder="0" applyAlignment="0" applyProtection="0"/>
    <xf numFmtId="0" fontId="17" fillId="0" borderId="0"/>
    <xf numFmtId="9" fontId="17" fillId="0" borderId="0" applyFont="0" applyFill="0" applyBorder="0" applyAlignment="0" applyProtection="0"/>
    <xf numFmtId="0" fontId="20" fillId="0" borderId="0" applyNumberFormat="0" applyFill="0" applyBorder="0" applyAlignment="0" applyProtection="0">
      <alignment vertical="top"/>
      <protection locked="0"/>
    </xf>
    <xf numFmtId="170" fontId="14" fillId="0" borderId="0" applyFont="0" applyFill="0" applyBorder="0" applyAlignment="0" applyProtection="0"/>
    <xf numFmtId="9" fontId="17" fillId="0" borderId="0" applyFont="0" applyFill="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37" fillId="0" borderId="0">
      <alignment vertical="top"/>
    </xf>
    <xf numFmtId="0" fontId="17" fillId="0" borderId="0"/>
    <xf numFmtId="0" fontId="17" fillId="0" borderId="0"/>
    <xf numFmtId="0" fontId="17" fillId="0" borderId="0"/>
    <xf numFmtId="0" fontId="39" fillId="0" borderId="0"/>
    <xf numFmtId="0" fontId="17" fillId="0" borderId="0"/>
    <xf numFmtId="0" fontId="39" fillId="0" borderId="0"/>
    <xf numFmtId="0" fontId="39" fillId="0" borderId="0"/>
    <xf numFmtId="0" fontId="17" fillId="0" borderId="0"/>
    <xf numFmtId="0" fontId="39" fillId="0" borderId="0"/>
    <xf numFmtId="1" fontId="17" fillId="0" borderId="0" applyFill="0" applyBorder="0" applyAlignment="0" applyProtection="0">
      <alignment horizontal="right"/>
      <protection locked="0"/>
    </xf>
    <xf numFmtId="177" fontId="40" fillId="0" borderId="0" applyFill="0" applyBorder="0" applyProtection="0"/>
    <xf numFmtId="177" fontId="40" fillId="0" borderId="0" applyFill="0" applyBorder="0" applyProtection="0"/>
    <xf numFmtId="177" fontId="40" fillId="0" borderId="0" applyFill="0" applyBorder="0" applyProtection="0"/>
    <xf numFmtId="0" fontId="36" fillId="38" borderId="0" applyNumberFormat="0" applyBorder="0" applyAlignment="0" applyProtection="0"/>
    <xf numFmtId="0" fontId="36" fillId="38" borderId="0" applyNumberFormat="0" applyBorder="0" applyAlignment="0" applyProtection="0"/>
    <xf numFmtId="0" fontId="14" fillId="14"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8" borderId="0" applyNumberFormat="0" applyBorder="0" applyAlignment="0" applyProtection="0"/>
    <xf numFmtId="0" fontId="36" fillId="39"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14" fillId="18"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0"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14" fillId="2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14" fillId="26"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44"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14" fillId="30"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39" borderId="0" applyNumberFormat="0" applyBorder="0" applyAlignment="0" applyProtection="0"/>
    <xf numFmtId="0" fontId="36" fillId="45"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14" fillId="34" borderId="0" applyNumberFormat="0" applyBorder="0" applyAlignment="0" applyProtection="0"/>
    <xf numFmtId="0" fontId="36" fillId="46"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2" fontId="17" fillId="0" borderId="0" applyFill="0" applyBorder="0" applyAlignment="0" applyProtection="0">
      <alignment horizontal="right"/>
      <protection locked="0"/>
    </xf>
    <xf numFmtId="180" fontId="17" fillId="0" borderId="0" applyNumberFormat="0" applyFont="0" applyFill="0" applyBorder="0" applyProtection="0">
      <alignment horizontal="left" vertical="center" indent="2"/>
    </xf>
    <xf numFmtId="18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2"/>
    </xf>
    <xf numFmtId="181" fontId="17" fillId="0" borderId="0"/>
    <xf numFmtId="0" fontId="36" fillId="47" borderId="0" applyNumberFormat="0" applyBorder="0" applyAlignment="0" applyProtection="0"/>
    <xf numFmtId="0" fontId="36" fillId="47" borderId="0" applyNumberFormat="0" applyBorder="0" applyAlignment="0" applyProtection="0"/>
    <xf numFmtId="0" fontId="14" fillId="15"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47" borderId="0" applyNumberFormat="0" applyBorder="0" applyAlignment="0" applyProtection="0"/>
    <xf numFmtId="0" fontId="36" fillId="3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14" fillId="1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8" borderId="0" applyNumberFormat="0" applyBorder="0" applyAlignment="0" applyProtection="0"/>
    <xf numFmtId="0" fontId="36" fillId="41"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14" fillId="23"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9"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14" fillId="27"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44" borderId="0" applyNumberFormat="0" applyBorder="0" applyAlignment="0" applyProtection="0"/>
    <xf numFmtId="0" fontId="36" fillId="3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14" fillId="31"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7" borderId="0" applyNumberFormat="0" applyBorder="0" applyAlignment="0" applyProtection="0"/>
    <xf numFmtId="0" fontId="36" fillId="50"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14" fillId="35"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51" borderId="0" applyNumberFormat="0" applyBorder="0" applyAlignment="0" applyProtection="0"/>
    <xf numFmtId="0" fontId="36" fillId="41" borderId="0" applyNumberFormat="0" applyBorder="0" applyAlignment="0" applyProtection="0"/>
    <xf numFmtId="182" fontId="41" fillId="0" borderId="0" applyFill="0" applyBorder="0" applyAlignment="0" applyProtection="0">
      <alignment horizontal="left"/>
    </xf>
    <xf numFmtId="182" fontId="41" fillId="0" borderId="0" applyFill="0" applyBorder="0" applyAlignment="0" applyProtection="0">
      <alignment horizontal="left"/>
    </xf>
    <xf numFmtId="182" fontId="41" fillId="0" borderId="0" applyFill="0" applyBorder="0" applyAlignment="0" applyProtection="0">
      <alignment horizontal="left"/>
    </xf>
    <xf numFmtId="180" fontId="17" fillId="0" borderId="0" applyNumberFormat="0" applyFont="0" applyFill="0" applyBorder="0" applyProtection="0">
      <alignment horizontal="left" vertical="center" indent="5"/>
    </xf>
    <xf numFmtId="18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42" fillId="52" borderId="0" applyNumberFormat="0" applyBorder="0" applyAlignment="0" applyProtection="0"/>
    <xf numFmtId="0" fontId="42" fillId="52" borderId="0" applyNumberFormat="0" applyBorder="0" applyAlignment="0" applyProtection="0"/>
    <xf numFmtId="0" fontId="35" fillId="16"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2" borderId="0" applyNumberFormat="0" applyBorder="0" applyAlignment="0" applyProtection="0"/>
    <xf numFmtId="0" fontId="42" fillId="53"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35" fillId="20"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48" borderId="0" applyNumberFormat="0" applyBorder="0" applyAlignment="0" applyProtection="0"/>
    <xf numFmtId="0" fontId="42" fillId="52"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35" fillId="24"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54" borderId="0" applyNumberFormat="0" applyBorder="0" applyAlignment="0" applyProtection="0"/>
    <xf numFmtId="0" fontId="42" fillId="54" borderId="0" applyNumberFormat="0" applyBorder="0" applyAlignment="0" applyProtection="0"/>
    <xf numFmtId="0" fontId="42" fillId="49" borderId="0" applyNumberFormat="0" applyBorder="0" applyAlignment="0" applyProtection="0"/>
    <xf numFmtId="0" fontId="42" fillId="54"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35" fillId="28"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55" borderId="0" applyNumberFormat="0" applyBorder="0" applyAlignment="0" applyProtection="0"/>
    <xf numFmtId="0" fontId="42" fillId="39" borderId="0" applyNumberFormat="0" applyBorder="0" applyAlignment="0" applyProtection="0"/>
    <xf numFmtId="0" fontId="42" fillId="56" borderId="0" applyNumberFormat="0" applyBorder="0" applyAlignment="0" applyProtection="0"/>
    <xf numFmtId="0" fontId="42" fillId="56" borderId="0" applyNumberFormat="0" applyBorder="0" applyAlignment="0" applyProtection="0"/>
    <xf numFmtId="0" fontId="35" fillId="32" borderId="0" applyNumberFormat="0" applyBorder="0" applyAlignment="0" applyProtection="0"/>
    <xf numFmtId="0" fontId="42" fillId="56" borderId="0" applyNumberFormat="0" applyBorder="0" applyAlignment="0" applyProtection="0"/>
    <xf numFmtId="0" fontId="42" fillId="56"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6" borderId="0" applyNumberFormat="0" applyBorder="0" applyAlignment="0" applyProtection="0"/>
    <xf numFmtId="0" fontId="42" fillId="50" borderId="0" applyNumberFormat="0" applyBorder="0" applyAlignment="0" applyProtection="0"/>
    <xf numFmtId="0" fontId="42" fillId="57" borderId="0" applyNumberFormat="0" applyBorder="0" applyAlignment="0" applyProtection="0"/>
    <xf numFmtId="0" fontId="42" fillId="57" borderId="0" applyNumberFormat="0" applyBorder="0" applyAlignment="0" applyProtection="0"/>
    <xf numFmtId="0" fontId="35" fillId="36" borderId="0" applyNumberFormat="0" applyBorder="0" applyAlignment="0" applyProtection="0"/>
    <xf numFmtId="0" fontId="42" fillId="57" borderId="0" applyNumberFormat="0" applyBorder="0" applyAlignment="0" applyProtection="0"/>
    <xf numFmtId="0" fontId="42" fillId="57"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57" borderId="0" applyNumberFormat="0" applyBorder="0" applyAlignment="0" applyProtection="0"/>
    <xf numFmtId="0" fontId="42" fillId="41" borderId="0" applyNumberFormat="0" applyBorder="0" applyAlignment="0" applyProtection="0"/>
    <xf numFmtId="0" fontId="17" fillId="0" borderId="0" applyNumberFormat="0" applyFill="0" applyBorder="0" applyAlignment="0" applyProtection="0"/>
    <xf numFmtId="0" fontId="42" fillId="58" borderId="0" applyNumberFormat="0" applyBorder="0" applyAlignment="0" applyProtection="0"/>
    <xf numFmtId="0" fontId="42" fillId="58" borderId="0" applyNumberFormat="0" applyBorder="0" applyAlignment="0" applyProtection="0"/>
    <xf numFmtId="0" fontId="35" fillId="13"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9" borderId="0" applyNumberFormat="0" applyBorder="0" applyAlignment="0" applyProtection="0"/>
    <xf numFmtId="0" fontId="42" fillId="59" borderId="0" applyNumberFormat="0" applyBorder="0" applyAlignment="0" applyProtection="0"/>
    <xf numFmtId="0" fontId="42" fillId="58" borderId="0" applyNumberFormat="0" applyBorder="0" applyAlignment="0" applyProtection="0"/>
    <xf numFmtId="0" fontId="42" fillId="59"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35" fillId="17"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60" borderId="0" applyNumberFormat="0" applyBorder="0" applyAlignment="0" applyProtection="0"/>
    <xf numFmtId="0" fontId="42" fillId="52" borderId="0" applyNumberFormat="0" applyBorder="0" applyAlignment="0" applyProtection="0"/>
    <xf numFmtId="0" fontId="42" fillId="61" borderId="0" applyNumberFormat="0" applyBorder="0" applyAlignment="0" applyProtection="0"/>
    <xf numFmtId="0" fontId="42" fillId="61" borderId="0" applyNumberFormat="0" applyBorder="0" applyAlignment="0" applyProtection="0"/>
    <xf numFmtId="0" fontId="35" fillId="21" borderId="0" applyNumberFormat="0" applyBorder="0" applyAlignment="0" applyProtection="0"/>
    <xf numFmtId="0" fontId="42" fillId="61" borderId="0" applyNumberFormat="0" applyBorder="0" applyAlignment="0" applyProtection="0"/>
    <xf numFmtId="0" fontId="42" fillId="61"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61" borderId="0" applyNumberFormat="0" applyBorder="0" applyAlignment="0" applyProtection="0"/>
    <xf numFmtId="0" fontId="42" fillId="52"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35" fillId="2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55" borderId="0" applyNumberFormat="0" applyBorder="0" applyAlignment="0" applyProtection="0"/>
    <xf numFmtId="0" fontId="42" fillId="62" borderId="0" applyNumberFormat="0" applyBorder="0" applyAlignment="0" applyProtection="0"/>
    <xf numFmtId="0" fontId="42" fillId="56" borderId="0" applyNumberFormat="0" applyBorder="0" applyAlignment="0" applyProtection="0"/>
    <xf numFmtId="0" fontId="42" fillId="56" borderId="0" applyNumberFormat="0" applyBorder="0" applyAlignment="0" applyProtection="0"/>
    <xf numFmtId="0" fontId="35" fillId="29" borderId="0" applyNumberFormat="0" applyBorder="0" applyAlignment="0" applyProtection="0"/>
    <xf numFmtId="0" fontId="42" fillId="56" borderId="0" applyNumberFormat="0" applyBorder="0" applyAlignment="0" applyProtection="0"/>
    <xf numFmtId="0" fontId="42" fillId="56"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35" fillId="3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183" fontId="43" fillId="0" borderId="0" applyNumberFormat="0" applyFill="0" applyBorder="0" applyAlignment="0">
      <alignment vertical="center"/>
      <protection locked="0"/>
    </xf>
    <xf numFmtId="183" fontId="43" fillId="0" borderId="0" applyNumberFormat="0" applyFill="0" applyBorder="0" applyAlignment="0">
      <alignment vertical="center"/>
      <protection locked="0"/>
    </xf>
    <xf numFmtId="0" fontId="17" fillId="0" borderId="0" applyNumberFormat="0" applyFont="0" applyFill="0" applyBorder="0" applyAlignment="0">
      <protection locked="0"/>
    </xf>
    <xf numFmtId="0" fontId="17" fillId="0" borderId="0" applyNumberFormat="0" applyFont="0" applyFill="0" applyBorder="0" applyAlignment="0">
      <protection locked="0"/>
    </xf>
    <xf numFmtId="0" fontId="17" fillId="0" borderId="0" applyNumberFormat="0" applyFont="0" applyFill="0" applyBorder="0" applyAlignment="0">
      <protection locked="0"/>
    </xf>
    <xf numFmtId="183" fontId="43" fillId="0" borderId="0" applyNumberFormat="0" applyFill="0" applyBorder="0" applyAlignment="0">
      <alignment vertical="center"/>
      <protection locked="0"/>
    </xf>
    <xf numFmtId="0" fontId="44" fillId="0" borderId="0"/>
    <xf numFmtId="4" fontId="45" fillId="64" borderId="1">
      <alignment horizontal="right" vertical="center"/>
    </xf>
    <xf numFmtId="4" fontId="45" fillId="65" borderId="0" applyBorder="0">
      <alignment horizontal="right" vertical="center"/>
    </xf>
    <xf numFmtId="4" fontId="45" fillId="65" borderId="0" applyBorder="0">
      <alignment horizontal="right" vertical="center"/>
    </xf>
    <xf numFmtId="0" fontId="46" fillId="0" borderId="0"/>
    <xf numFmtId="0" fontId="47" fillId="40" borderId="0" applyNumberFormat="0" applyBorder="0" applyAlignment="0" applyProtection="0"/>
    <xf numFmtId="0" fontId="47" fillId="40" borderId="0" applyNumberFormat="0" applyBorder="0" applyAlignment="0" applyProtection="0"/>
    <xf numFmtId="0" fontId="26" fillId="6" borderId="0" applyNumberFormat="0" applyBorder="0" applyAlignment="0" applyProtection="0"/>
    <xf numFmtId="0" fontId="47" fillId="40" borderId="0" applyNumberFormat="0" applyBorder="0" applyAlignment="0" applyProtection="0"/>
    <xf numFmtId="0" fontId="47" fillId="40" borderId="0" applyNumberFormat="0" applyBorder="0" applyAlignment="0" applyProtection="0"/>
    <xf numFmtId="184" fontId="48" fillId="66" borderId="12" applyNumberFormat="0" applyBorder="0" applyAlignment="0">
      <alignment horizontal="centerContinuous" vertical="center"/>
      <protection hidden="1"/>
    </xf>
    <xf numFmtId="1" fontId="49" fillId="67" borderId="8" applyNumberFormat="0" applyBorder="0" applyAlignment="0">
      <alignment horizontal="center" vertical="top" wrapText="1"/>
      <protection hidden="1"/>
    </xf>
    <xf numFmtId="0" fontId="17" fillId="47" borderId="0" applyNumberFormat="0" applyBorder="0" applyAlignment="0">
      <protection locked="0"/>
    </xf>
    <xf numFmtId="0" fontId="50" fillId="0" borderId="0" applyNumberFormat="0" applyFill="0" applyBorder="0" applyAlignment="0" applyProtection="0">
      <alignment vertical="top"/>
      <protection locked="0"/>
    </xf>
    <xf numFmtId="37" fontId="51" fillId="0" borderId="0" applyFill="0" applyBorder="0" applyAlignment="0" applyProtection="0">
      <alignment horizontal="right"/>
      <protection locked="0"/>
    </xf>
    <xf numFmtId="0" fontId="19" fillId="0" borderId="0">
      <alignment horizontal="right"/>
    </xf>
    <xf numFmtId="0" fontId="19" fillId="0" borderId="0">
      <alignment horizontal="right"/>
    </xf>
    <xf numFmtId="0" fontId="19" fillId="0" borderId="0">
      <alignment horizontal="right"/>
    </xf>
    <xf numFmtId="0" fontId="52" fillId="0" borderId="0"/>
    <xf numFmtId="185" fontId="46" fillId="0" borderId="0"/>
    <xf numFmtId="0" fontId="53" fillId="68" borderId="0"/>
    <xf numFmtId="0" fontId="54" fillId="46" borderId="24" applyNumberFormat="0" applyAlignment="0" applyProtection="0"/>
    <xf numFmtId="0" fontId="39" fillId="69" borderId="0" applyNumberFormat="0" applyAlignment="0" applyProtection="0"/>
    <xf numFmtId="0" fontId="54" fillId="46" borderId="24" applyNumberFormat="0" applyAlignment="0" applyProtection="0"/>
    <xf numFmtId="0" fontId="39" fillId="69" borderId="0" applyNumberFormat="0" applyAlignment="0" applyProtection="0"/>
    <xf numFmtId="0" fontId="30" fillId="10" borderId="18" applyNumberFormat="0" applyAlignment="0" applyProtection="0"/>
    <xf numFmtId="0" fontId="54" fillId="70" borderId="24" applyNumberFormat="0" applyAlignment="0" applyProtection="0"/>
    <xf numFmtId="0" fontId="54" fillId="46" borderId="24" applyNumberFormat="0" applyAlignment="0" applyProtection="0"/>
    <xf numFmtId="0" fontId="54" fillId="46" borderId="24" applyNumberFormat="0" applyAlignment="0" applyProtection="0"/>
    <xf numFmtId="0" fontId="54" fillId="46" borderId="24" applyNumberFormat="0" applyAlignment="0" applyProtection="0"/>
    <xf numFmtId="0" fontId="54" fillId="70" borderId="24" applyNumberFormat="0" applyAlignment="0" applyProtection="0"/>
    <xf numFmtId="0" fontId="54" fillId="70" borderId="24" applyNumberFormat="0" applyAlignment="0" applyProtection="0"/>
    <xf numFmtId="0" fontId="54" fillId="46" borderId="24" applyNumberFormat="0" applyAlignment="0" applyProtection="0"/>
    <xf numFmtId="0" fontId="54" fillId="70" borderId="24" applyNumberFormat="0" applyAlignment="0" applyProtection="0"/>
    <xf numFmtId="0" fontId="55" fillId="71" borderId="0" applyNumberFormat="0" applyBorder="0" applyAlignment="0" applyProtection="0"/>
    <xf numFmtId="3" fontId="19" fillId="37" borderId="1">
      <alignment horizontal="right"/>
    </xf>
    <xf numFmtId="0" fontId="56" fillId="72" borderId="25" applyNumberFormat="0" applyAlignment="0" applyProtection="0"/>
    <xf numFmtId="0" fontId="56" fillId="72" borderId="25" applyNumberFormat="0" applyAlignment="0" applyProtection="0"/>
    <xf numFmtId="0" fontId="32" fillId="11" borderId="21" applyNumberFormat="0" applyAlignment="0" applyProtection="0"/>
    <xf numFmtId="0" fontId="56" fillId="72" borderId="25" applyNumberFormat="0" applyAlignment="0" applyProtection="0"/>
    <xf numFmtId="0" fontId="56" fillId="72" borderId="25" applyNumberFormat="0" applyAlignment="0" applyProtection="0"/>
    <xf numFmtId="0" fontId="56" fillId="48" borderId="25" applyNumberFormat="0" applyAlignment="0" applyProtection="0"/>
    <xf numFmtId="0" fontId="56" fillId="48" borderId="25" applyNumberFormat="0" applyAlignment="0" applyProtection="0"/>
    <xf numFmtId="0" fontId="56" fillId="72" borderId="25" applyNumberFormat="0" applyAlignment="0" applyProtection="0"/>
    <xf numFmtId="0" fontId="56" fillId="48" borderId="25" applyNumberFormat="0" applyAlignment="0" applyProtection="0"/>
    <xf numFmtId="0" fontId="57" fillId="73" borderId="26" applyNumberFormat="0" applyAlignment="0" applyProtection="0"/>
    <xf numFmtId="0" fontId="58" fillId="73" borderId="26" applyNumberFormat="0" applyAlignment="0" applyProtection="0"/>
    <xf numFmtId="0" fontId="59" fillId="74" borderId="26" applyAlignment="0" applyProtection="0"/>
    <xf numFmtId="186" fontId="60" fillId="0" borderId="0"/>
    <xf numFmtId="0" fontId="61" fillId="75" borderId="27" applyProtection="0">
      <alignment horizontal="center" vertical="center"/>
    </xf>
    <xf numFmtId="1" fontId="62" fillId="0" borderId="28">
      <alignment vertical="top"/>
    </xf>
    <xf numFmtId="177" fontId="63" fillId="0" borderId="0" applyBorder="0">
      <alignment horizontal="right"/>
    </xf>
    <xf numFmtId="177" fontId="63" fillId="0" borderId="29" applyAlignment="0">
      <alignment horizontal="right"/>
    </xf>
    <xf numFmtId="178" fontId="17" fillId="0" borderId="0" applyFont="0" applyFill="0" applyBorder="0" applyAlignment="0" applyProtection="0"/>
    <xf numFmtId="180" fontId="17" fillId="0" borderId="0" applyFont="0" applyFill="0" applyBorder="0" applyAlignment="0" applyProtection="0"/>
    <xf numFmtId="180" fontId="17" fillId="0" borderId="0" applyFont="0" applyFill="0" applyBorder="0" applyAlignment="0" applyProtection="0"/>
    <xf numFmtId="0" fontId="17" fillId="0" borderId="0" applyFont="0" applyFill="0" applyBorder="0" applyAlignment="0" applyProtection="0"/>
    <xf numFmtId="187" fontId="17" fillId="0" borderId="0" applyFont="0" applyFill="0" applyBorder="0" applyAlignment="0" applyProtection="0"/>
    <xf numFmtId="178" fontId="17" fillId="0" borderId="0" applyFont="0" applyFill="0" applyBorder="0" applyAlignment="0" applyProtection="0"/>
    <xf numFmtId="178" fontId="17" fillId="0" borderId="0" applyFont="0" applyFill="0" applyBorder="0" applyAlignment="0" applyProtection="0"/>
    <xf numFmtId="178" fontId="17" fillId="0" borderId="0" applyFont="0" applyFill="0" applyBorder="0" applyAlignment="0" applyProtection="0"/>
    <xf numFmtId="187" fontId="17"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17"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37" fillId="0" borderId="0" applyFont="0" applyFill="0" applyBorder="0" applyAlignment="0" applyProtection="0"/>
    <xf numFmtId="167" fontId="17" fillId="0" borderId="0" applyFont="0" applyFill="0" applyBorder="0" applyAlignment="0" applyProtection="0"/>
    <xf numFmtId="167" fontId="37"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88" fontId="17"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67" fontId="64" fillId="0" borderId="0" applyFont="0" applyFill="0" applyBorder="0" applyAlignment="0" applyProtection="0"/>
    <xf numFmtId="167" fontId="65" fillId="0" borderId="0" applyFont="0" applyFill="0" applyBorder="0" applyAlignment="0" applyProtection="0"/>
    <xf numFmtId="167" fontId="64" fillId="0" borderId="0" applyFont="0" applyFill="0" applyBorder="0" applyAlignment="0" applyProtection="0"/>
    <xf numFmtId="189" fontId="17" fillId="0" borderId="0" applyBorder="0">
      <alignment horizontal="right"/>
    </xf>
    <xf numFmtId="190" fontId="66" fillId="0" borderId="0" applyFont="0" applyFill="0" applyBorder="0" applyAlignment="0" applyProtection="0"/>
    <xf numFmtId="168" fontId="17" fillId="0" borderId="0" applyFont="0" applyFill="0" applyBorder="0" applyAlignment="0" applyProtection="0"/>
    <xf numFmtId="191" fontId="17" fillId="0" borderId="0" applyFont="0" applyFill="0" applyBorder="0" applyAlignment="0" applyProtection="0"/>
    <xf numFmtId="168" fontId="17" fillId="0" borderId="0" applyFont="0" applyFill="0" applyBorder="0" applyAlignment="0" applyProtection="0"/>
    <xf numFmtId="168" fontId="65" fillId="0" borderId="0" applyFont="0" applyFill="0" applyBorder="0" applyAlignment="0" applyProtection="0"/>
    <xf numFmtId="168" fontId="17" fillId="0" borderId="0" applyFont="0" applyFill="0" applyBorder="0" applyAlignment="0" applyProtection="0"/>
    <xf numFmtId="168" fontId="65" fillId="0" borderId="0" applyFont="0" applyFill="0" applyBorder="0" applyAlignment="0" applyProtection="0"/>
    <xf numFmtId="168" fontId="17" fillId="0" borderId="0" applyFont="0" applyFill="0" applyBorder="0" applyAlignment="0" applyProtection="0"/>
    <xf numFmtId="191" fontId="17" fillId="0" borderId="0" applyFont="0" applyFill="0" applyBorder="0" applyAlignment="0" applyProtection="0"/>
    <xf numFmtId="168" fontId="17" fillId="0" borderId="0" applyFont="0" applyFill="0" applyBorder="0" applyAlignment="0" applyProtection="0"/>
    <xf numFmtId="168" fontId="65" fillId="0" borderId="0" applyFont="0" applyFill="0" applyBorder="0" applyAlignment="0" applyProtection="0"/>
    <xf numFmtId="168" fontId="17" fillId="0" borderId="0" applyFont="0" applyFill="0" applyBorder="0" applyAlignment="0" applyProtection="0"/>
    <xf numFmtId="191" fontId="17" fillId="0" borderId="0" applyFont="0" applyFill="0" applyBorder="0" applyAlignment="0" applyProtection="0"/>
    <xf numFmtId="168" fontId="17" fillId="0" borderId="0" applyFont="0" applyFill="0" applyBorder="0" applyAlignment="0" applyProtection="0"/>
    <xf numFmtId="191" fontId="17" fillId="0" borderId="0" applyFont="0" applyFill="0" applyBorder="0" applyAlignment="0" applyProtection="0"/>
    <xf numFmtId="168" fontId="17" fillId="0" borderId="0" applyFont="0" applyFill="0" applyBorder="0" applyAlignment="0" applyProtection="0"/>
    <xf numFmtId="168" fontId="65" fillId="0" borderId="0" applyFont="0" applyFill="0" applyBorder="0" applyAlignment="0" applyProtection="0"/>
    <xf numFmtId="168" fontId="17" fillId="0" borderId="0" applyFont="0" applyFill="0" applyBorder="0" applyAlignment="0" applyProtection="0"/>
    <xf numFmtId="168" fontId="65" fillId="0" borderId="0" applyFont="0" applyFill="0" applyBorder="0" applyAlignment="0" applyProtection="0"/>
    <xf numFmtId="168" fontId="17" fillId="0" borderId="0" applyFont="0" applyFill="0" applyBorder="0" applyAlignment="0" applyProtection="0"/>
    <xf numFmtId="168" fontId="65" fillId="0" borderId="0" applyFont="0" applyFill="0" applyBorder="0" applyAlignment="0" applyProtection="0"/>
    <xf numFmtId="168" fontId="17" fillId="0" borderId="0" applyFont="0" applyFill="0" applyBorder="0" applyAlignment="0" applyProtection="0"/>
    <xf numFmtId="169" fontId="17" fillId="0" borderId="0" applyFont="0" applyFill="0" applyBorder="0" applyAlignment="0" applyProtection="0"/>
    <xf numFmtId="168" fontId="17" fillId="0" borderId="0" applyFont="0" applyFill="0" applyBorder="0" applyAlignment="0" applyProtection="0"/>
    <xf numFmtId="180"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67" fillId="0" borderId="0" applyFont="0" applyFill="0" applyBorder="0" applyAlignment="0" applyProtection="0"/>
    <xf numFmtId="168" fontId="17" fillId="0" borderId="0" applyFont="0" applyFill="0" applyBorder="0" applyAlignment="0" applyProtection="0"/>
    <xf numFmtId="168" fontId="67" fillId="0" borderId="0" applyFont="0" applyFill="0" applyBorder="0" applyAlignment="0" applyProtection="0"/>
    <xf numFmtId="168" fontId="67" fillId="0" borderId="0" applyFont="0" applyFill="0" applyBorder="0" applyAlignment="0" applyProtection="0"/>
    <xf numFmtId="168" fontId="17" fillId="0" borderId="0" applyFont="0" applyFill="0" applyBorder="0" applyAlignment="0" applyProtection="0"/>
    <xf numFmtId="0" fontId="17" fillId="0" borderId="0" applyFont="0" applyFill="0" applyBorder="0" applyAlignment="0" applyProtection="0"/>
    <xf numFmtId="168" fontId="64" fillId="0" borderId="0" applyFont="0" applyFill="0" applyBorder="0" applyAlignment="0" applyProtection="0"/>
    <xf numFmtId="168" fontId="65" fillId="0" borderId="0" applyFont="0" applyFill="0" applyBorder="0" applyAlignment="0" applyProtection="0"/>
    <xf numFmtId="168" fontId="64" fillId="0" borderId="0" applyFont="0" applyFill="0" applyBorder="0" applyAlignment="0" applyProtection="0"/>
    <xf numFmtId="168" fontId="64" fillId="0" borderId="0" applyFont="0" applyFill="0" applyBorder="0" applyAlignment="0" applyProtection="0"/>
    <xf numFmtId="168" fontId="65" fillId="0" borderId="0" applyFont="0" applyFill="0" applyBorder="0" applyAlignment="0" applyProtection="0"/>
    <xf numFmtId="168" fontId="64" fillId="0" borderId="0" applyFont="0" applyFill="0" applyBorder="0" applyAlignment="0" applyProtection="0"/>
    <xf numFmtId="168" fontId="64" fillId="0" borderId="0" applyFont="0" applyFill="0" applyBorder="0" applyAlignment="0" applyProtection="0"/>
    <xf numFmtId="168" fontId="65" fillId="0" borderId="0" applyFont="0" applyFill="0" applyBorder="0" applyAlignment="0" applyProtection="0"/>
    <xf numFmtId="168" fontId="64" fillId="0" borderId="0" applyFont="0" applyFill="0" applyBorder="0" applyAlignment="0" applyProtection="0"/>
    <xf numFmtId="168" fontId="64" fillId="0" borderId="0" applyFont="0" applyFill="0" applyBorder="0" applyAlignment="0" applyProtection="0"/>
    <xf numFmtId="168" fontId="65" fillId="0" borderId="0" applyFont="0" applyFill="0" applyBorder="0" applyAlignment="0" applyProtection="0"/>
    <xf numFmtId="168" fontId="64" fillId="0" borderId="0" applyFont="0" applyFill="0" applyBorder="0" applyAlignment="0" applyProtection="0"/>
    <xf numFmtId="168" fontId="64" fillId="0" borderId="0" applyFont="0" applyFill="0" applyBorder="0" applyAlignment="0" applyProtection="0"/>
    <xf numFmtId="168" fontId="65" fillId="0" borderId="0" applyFont="0" applyFill="0" applyBorder="0" applyAlignment="0" applyProtection="0"/>
    <xf numFmtId="168" fontId="64" fillId="0" borderId="0" applyFont="0" applyFill="0" applyBorder="0" applyAlignment="0" applyProtection="0"/>
    <xf numFmtId="168" fontId="64" fillId="0" borderId="0" applyFont="0" applyFill="0" applyBorder="0" applyAlignment="0" applyProtection="0"/>
    <xf numFmtId="168" fontId="65" fillId="0" borderId="0" applyFont="0" applyFill="0" applyBorder="0" applyAlignment="0" applyProtection="0"/>
    <xf numFmtId="168" fontId="64" fillId="0" borderId="0" applyFont="0" applyFill="0" applyBorder="0" applyAlignment="0" applyProtection="0"/>
    <xf numFmtId="168" fontId="64" fillId="0" borderId="0" applyFont="0" applyFill="0" applyBorder="0" applyAlignment="0" applyProtection="0"/>
    <xf numFmtId="168" fontId="65" fillId="0" borderId="0" applyFont="0" applyFill="0" applyBorder="0" applyAlignment="0" applyProtection="0"/>
    <xf numFmtId="168" fontId="64" fillId="0" borderId="0" applyFont="0" applyFill="0" applyBorder="0" applyAlignment="0" applyProtection="0"/>
    <xf numFmtId="168" fontId="64" fillId="0" borderId="0" applyFont="0" applyFill="0" applyBorder="0" applyAlignment="0" applyProtection="0"/>
    <xf numFmtId="168" fontId="65" fillId="0" borderId="0" applyFont="0" applyFill="0" applyBorder="0" applyAlignment="0" applyProtection="0"/>
    <xf numFmtId="168" fontId="64" fillId="0" borderId="0" applyFont="0" applyFill="0" applyBorder="0" applyAlignment="0" applyProtection="0"/>
    <xf numFmtId="168" fontId="64" fillId="0" borderId="0" applyFont="0" applyFill="0" applyBorder="0" applyAlignment="0" applyProtection="0"/>
    <xf numFmtId="168" fontId="65" fillId="0" borderId="0" applyFont="0" applyFill="0" applyBorder="0" applyAlignment="0" applyProtection="0"/>
    <xf numFmtId="168" fontId="64" fillId="0" borderId="0" applyFont="0" applyFill="0" applyBorder="0" applyAlignment="0" applyProtection="0"/>
    <xf numFmtId="168" fontId="64" fillId="0" borderId="0" applyFont="0" applyFill="0" applyBorder="0" applyAlignment="0" applyProtection="0"/>
    <xf numFmtId="168" fontId="65" fillId="0" borderId="0" applyFont="0" applyFill="0" applyBorder="0" applyAlignment="0" applyProtection="0"/>
    <xf numFmtId="168" fontId="64" fillId="0" borderId="0" applyFont="0" applyFill="0" applyBorder="0" applyAlignment="0" applyProtection="0"/>
    <xf numFmtId="168" fontId="36"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37" fillId="0" borderId="0" applyFont="0" applyFill="0" applyBorder="0" applyAlignment="0" applyProtection="0"/>
    <xf numFmtId="168" fontId="36" fillId="0" borderId="0" applyFont="0" applyFill="0" applyBorder="0" applyAlignment="0" applyProtection="0"/>
    <xf numFmtId="168" fontId="36" fillId="0" borderId="0" applyFont="0" applyFill="0" applyBorder="0" applyAlignment="0" applyProtection="0"/>
    <xf numFmtId="168" fontId="17" fillId="0" borderId="0" applyFont="0" applyFill="0" applyBorder="0" applyAlignment="0" applyProtection="0"/>
    <xf numFmtId="168" fontId="64" fillId="0" borderId="0" applyFont="0" applyFill="0" applyBorder="0" applyAlignment="0" applyProtection="0"/>
    <xf numFmtId="168" fontId="65" fillId="0" borderId="0" applyFont="0" applyFill="0" applyBorder="0" applyAlignment="0" applyProtection="0"/>
    <xf numFmtId="168" fontId="64" fillId="0" borderId="0" applyFont="0" applyFill="0" applyBorder="0" applyAlignment="0" applyProtection="0"/>
    <xf numFmtId="168" fontId="64" fillId="0" borderId="0" applyFont="0" applyFill="0" applyBorder="0" applyAlignment="0" applyProtection="0"/>
    <xf numFmtId="168" fontId="65" fillId="0" borderId="0" applyFont="0" applyFill="0" applyBorder="0" applyAlignment="0" applyProtection="0"/>
    <xf numFmtId="168" fontId="64" fillId="0" borderId="0" applyFont="0" applyFill="0" applyBorder="0" applyAlignment="0" applyProtection="0"/>
    <xf numFmtId="191" fontId="17" fillId="0" borderId="0" applyFont="0" applyFill="0" applyBorder="0" applyAlignment="0" applyProtection="0"/>
    <xf numFmtId="168" fontId="64" fillId="0" borderId="0" applyFont="0" applyFill="0" applyBorder="0" applyAlignment="0" applyProtection="0"/>
    <xf numFmtId="168" fontId="65" fillId="0" borderId="0" applyFont="0" applyFill="0" applyBorder="0" applyAlignment="0" applyProtection="0"/>
    <xf numFmtId="168" fontId="64" fillId="0" borderId="0" applyFont="0" applyFill="0" applyBorder="0" applyAlignment="0" applyProtection="0"/>
    <xf numFmtId="168" fontId="64" fillId="0" borderId="0" applyFont="0" applyFill="0" applyBorder="0" applyAlignment="0" applyProtection="0"/>
    <xf numFmtId="168" fontId="65" fillId="0" borderId="0" applyFont="0" applyFill="0" applyBorder="0" applyAlignment="0" applyProtection="0"/>
    <xf numFmtId="168" fontId="64" fillId="0" borderId="0" applyFont="0" applyFill="0" applyBorder="0" applyAlignment="0" applyProtection="0"/>
    <xf numFmtId="168" fontId="64" fillId="0" borderId="0" applyFont="0" applyFill="0" applyBorder="0" applyAlignment="0" applyProtection="0"/>
    <xf numFmtId="168" fontId="65" fillId="0" borderId="0" applyFont="0" applyFill="0" applyBorder="0" applyAlignment="0" applyProtection="0"/>
    <xf numFmtId="168" fontId="64" fillId="0" borderId="0" applyFont="0" applyFill="0" applyBorder="0" applyAlignment="0" applyProtection="0"/>
    <xf numFmtId="168" fontId="64" fillId="0" borderId="0" applyFont="0" applyFill="0" applyBorder="0" applyAlignment="0" applyProtection="0"/>
    <xf numFmtId="168" fontId="65" fillId="0" borderId="0" applyFont="0" applyFill="0" applyBorder="0" applyAlignment="0" applyProtection="0"/>
    <xf numFmtId="168" fontId="64" fillId="0" borderId="0" applyFont="0" applyFill="0" applyBorder="0" applyAlignment="0" applyProtection="0"/>
    <xf numFmtId="168" fontId="64" fillId="0" borderId="0" applyFont="0" applyFill="0" applyBorder="0" applyAlignment="0" applyProtection="0"/>
    <xf numFmtId="168" fontId="65" fillId="0" borderId="0" applyFont="0" applyFill="0" applyBorder="0" applyAlignment="0" applyProtection="0"/>
    <xf numFmtId="168" fontId="64" fillId="0" borderId="0" applyFont="0" applyFill="0" applyBorder="0" applyAlignment="0" applyProtection="0"/>
    <xf numFmtId="168" fontId="68" fillId="0" borderId="0" applyFont="0" applyFill="0" applyBorder="0" applyAlignment="0" applyProtection="0"/>
    <xf numFmtId="168" fontId="69" fillId="0" borderId="0" applyFont="0" applyFill="0" applyBorder="0" applyAlignment="0" applyProtection="0"/>
    <xf numFmtId="168" fontId="68" fillId="0" borderId="0" applyFont="0" applyFill="0" applyBorder="0" applyAlignment="0" applyProtection="0"/>
    <xf numFmtId="168" fontId="17" fillId="0" borderId="0" applyFont="0" applyFill="0" applyBorder="0" applyAlignment="0" applyProtection="0"/>
    <xf numFmtId="168" fontId="36" fillId="0" borderId="0" applyFont="0" applyFill="0" applyBorder="0" applyAlignment="0" applyProtection="0"/>
    <xf numFmtId="168" fontId="17"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36" fillId="0" borderId="0" applyFont="0" applyFill="0" applyBorder="0" applyAlignment="0" applyProtection="0"/>
    <xf numFmtId="168" fontId="14" fillId="0" borderId="0" applyFont="0" applyFill="0" applyBorder="0" applyAlignment="0" applyProtection="0"/>
    <xf numFmtId="168" fontId="36"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36" fillId="0" borderId="0" applyFont="0" applyFill="0" applyBorder="0" applyAlignment="0" applyProtection="0"/>
    <xf numFmtId="168" fontId="17" fillId="0" borderId="0" applyFont="0" applyFill="0" applyBorder="0" applyAlignment="0" applyProtection="0"/>
    <xf numFmtId="168" fontId="36"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36" fillId="0" borderId="0" applyFont="0" applyFill="0" applyBorder="0" applyAlignment="0" applyProtection="0"/>
    <xf numFmtId="168" fontId="36" fillId="0" borderId="0" applyFont="0" applyFill="0" applyBorder="0" applyAlignment="0" applyProtection="0"/>
    <xf numFmtId="168" fontId="70" fillId="0" borderId="0" applyFont="0" applyFill="0" applyBorder="0" applyAlignment="0" applyProtection="0"/>
    <xf numFmtId="168" fontId="36" fillId="0" borderId="0" applyFont="0" applyFill="0" applyBorder="0" applyAlignment="0" applyProtection="0"/>
    <xf numFmtId="168" fontId="65" fillId="0" borderId="0" applyFont="0" applyFill="0" applyBorder="0" applyAlignment="0" applyProtection="0"/>
    <xf numFmtId="168" fontId="36" fillId="0" borderId="0" applyFont="0" applyFill="0" applyBorder="0" applyAlignment="0" applyProtection="0"/>
    <xf numFmtId="168" fontId="17" fillId="0" borderId="0" applyFont="0" applyFill="0" applyBorder="0" applyAlignment="0" applyProtection="0"/>
    <xf numFmtId="168" fontId="65" fillId="0" borderId="0" applyFont="0" applyFill="0" applyBorder="0" applyAlignment="0" applyProtection="0"/>
    <xf numFmtId="192" fontId="17" fillId="0" borderId="0" applyFill="0" applyBorder="0" applyAlignment="0" applyProtection="0"/>
    <xf numFmtId="192" fontId="17" fillId="0" borderId="0" applyFill="0" applyBorder="0" applyAlignment="0" applyProtection="0"/>
    <xf numFmtId="193" fontId="17" fillId="0" borderId="0" applyFont="0" applyFill="0" applyBorder="0" applyAlignment="0" applyProtection="0"/>
    <xf numFmtId="193" fontId="17" fillId="0" borderId="0" applyFont="0" applyFill="0" applyBorder="0" applyAlignment="0" applyProtection="0"/>
    <xf numFmtId="0" fontId="71" fillId="0" borderId="0"/>
    <xf numFmtId="180" fontId="72" fillId="0" borderId="0" applyNumberFormat="0" applyFill="0" applyBorder="0" applyAlignment="0" applyProtection="0"/>
    <xf numFmtId="180" fontId="72" fillId="0" borderId="0" applyNumberFormat="0" applyFill="0" applyBorder="0" applyAlignment="0" applyProtection="0"/>
    <xf numFmtId="180" fontId="72" fillId="0" borderId="0" applyNumberFormat="0" applyFill="0" applyBorder="0" applyAlignment="0" applyProtection="0"/>
    <xf numFmtId="0" fontId="72" fillId="0" borderId="0" applyNumberFormat="0" applyFill="0" applyBorder="0" applyAlignment="0" applyProtection="0"/>
    <xf numFmtId="194" fontId="72" fillId="0" borderId="0" applyNumberFormat="0" applyFill="0" applyBorder="0" applyAlignment="0" applyProtection="0"/>
    <xf numFmtId="180" fontId="72" fillId="0" borderId="0" applyNumberFormat="0" applyFill="0" applyBorder="0" applyAlignment="0" applyProtection="0"/>
    <xf numFmtId="194" fontId="72" fillId="0" borderId="0" applyNumberFormat="0" applyFill="0" applyBorder="0" applyAlignment="0" applyProtection="0"/>
    <xf numFmtId="180" fontId="72" fillId="0" borderId="0" applyNumberFormat="0" applyFill="0" applyBorder="0" applyAlignment="0" applyProtection="0"/>
    <xf numFmtId="194" fontId="72" fillId="0" borderId="0" applyNumberFormat="0" applyFill="0" applyBorder="0" applyAlignment="0" applyProtection="0"/>
    <xf numFmtId="180" fontId="72" fillId="0" borderId="0" applyNumberFormat="0" applyFill="0" applyBorder="0" applyAlignment="0" applyProtection="0"/>
    <xf numFmtId="18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39" fillId="77" borderId="26" applyNumberFormat="0" applyAlignment="0" applyProtection="0"/>
    <xf numFmtId="0" fontId="59" fillId="77" borderId="26" applyNumberFormat="0" applyAlignment="0" applyProtection="0"/>
    <xf numFmtId="180" fontId="73" fillId="0" borderId="0" applyNumberFormat="0">
      <alignment horizontal="right"/>
    </xf>
    <xf numFmtId="180" fontId="73" fillId="0" borderId="0" applyNumberFormat="0">
      <alignment horizontal="right"/>
    </xf>
    <xf numFmtId="0" fontId="73" fillId="0" borderId="0" applyNumberFormat="0">
      <alignment horizontal="right"/>
    </xf>
    <xf numFmtId="180" fontId="74" fillId="0" borderId="0" applyNumberFormat="0" applyFill="0" applyBorder="0" applyProtection="0">
      <alignment horizontal="left"/>
    </xf>
    <xf numFmtId="180" fontId="74" fillId="0" borderId="0" applyNumberFormat="0" applyFill="0" applyBorder="0" applyProtection="0">
      <alignment horizontal="left"/>
    </xf>
    <xf numFmtId="0" fontId="74" fillId="0" borderId="0" applyNumberFormat="0" applyFill="0" applyBorder="0" applyProtection="0">
      <alignment horizontal="left"/>
    </xf>
    <xf numFmtId="180" fontId="75" fillId="0" borderId="0" applyNumberFormat="0" applyFill="0" applyBorder="0" applyProtection="0">
      <alignment horizontal="left"/>
    </xf>
    <xf numFmtId="180" fontId="75" fillId="0" borderId="0" applyNumberFormat="0" applyFill="0" applyBorder="0" applyProtection="0">
      <alignment horizontal="left"/>
    </xf>
    <xf numFmtId="0" fontId="75" fillId="0" borderId="0" applyNumberFormat="0" applyFill="0" applyBorder="0" applyProtection="0">
      <alignment horizontal="left"/>
    </xf>
    <xf numFmtId="195" fontId="76" fillId="0" borderId="0"/>
    <xf numFmtId="196" fontId="77" fillId="0" borderId="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80" fontId="45" fillId="65" borderId="30">
      <alignment horizontal="left" vertical="center"/>
    </xf>
    <xf numFmtId="180" fontId="45" fillId="65" borderId="30">
      <alignment horizontal="left" vertical="center"/>
    </xf>
    <xf numFmtId="0" fontId="45" fillId="65" borderId="30">
      <alignment horizontal="left" vertical="center"/>
    </xf>
    <xf numFmtId="0" fontId="78" fillId="0" borderId="0" applyFill="0" applyBorder="0" applyAlignment="0" applyProtection="0"/>
    <xf numFmtId="0" fontId="79" fillId="0" borderId="0" applyNumberFormat="0" applyBorder="0" applyProtection="0">
      <alignment horizontal="left" vertical="center" indent="1"/>
    </xf>
    <xf numFmtId="0" fontId="80" fillId="0" borderId="0" applyFill="0" applyBorder="0" applyAlignment="0">
      <alignment horizontal="left"/>
    </xf>
    <xf numFmtId="197" fontId="81" fillId="0" borderId="0" applyFill="0" applyBorder="0" applyAlignment="0" applyProtection="0">
      <alignment horizontal="right"/>
    </xf>
    <xf numFmtId="198" fontId="17" fillId="78" borderId="31" applyFill="0" applyBorder="0" applyAlignment="0" applyProtection="0"/>
    <xf numFmtId="166" fontId="17" fillId="0" borderId="0" applyFill="0" applyBorder="0" applyAlignment="0" applyProtection="0"/>
    <xf numFmtId="166" fontId="17" fillId="0" borderId="0" applyFill="0" applyBorder="0" applyAlignment="0" applyProtection="0"/>
    <xf numFmtId="166" fontId="17" fillId="0" borderId="0" applyFill="0" applyBorder="0" applyAlignment="0" applyProtection="0"/>
    <xf numFmtId="166" fontId="17" fillId="0" borderId="0" applyFill="0" applyBorder="0" applyAlignment="0" applyProtection="0"/>
    <xf numFmtId="166" fontId="17" fillId="0" borderId="0" applyFill="0" applyBorder="0" applyAlignment="0" applyProtection="0"/>
    <xf numFmtId="166" fontId="17" fillId="0" borderId="0" applyFill="0" applyBorder="0" applyAlignment="0" applyProtection="0"/>
    <xf numFmtId="166" fontId="17" fillId="0" borderId="0" applyFill="0" applyBorder="0" applyAlignment="0" applyProtection="0"/>
    <xf numFmtId="166" fontId="17" fillId="0" borderId="0" applyFill="0" applyBorder="0" applyAlignment="0" applyProtection="0"/>
    <xf numFmtId="165" fontId="17" fillId="0" borderId="0" applyFill="0" applyBorder="0" applyAlignment="0" applyProtection="0"/>
    <xf numFmtId="165" fontId="17" fillId="0" borderId="0" applyFill="0" applyBorder="0" applyAlignment="0" applyProtection="0"/>
    <xf numFmtId="165" fontId="17" fillId="0" borderId="0" applyFill="0" applyBorder="0" applyAlignment="0" applyProtection="0"/>
    <xf numFmtId="165" fontId="17" fillId="0" borderId="0" applyFill="0" applyBorder="0" applyAlignment="0" applyProtection="0"/>
    <xf numFmtId="165" fontId="17" fillId="0" borderId="0" applyFill="0" applyBorder="0" applyAlignment="0" applyProtection="0"/>
    <xf numFmtId="165" fontId="17" fillId="0" borderId="0" applyFill="0" applyBorder="0" applyAlignment="0" applyProtection="0"/>
    <xf numFmtId="165" fontId="17" fillId="0" borderId="0" applyFill="0" applyBorder="0" applyAlignment="0" applyProtection="0"/>
    <xf numFmtId="165" fontId="17" fillId="0" borderId="0" applyFill="0" applyBorder="0" applyAlignment="0" applyProtection="0"/>
    <xf numFmtId="165" fontId="17" fillId="0" borderId="0" applyFill="0" applyBorder="0" applyAlignment="0" applyProtection="0"/>
    <xf numFmtId="166" fontId="17" fillId="0" borderId="0" applyFill="0" applyBorder="0" applyAlignment="0" applyProtection="0"/>
    <xf numFmtId="180" fontId="17" fillId="0" borderId="29"/>
    <xf numFmtId="0" fontId="17" fillId="79" borderId="0">
      <alignment horizontal="center"/>
    </xf>
    <xf numFmtId="0" fontId="82" fillId="0" borderId="0" applyFill="0" applyBorder="0">
      <alignment horizontal="left" vertical="center"/>
    </xf>
    <xf numFmtId="0" fontId="83" fillId="80" borderId="5" applyAlignment="0"/>
    <xf numFmtId="199" fontId="17" fillId="0" borderId="0">
      <alignment horizontal="center"/>
    </xf>
    <xf numFmtId="199" fontId="17" fillId="0" borderId="0">
      <alignment horizontal="center"/>
    </xf>
    <xf numFmtId="199" fontId="17" fillId="0" borderId="0">
      <alignment horizontal="center"/>
    </xf>
    <xf numFmtId="199" fontId="17" fillId="0" borderId="0">
      <alignment horizontal="center"/>
    </xf>
    <xf numFmtId="199" fontId="17" fillId="0" borderId="0">
      <alignment horizontal="center"/>
    </xf>
    <xf numFmtId="199" fontId="17" fillId="0" borderId="0">
      <alignment horizontal="center"/>
    </xf>
    <xf numFmtId="199" fontId="17" fillId="0" borderId="0">
      <alignment horizontal="center"/>
    </xf>
    <xf numFmtId="199" fontId="17" fillId="0" borderId="0">
      <alignment horizontal="center"/>
    </xf>
    <xf numFmtId="199" fontId="17" fillId="0" borderId="0">
      <alignment horizontal="center"/>
    </xf>
    <xf numFmtId="200" fontId="84" fillId="65" borderId="0" applyFill="0" applyBorder="0" applyAlignment="0" applyProtection="0">
      <alignment horizontal="right"/>
      <protection locked="0"/>
    </xf>
    <xf numFmtId="201" fontId="39" fillId="0" borderId="0" applyFont="0" applyFill="0" applyBorder="0" applyAlignment="0" applyProtection="0"/>
    <xf numFmtId="201" fontId="40" fillId="0" borderId="0" applyFont="0" applyFill="0" applyBorder="0" applyAlignment="0" applyProtection="0"/>
    <xf numFmtId="201" fontId="39" fillId="0" borderId="0" applyFont="0" applyFill="0" applyBorder="0" applyAlignment="0" applyProtection="0"/>
    <xf numFmtId="201" fontId="39" fillId="0" borderId="0" applyFont="0" applyFill="0" applyBorder="0" applyAlignment="0" applyProtection="0"/>
    <xf numFmtId="200" fontId="84" fillId="65" borderId="0" applyFill="0" applyBorder="0" applyAlignment="0" applyProtection="0">
      <alignment horizontal="right"/>
      <protection locked="0"/>
    </xf>
    <xf numFmtId="201" fontId="39" fillId="0" borderId="0" applyFont="0" applyFill="0" applyBorder="0" applyAlignment="0" applyProtection="0"/>
    <xf numFmtId="0" fontId="85"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86" fillId="0" borderId="0" applyNumberFormat="0" applyFill="0" applyBorder="0" applyAlignment="0" applyProtection="0"/>
    <xf numFmtId="0" fontId="34"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180" fontId="87" fillId="72" borderId="0" applyNumberFormat="0" applyFont="0" applyBorder="0" applyAlignment="0" applyProtection="0"/>
    <xf numFmtId="180" fontId="87" fillId="72" borderId="0" applyNumberFormat="0" applyFont="0" applyBorder="0" applyAlignment="0" applyProtection="0"/>
    <xf numFmtId="0" fontId="87" fillId="72" borderId="0" applyNumberFormat="0" applyFont="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0" fontId="88" fillId="0" borderId="0" applyNumberFormat="0" applyFill="0" applyBorder="0" applyAlignment="0" applyProtection="0"/>
    <xf numFmtId="202" fontId="89" fillId="0" borderId="0" applyFill="0" applyBorder="0"/>
    <xf numFmtId="15" fontId="37" fillId="0" borderId="0" applyFill="0" applyBorder="0" applyProtection="0">
      <alignment horizontal="center"/>
    </xf>
    <xf numFmtId="180" fontId="87" fillId="40" borderId="0" applyNumberFormat="0" applyFont="0" applyBorder="0" applyAlignment="0" applyProtection="0"/>
    <xf numFmtId="180" fontId="87" fillId="40" borderId="0" applyNumberFormat="0" applyFont="0" applyBorder="0" applyAlignment="0" applyProtection="0"/>
    <xf numFmtId="0" fontId="87" fillId="40" borderId="0" applyNumberFormat="0" applyFont="0" applyBorder="0"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3" fontId="90" fillId="46" borderId="5" applyAlignment="0" applyProtection="0"/>
    <xf numFmtId="204" fontId="91" fillId="0" borderId="0" applyNumberFormat="0" applyFill="0" applyBorder="0" applyAlignment="0" applyProtection="0"/>
    <xf numFmtId="204" fontId="92" fillId="0" borderId="0" applyNumberFormat="0" applyFill="0" applyBorder="0" applyAlignment="0" applyProtection="0"/>
    <xf numFmtId="15" fontId="43" fillId="43" borderId="32">
      <alignment horizontal="center"/>
      <protection locked="0"/>
    </xf>
    <xf numFmtId="205" fontId="43" fillId="43" borderId="32" applyAlignment="0">
      <protection locked="0"/>
    </xf>
    <xf numFmtId="204" fontId="43" fillId="43" borderId="32" applyAlignment="0">
      <protection locked="0"/>
    </xf>
    <xf numFmtId="204" fontId="37" fillId="0" borderId="0" applyFill="0" applyBorder="0" applyAlignment="0" applyProtection="0"/>
    <xf numFmtId="205" fontId="37" fillId="0" borderId="0" applyFill="0" applyBorder="0" applyAlignment="0" applyProtection="0"/>
    <xf numFmtId="206" fontId="37" fillId="0" borderId="0" applyFill="0" applyBorder="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0" fontId="87" fillId="0" borderId="33" applyNumberFormat="0" applyFont="0" applyAlignment="0" applyProtection="0"/>
    <xf numFmtId="194"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94"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180" fontId="87" fillId="0" borderId="33" applyNumberFormat="0" applyFont="0" applyAlignment="0" applyProtection="0"/>
    <xf numFmtId="0" fontId="87" fillId="0" borderId="33"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0" fontId="87" fillId="0" borderId="34" applyNumberFormat="0" applyFont="0" applyAlignment="0" applyProtection="0"/>
    <xf numFmtId="194"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94"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180" fontId="87" fillId="0" borderId="34" applyNumberFormat="0" applyFont="0" applyAlignment="0" applyProtection="0"/>
    <xf numFmtId="0" fontId="87" fillId="0" borderId="34" applyNumberFormat="0" applyFont="0" applyAlignment="0" applyProtection="0"/>
    <xf numFmtId="180" fontId="87" fillId="49" borderId="0" applyNumberFormat="0" applyFont="0" applyBorder="0" applyAlignment="0" applyProtection="0"/>
    <xf numFmtId="180" fontId="87" fillId="49" borderId="0" applyNumberFormat="0" applyFont="0" applyBorder="0" applyAlignment="0" applyProtection="0"/>
    <xf numFmtId="0" fontId="87" fillId="49" borderId="0" applyNumberFormat="0" applyFont="0" applyBorder="0" applyAlignment="0" applyProtection="0"/>
    <xf numFmtId="1" fontId="93" fillId="81" borderId="13" applyNumberFormat="0" applyBorder="0" applyAlignment="0">
      <alignment horizontal="centerContinuous" vertical="center"/>
      <protection locked="0"/>
    </xf>
    <xf numFmtId="207" fontId="17" fillId="0" borderId="0"/>
    <xf numFmtId="208" fontId="94" fillId="0" borderId="0" applyFill="0" applyBorder="0" applyAlignment="0">
      <alignment horizontal="center" vertical="center"/>
    </xf>
    <xf numFmtId="180" fontId="17" fillId="82" borderId="0" applyNumberFormat="0" applyFont="0" applyAlignment="0"/>
    <xf numFmtId="0" fontId="17" fillId="82" borderId="0" applyNumberFormat="0" applyFont="0" applyAlignment="0"/>
    <xf numFmtId="180" fontId="17" fillId="82" borderId="0" applyNumberFormat="0" applyFont="0" applyAlignment="0"/>
    <xf numFmtId="180" fontId="17" fillId="82" borderId="0" applyNumberFormat="0" applyFont="0" applyAlignment="0"/>
    <xf numFmtId="194" fontId="17" fillId="82" borderId="0" applyNumberFormat="0" applyFont="0" applyAlignment="0"/>
    <xf numFmtId="196" fontId="76" fillId="0" borderId="0"/>
    <xf numFmtId="0" fontId="68" fillId="69" borderId="26" applyAlignment="0" applyProtection="0"/>
    <xf numFmtId="0" fontId="59" fillId="69" borderId="26" applyNumberFormat="0" applyAlignment="0" applyProtection="0"/>
    <xf numFmtId="209" fontId="95" fillId="83" borderId="0" applyBorder="0">
      <protection locked="0"/>
    </xf>
    <xf numFmtId="210" fontId="76" fillId="0" borderId="0" applyFill="0" applyBorder="0">
      <alignment horizontal="right"/>
    </xf>
    <xf numFmtId="210" fontId="76" fillId="0" borderId="0" applyFill="0" applyBorder="0">
      <alignment horizontal="right"/>
    </xf>
    <xf numFmtId="210" fontId="76" fillId="0" borderId="0" applyFill="0" applyBorder="0">
      <alignment horizontal="right"/>
    </xf>
    <xf numFmtId="49" fontId="76" fillId="0" borderId="0" applyFill="0" applyBorder="0"/>
    <xf numFmtId="49" fontId="76" fillId="0" borderId="0" applyFill="0" applyBorder="0"/>
    <xf numFmtId="49" fontId="76" fillId="0" borderId="0" applyFill="0" applyBorder="0"/>
    <xf numFmtId="49" fontId="96" fillId="0" borderId="0" applyFill="0" applyBorder="0">
      <alignment horizontal="right" vertical="center"/>
    </xf>
    <xf numFmtId="211" fontId="17" fillId="0" borderId="0"/>
    <xf numFmtId="211" fontId="17" fillId="0" borderId="0"/>
    <xf numFmtId="211" fontId="17" fillId="0" borderId="0"/>
    <xf numFmtId="180" fontId="17" fillId="0" borderId="0" applyFont="0" applyFill="0" applyBorder="0" applyAlignment="0" applyProtection="0"/>
    <xf numFmtId="180" fontId="17" fillId="0" borderId="0" applyFont="0" applyFill="0" applyBorder="0" applyAlignment="0" applyProtection="0"/>
    <xf numFmtId="0" fontId="17" fillId="0" borderId="0" applyFont="0" applyFill="0" applyBorder="0" applyAlignment="0" applyProtection="0"/>
    <xf numFmtId="0" fontId="97" fillId="42" borderId="0" applyNumberFormat="0" applyBorder="0" applyAlignment="0" applyProtection="0"/>
    <xf numFmtId="0" fontId="97" fillId="42" borderId="0" applyNumberFormat="0" applyBorder="0" applyAlignment="0" applyProtection="0"/>
    <xf numFmtId="0" fontId="25" fillId="7" borderId="0" applyNumberFormat="0" applyBorder="0" applyAlignment="0" applyProtection="0"/>
    <xf numFmtId="0" fontId="97" fillId="42" borderId="0" applyNumberFormat="0" applyBorder="0" applyAlignment="0" applyProtection="0"/>
    <xf numFmtId="0" fontId="97" fillId="42" borderId="0" applyNumberFormat="0" applyBorder="0" applyAlignment="0" applyProtection="0"/>
    <xf numFmtId="0" fontId="98" fillId="0" borderId="0" applyNumberFormat="0" applyFill="0" applyBorder="0" applyProtection="0">
      <alignment horizontal="center" vertical="center"/>
    </xf>
    <xf numFmtId="0" fontId="99" fillId="84" borderId="0" applyNumberFormat="0" applyBorder="0" applyProtection="0">
      <alignment horizontal="left" vertical="center" indent="1"/>
    </xf>
    <xf numFmtId="212" fontId="100" fillId="0" borderId="0">
      <alignment horizontal="center" wrapText="1"/>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83" fillId="0" borderId="0"/>
    <xf numFmtId="0" fontId="83" fillId="0" borderId="0"/>
    <xf numFmtId="0" fontId="83" fillId="0" borderId="0"/>
    <xf numFmtId="180" fontId="19" fillId="0" borderId="7" applyNumberFormat="0">
      <alignment horizontal="center" wrapText="1"/>
    </xf>
    <xf numFmtId="0" fontId="101" fillId="0" borderId="36" applyNumberFormat="0" applyFill="0" applyAlignment="0" applyProtection="0"/>
    <xf numFmtId="0" fontId="101" fillId="0" borderId="36" applyNumberFormat="0" applyFill="0" applyAlignment="0" applyProtection="0"/>
    <xf numFmtId="0" fontId="22" fillId="0" borderId="15"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2" fillId="0" borderId="37" applyNumberFormat="0" applyFill="0" applyAlignment="0" applyProtection="0"/>
    <xf numFmtId="0" fontId="102" fillId="0" borderId="37" applyNumberFormat="0" applyFill="0" applyAlignment="0" applyProtection="0"/>
    <xf numFmtId="0" fontId="101" fillId="0" borderId="36" applyNumberFormat="0" applyFill="0" applyAlignment="0" applyProtection="0"/>
    <xf numFmtId="0" fontId="102" fillId="0" borderId="37" applyNumberFormat="0" applyFill="0" applyAlignment="0" applyProtection="0"/>
    <xf numFmtId="194" fontId="19" fillId="0" borderId="7" applyNumberFormat="0">
      <alignment horizontal="center" wrapText="1"/>
    </xf>
    <xf numFmtId="180" fontId="19" fillId="0" borderId="7" applyNumberFormat="0">
      <alignment horizontal="center" wrapText="1"/>
    </xf>
    <xf numFmtId="180" fontId="19" fillId="0" borderId="7" applyNumberFormat="0">
      <alignment horizontal="center" wrapText="1"/>
    </xf>
    <xf numFmtId="180" fontId="19" fillId="0" borderId="7" applyNumberFormat="0">
      <alignment horizontal="center" wrapText="1"/>
    </xf>
    <xf numFmtId="180" fontId="19" fillId="0" borderId="7" applyNumberFormat="0">
      <alignment horizontal="center" wrapText="1"/>
    </xf>
    <xf numFmtId="180" fontId="19" fillId="0" borderId="7" applyNumberFormat="0">
      <alignment horizontal="center" wrapText="1"/>
    </xf>
    <xf numFmtId="0" fontId="103" fillId="67" borderId="0" applyNumberFormat="0" applyBorder="0" applyAlignment="0">
      <protection hidden="1"/>
    </xf>
    <xf numFmtId="0" fontId="104" fillId="0" borderId="38" applyNumberFormat="0" applyFill="0" applyAlignment="0" applyProtection="0"/>
    <xf numFmtId="0" fontId="105" fillId="0" borderId="39" applyNumberFormat="0" applyFill="0" applyAlignment="0" applyProtection="0"/>
    <xf numFmtId="180" fontId="106" fillId="68" borderId="0">
      <alignment horizontal="left"/>
    </xf>
    <xf numFmtId="0" fontId="105" fillId="0" borderId="39" applyNumberFormat="0" applyFill="0" applyAlignment="0" applyProtection="0"/>
    <xf numFmtId="0" fontId="23" fillId="0" borderId="16" applyNumberFormat="0" applyFill="0" applyAlignment="0" applyProtection="0"/>
    <xf numFmtId="0" fontId="104" fillId="0" borderId="38" applyNumberFormat="0" applyFill="0" applyAlignment="0" applyProtection="0"/>
    <xf numFmtId="0" fontId="106" fillId="68" borderId="0">
      <alignment horizontal="left"/>
    </xf>
    <xf numFmtId="0" fontId="105" fillId="0" borderId="39" applyNumberFormat="0" applyFill="0" applyAlignment="0" applyProtection="0"/>
    <xf numFmtId="180" fontId="106" fillId="68" borderId="0">
      <alignment horizontal="left"/>
    </xf>
    <xf numFmtId="0" fontId="105" fillId="0" borderId="39" applyNumberFormat="0" applyFill="0" applyAlignment="0" applyProtection="0"/>
    <xf numFmtId="180" fontId="106" fillId="68" borderId="0">
      <alignment horizontal="left"/>
    </xf>
    <xf numFmtId="0" fontId="105" fillId="0" borderId="39" applyNumberFormat="0" applyFill="0" applyAlignment="0" applyProtection="0"/>
    <xf numFmtId="0" fontId="104" fillId="0" borderId="38" applyNumberFormat="0" applyFill="0" applyAlignment="0" applyProtection="0"/>
    <xf numFmtId="0" fontId="106" fillId="68" borderId="0">
      <alignment horizontal="left"/>
    </xf>
    <xf numFmtId="0" fontId="105" fillId="0" borderId="39" applyNumberFormat="0" applyFill="0" applyAlignment="0" applyProtection="0"/>
    <xf numFmtId="180" fontId="106" fillId="68" borderId="0">
      <alignment horizontal="left"/>
    </xf>
    <xf numFmtId="0" fontId="105" fillId="0" borderId="39" applyNumberFormat="0" applyFill="0" applyAlignment="0" applyProtection="0"/>
    <xf numFmtId="194" fontId="106" fillId="68" borderId="0">
      <alignment horizontal="left"/>
    </xf>
    <xf numFmtId="180" fontId="106" fillId="68" borderId="0">
      <alignment horizontal="left"/>
    </xf>
    <xf numFmtId="180" fontId="107" fillId="0" borderId="39" applyNumberFormat="0" applyFill="0" applyAlignment="0" applyProtection="0"/>
    <xf numFmtId="0" fontId="105" fillId="0" borderId="39" applyNumberFormat="0" applyFill="0" applyAlignment="0" applyProtection="0"/>
    <xf numFmtId="0" fontId="104" fillId="0" borderId="38" applyNumberFormat="0" applyFill="0" applyAlignment="0" applyProtection="0"/>
    <xf numFmtId="0" fontId="107" fillId="0" borderId="39" applyNumberFormat="0" applyFill="0" applyAlignment="0" applyProtection="0"/>
    <xf numFmtId="194" fontId="107" fillId="0" borderId="39" applyNumberFormat="0" applyFill="0" applyAlignment="0" applyProtection="0"/>
    <xf numFmtId="194" fontId="106" fillId="68" borderId="0">
      <alignment horizontal="left"/>
    </xf>
    <xf numFmtId="180" fontId="106" fillId="68" borderId="0">
      <alignment horizontal="left"/>
    </xf>
    <xf numFmtId="194" fontId="106" fillId="68" borderId="0">
      <alignment horizontal="left"/>
    </xf>
    <xf numFmtId="180" fontId="106" fillId="68" borderId="0">
      <alignment horizontal="left"/>
    </xf>
    <xf numFmtId="180" fontId="106" fillId="68" borderId="0">
      <alignment horizontal="left"/>
    </xf>
    <xf numFmtId="0" fontId="108" fillId="0" borderId="39" applyNumberFormat="0" applyFill="0" applyAlignment="0" applyProtection="0"/>
    <xf numFmtId="0" fontId="109" fillId="0" borderId="16" applyNumberFormat="0" applyFill="0" applyAlignment="0" applyProtection="0"/>
    <xf numFmtId="0" fontId="108" fillId="0" borderId="39" applyNumberFormat="0" applyFill="0" applyAlignment="0" applyProtection="0"/>
    <xf numFmtId="0" fontId="105" fillId="0" borderId="39" applyNumberFormat="0" applyFill="0" applyAlignment="0" applyProtection="0"/>
    <xf numFmtId="0" fontId="110" fillId="0" borderId="40" applyNumberFormat="0" applyFill="0" applyAlignment="0" applyProtection="0"/>
    <xf numFmtId="0" fontId="111" fillId="75" borderId="41" applyNumberFormat="0" applyAlignment="0" applyProtection="0"/>
    <xf numFmtId="0" fontId="110" fillId="0" borderId="40" applyNumberFormat="0" applyFill="0" applyAlignment="0" applyProtection="0"/>
    <xf numFmtId="0" fontId="111" fillId="75" borderId="41" applyNumberFormat="0" applyAlignment="0" applyProtection="0"/>
    <xf numFmtId="0" fontId="24" fillId="0" borderId="17" applyNumberFormat="0" applyFill="0" applyAlignment="0" applyProtection="0"/>
    <xf numFmtId="0" fontId="112" fillId="0" borderId="42" applyNumberFormat="0" applyFill="0" applyAlignment="0" applyProtection="0"/>
    <xf numFmtId="0" fontId="110" fillId="0" borderId="40" applyNumberFormat="0" applyFill="0" applyAlignment="0" applyProtection="0"/>
    <xf numFmtId="0" fontId="110" fillId="0" borderId="40" applyNumberFormat="0" applyFill="0" applyAlignment="0" applyProtection="0"/>
    <xf numFmtId="0" fontId="110" fillId="0" borderId="40" applyNumberFormat="0" applyFill="0" applyAlignment="0" applyProtection="0"/>
    <xf numFmtId="0" fontId="112" fillId="0" borderId="42" applyNumberFormat="0" applyFill="0" applyAlignment="0" applyProtection="0"/>
    <xf numFmtId="0" fontId="112" fillId="0" borderId="42" applyNumberFormat="0" applyFill="0" applyAlignment="0" applyProtection="0"/>
    <xf numFmtId="0" fontId="110" fillId="0" borderId="40" applyNumberFormat="0" applyFill="0" applyAlignment="0" applyProtection="0"/>
    <xf numFmtId="0" fontId="112" fillId="0" borderId="42" applyNumberFormat="0" applyFill="0" applyAlignment="0" applyProtection="0"/>
    <xf numFmtId="0" fontId="110" fillId="0" borderId="0" applyNumberFormat="0" applyFill="0" applyBorder="0" applyAlignment="0" applyProtection="0"/>
    <xf numFmtId="0" fontId="111" fillId="75" borderId="43" applyNumberFormat="0" applyAlignment="0" applyProtection="0"/>
    <xf numFmtId="0" fontId="110" fillId="0" borderId="0" applyNumberFormat="0" applyFill="0" applyBorder="0" applyAlignment="0" applyProtection="0"/>
    <xf numFmtId="0" fontId="111" fillId="75" borderId="43" applyNumberFormat="0" applyAlignment="0" applyProtection="0"/>
    <xf numFmtId="0" fontId="24" fillId="0" borderId="0" applyNumberFormat="0" applyFill="0" applyBorder="0" applyAlignment="0" applyProtection="0"/>
    <xf numFmtId="0" fontId="112"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xf numFmtId="0" fontId="110" fillId="0" borderId="0" applyNumberFormat="0" applyFill="0" applyBorder="0" applyAlignment="0" applyProtection="0"/>
    <xf numFmtId="0" fontId="112" fillId="0" borderId="0" applyNumberFormat="0" applyFill="0" applyBorder="0" applyAlignment="0" applyProtection="0"/>
    <xf numFmtId="180" fontId="19" fillId="0" borderId="7" applyNumberFormat="0">
      <alignment horizontal="center" wrapText="1"/>
    </xf>
    <xf numFmtId="180" fontId="19" fillId="0" borderId="7" applyNumberFormat="0">
      <alignment horizontal="center" wrapText="1"/>
    </xf>
    <xf numFmtId="0" fontId="19" fillId="0" borderId="7" applyNumberFormat="0">
      <alignment horizontal="center" wrapText="1"/>
    </xf>
    <xf numFmtId="194" fontId="19" fillId="0" borderId="7" applyNumberFormat="0">
      <alignment horizontal="center" wrapText="1"/>
    </xf>
    <xf numFmtId="180" fontId="19" fillId="0" borderId="7" applyNumberFormat="0">
      <alignment horizontal="center" wrapText="1"/>
    </xf>
    <xf numFmtId="194" fontId="19" fillId="0" borderId="7" applyNumberFormat="0">
      <alignment horizontal="center" wrapText="1"/>
    </xf>
    <xf numFmtId="180" fontId="19" fillId="0" borderId="7" applyNumberFormat="0">
      <alignment horizontal="center" wrapText="1"/>
    </xf>
    <xf numFmtId="0" fontId="19" fillId="0" borderId="7" applyNumberFormat="0">
      <alignment horizontal="center" wrapText="1"/>
    </xf>
    <xf numFmtId="180" fontId="19" fillId="0" borderId="7" applyNumberFormat="0">
      <alignment horizontal="center" wrapText="1"/>
    </xf>
    <xf numFmtId="194" fontId="19" fillId="0" borderId="7" applyNumberFormat="0">
      <alignment horizontal="center" wrapText="1"/>
    </xf>
    <xf numFmtId="180" fontId="19" fillId="0" borderId="7" applyNumberFormat="0">
      <alignment horizontal="center" wrapText="1"/>
    </xf>
    <xf numFmtId="0" fontId="113" fillId="80" borderId="44">
      <alignment horizontal="left" vertical="center"/>
    </xf>
    <xf numFmtId="0" fontId="19" fillId="0" borderId="0"/>
    <xf numFmtId="0" fontId="114" fillId="0" borderId="0"/>
    <xf numFmtId="180" fontId="115" fillId="0" borderId="0" applyNumberFormat="0" applyFill="0" applyBorder="0" applyAlignment="0" applyProtection="0"/>
    <xf numFmtId="180" fontId="115" fillId="0" borderId="0" applyNumberFormat="0" applyFill="0" applyBorder="0" applyAlignment="0" applyProtection="0"/>
    <xf numFmtId="0" fontId="115" fillId="0" borderId="0" applyNumberFormat="0" applyFill="0" applyBorder="0" applyAlignment="0" applyProtection="0"/>
    <xf numFmtId="171" fontId="17" fillId="69" borderId="0"/>
    <xf numFmtId="171" fontId="17" fillId="69" borderId="0"/>
    <xf numFmtId="171" fontId="17" fillId="69" borderId="0"/>
    <xf numFmtId="171" fontId="17" fillId="69" borderId="0"/>
    <xf numFmtId="171" fontId="17" fillId="69" borderId="0"/>
    <xf numFmtId="171" fontId="17" fillId="69" borderId="0"/>
    <xf numFmtId="171" fontId="17" fillId="69" borderId="0"/>
    <xf numFmtId="171" fontId="17" fillId="69" borderId="0"/>
    <xf numFmtId="171" fontId="17" fillId="69" borderId="0"/>
    <xf numFmtId="0" fontId="116" fillId="0" borderId="0" applyNumberFormat="0" applyFill="0" applyBorder="0" applyAlignment="0" applyProtection="0">
      <alignment vertical="top"/>
      <protection locked="0"/>
    </xf>
    <xf numFmtId="0" fontId="75" fillId="0" borderId="0" applyNumberFormat="0" applyFill="0" applyBorder="0" applyAlignment="0" applyProtection="0">
      <alignment vertical="top"/>
      <protection locked="0"/>
    </xf>
    <xf numFmtId="0" fontId="75" fillId="0" borderId="0" applyNumberFormat="0" applyFill="0" applyBorder="0" applyAlignment="0" applyProtection="0">
      <alignment vertical="top"/>
      <protection locked="0"/>
    </xf>
    <xf numFmtId="0" fontId="75" fillId="0" borderId="0" applyNumberFormat="0" applyFill="0" applyBorder="0" applyAlignment="0" applyProtection="0">
      <alignment vertical="top"/>
      <protection locked="0"/>
    </xf>
    <xf numFmtId="0" fontId="116" fillId="0" borderId="0" applyNumberFormat="0" applyFill="0" applyBorder="0" applyAlignment="0" applyProtection="0">
      <alignment vertical="top"/>
      <protection locked="0"/>
    </xf>
    <xf numFmtId="0" fontId="117" fillId="0" borderId="0" applyNumberFormat="0" applyFill="0" applyBorder="0" applyAlignment="0" applyProtection="0">
      <alignment vertical="top"/>
      <protection locked="0"/>
    </xf>
    <xf numFmtId="0" fontId="75" fillId="0" borderId="0" applyNumberFormat="0" applyFill="0" applyBorder="0" applyAlignment="0" applyProtection="0">
      <alignment vertical="top"/>
      <protection locked="0"/>
    </xf>
    <xf numFmtId="0" fontId="117" fillId="0" borderId="0" applyNumberFormat="0" applyFill="0" applyBorder="0" applyAlignment="0" applyProtection="0">
      <alignment vertical="top"/>
      <protection locked="0"/>
    </xf>
    <xf numFmtId="0" fontId="118" fillId="0" borderId="0" applyNumberFormat="0" applyFill="0" applyBorder="0" applyAlignment="0" applyProtection="0">
      <alignment vertical="top"/>
      <protection locked="0"/>
    </xf>
    <xf numFmtId="0" fontId="117" fillId="0" borderId="0" applyNumberFormat="0" applyFill="0" applyBorder="0" applyAlignment="0" applyProtection="0">
      <alignment vertical="top"/>
      <protection locked="0"/>
    </xf>
    <xf numFmtId="0" fontId="75" fillId="0" borderId="0" applyNumberFormat="0" applyFill="0" applyBorder="0" applyAlignment="0" applyProtection="0">
      <alignment vertical="top"/>
      <protection locked="0"/>
    </xf>
    <xf numFmtId="0" fontId="75" fillId="0" borderId="0" applyNumberFormat="0" applyFill="0" applyBorder="0" applyAlignment="0" applyProtection="0">
      <alignment vertical="top"/>
      <protection locked="0"/>
    </xf>
    <xf numFmtId="180" fontId="119" fillId="65" borderId="0" applyNumberFormat="0" applyFill="0" applyBorder="0" applyAlignment="0" applyProtection="0">
      <alignment horizontal="left" vertical="center"/>
    </xf>
    <xf numFmtId="180" fontId="119" fillId="65" borderId="0" applyNumberFormat="0" applyFill="0" applyBorder="0" applyAlignment="0" applyProtection="0">
      <alignment horizontal="left" vertical="center"/>
    </xf>
    <xf numFmtId="0" fontId="119" fillId="65" borderId="0" applyNumberFormat="0" applyFill="0" applyBorder="0" applyAlignment="0" applyProtection="0">
      <alignment horizontal="left" vertical="center"/>
    </xf>
    <xf numFmtId="180" fontId="120" fillId="85" borderId="0" applyNumberFormat="0" applyFill="0" applyBorder="0" applyAlignment="0" applyProtection="0">
      <alignment vertical="top"/>
    </xf>
    <xf numFmtId="180" fontId="120" fillId="85" borderId="0" applyNumberFormat="0" applyFill="0" applyBorder="0" applyAlignment="0" applyProtection="0">
      <alignment vertical="top"/>
    </xf>
    <xf numFmtId="0" fontId="120" fillId="85" borderId="0" applyNumberFormat="0" applyFill="0" applyBorder="0" applyAlignment="0" applyProtection="0">
      <alignment vertical="top"/>
    </xf>
    <xf numFmtId="164" fontId="121" fillId="80" borderId="4" applyNumberFormat="0" applyFont="0" applyBorder="0" applyAlignment="0" applyProtection="0">
      <alignment horizontal="right"/>
    </xf>
    <xf numFmtId="194"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94"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180" fontId="122" fillId="43" borderId="45" applyNumberFormat="0" applyAlignment="0"/>
    <xf numFmtId="180" fontId="123" fillId="43" borderId="45" applyNumberFormat="0" applyAlignment="0"/>
    <xf numFmtId="180" fontId="122" fillId="43" borderId="45" applyNumberFormat="0" applyAlignment="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180" fontId="122" fillId="43" borderId="45" applyNumberFormat="0" applyAlignment="0"/>
    <xf numFmtId="0" fontId="28" fillId="9" borderId="18" applyNumberFormat="0" applyAlignment="0" applyProtection="0"/>
    <xf numFmtId="0" fontId="122" fillId="43" borderId="45" applyNumberFormat="0" applyAlignment="0"/>
    <xf numFmtId="0" fontId="125" fillId="41" borderId="24" applyNumberFormat="0" applyAlignment="0" applyProtection="0"/>
    <xf numFmtId="0" fontId="122" fillId="43" borderId="45" applyNumberFormat="0" applyAlignment="0"/>
    <xf numFmtId="0" fontId="124" fillId="41" borderId="24" applyNumberFormat="0" applyAlignment="0" applyProtection="0"/>
    <xf numFmtId="0" fontId="122" fillId="43" borderId="45" applyNumberFormat="0" applyAlignment="0"/>
    <xf numFmtId="0" fontId="124" fillId="41" borderId="24" applyNumberFormat="0" applyAlignment="0" applyProtection="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0" fontId="124" fillId="41" borderId="24" applyNumberFormat="0" applyAlignment="0" applyProtection="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0" fontId="122" fillId="43" borderId="45" applyNumberFormat="0" applyAlignment="0"/>
    <xf numFmtId="194"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94" fontId="122" fillId="43" borderId="45" applyNumberFormat="0" applyAlignment="0"/>
    <xf numFmtId="194"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0" fontId="28" fillId="9" borderId="18" applyNumberFormat="0" applyAlignment="0" applyProtection="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180" fontId="122" fillId="43" borderId="45" applyNumberFormat="0" applyAlignment="0"/>
    <xf numFmtId="0" fontId="28" fillId="9" borderId="18" applyNumberFormat="0" applyAlignment="0" applyProtection="0"/>
    <xf numFmtId="180" fontId="122" fillId="43" borderId="45" applyNumberFormat="0" applyAlignment="0"/>
    <xf numFmtId="0" fontId="122" fillId="43" borderId="45" applyNumberFormat="0" applyAlignment="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0" fontId="122" fillId="43" borderId="45" applyNumberFormat="0" applyAlignment="0"/>
    <xf numFmtId="0" fontId="124" fillId="41" borderId="24" applyNumberFormat="0" applyAlignment="0" applyProtection="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5" fillId="41" borderId="24" applyNumberFormat="0" applyAlignment="0" applyProtection="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2" fillId="43" borderId="45" applyNumberFormat="0" applyAlignment="0"/>
    <xf numFmtId="0" fontId="124" fillId="41" borderId="24" applyNumberFormat="0" applyAlignment="0" applyProtection="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22"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2"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2" fillId="43" borderId="45" applyNumberFormat="0" applyAlignment="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5" fillId="41" borderId="24" applyNumberFormat="0" applyAlignment="0" applyProtection="0"/>
    <xf numFmtId="0" fontId="125" fillId="41" borderId="24" applyNumberFormat="0" applyAlignment="0" applyProtection="0"/>
    <xf numFmtId="0" fontId="125" fillId="41" borderId="24" applyNumberFormat="0" applyAlignment="0" applyProtection="0"/>
    <xf numFmtId="0" fontId="124" fillId="41" borderId="24" applyNumberFormat="0" applyAlignment="0" applyProtection="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0" fontId="122" fillId="43" borderId="45" applyNumberForma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2" fillId="43" borderId="45" applyNumberForma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22"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2"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2" fillId="43" borderId="45" applyNumberFormat="0" applyAlignment="0"/>
    <xf numFmtId="0" fontId="124" fillId="41" borderId="24" applyNumberFormat="0" applyAlignment="0" applyProtection="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 fontId="74" fillId="0" borderId="0" applyFill="0" applyBorder="0" applyAlignment="0" applyProtection="0">
      <alignment horizontal="right"/>
    </xf>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80" fontId="17" fillId="43" borderId="45" applyNumberFormat="0" applyFont="0" applyAlignment="0"/>
    <xf numFmtId="194" fontId="17" fillId="43" borderId="45" applyNumberFormat="0" applyFont="0" applyAlignment="0"/>
    <xf numFmtId="0" fontId="124" fillId="41" borderId="24" applyNumberFormat="0" applyAlignment="0" applyProtection="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2"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2"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2"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2" fillId="43" borderId="45" applyNumberFormat="0" applyAlignment="0"/>
    <xf numFmtId="194" fontId="122"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2"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0" fontId="124" fillId="41" borderId="24" applyNumberFormat="0" applyAlignment="0" applyProtection="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2"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2" fillId="43" borderId="45" applyNumberFormat="0" applyAlignment="0"/>
    <xf numFmtId="0" fontId="124" fillId="41" borderId="24" applyNumberFormat="0" applyAlignment="0" applyProtection="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2"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2" fillId="43" borderId="45" applyNumberFormat="0" applyAlignment="0"/>
    <xf numFmtId="0" fontId="124" fillId="41" borderId="24" applyNumberFormat="0" applyAlignment="0" applyProtection="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2"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94" fontId="122"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3" fillId="43" borderId="45" applyNumberFormat="0" applyAlignment="0"/>
    <xf numFmtId="180" fontId="122" fillId="43" borderId="45" applyNumberFormat="0" applyAlignment="0"/>
    <xf numFmtId="4" fontId="45" fillId="0" borderId="0" applyBorder="0">
      <alignment horizontal="right" vertical="center"/>
    </xf>
    <xf numFmtId="213" fontId="17" fillId="86" borderId="32"/>
    <xf numFmtId="10" fontId="17" fillId="86" borderId="32"/>
    <xf numFmtId="0" fontId="17" fillId="86" borderId="32"/>
    <xf numFmtId="0" fontId="17" fillId="86" borderId="32"/>
    <xf numFmtId="0" fontId="17" fillId="86" borderId="32"/>
    <xf numFmtId="0" fontId="17" fillId="86" borderId="32"/>
    <xf numFmtId="0" fontId="17" fillId="86" borderId="32"/>
    <xf numFmtId="0" fontId="17" fillId="86" borderId="32"/>
    <xf numFmtId="0" fontId="17" fillId="86" borderId="32"/>
    <xf numFmtId="0" fontId="17" fillId="86" borderId="32"/>
    <xf numFmtId="0" fontId="17" fillId="86" borderId="32"/>
    <xf numFmtId="204" fontId="43" fillId="43" borderId="32" applyAlignment="0">
      <protection locked="0"/>
    </xf>
    <xf numFmtId="204" fontId="43" fillId="43" borderId="32" applyNumberFormat="0" applyAlignment="0">
      <protection locked="0"/>
    </xf>
    <xf numFmtId="204" fontId="43" fillId="43" borderId="32" applyAlignment="0">
      <protection locked="0"/>
    </xf>
    <xf numFmtId="0" fontId="69" fillId="87" borderId="0" applyNumberFormat="0" applyAlignment="0" applyProtection="0"/>
    <xf numFmtId="0" fontId="126" fillId="0" borderId="0">
      <alignment horizontal="left"/>
    </xf>
    <xf numFmtId="0" fontId="126" fillId="0" borderId="0">
      <alignment horizontal="left"/>
    </xf>
    <xf numFmtId="0" fontId="126" fillId="0" borderId="0">
      <alignment horizontal="left"/>
    </xf>
    <xf numFmtId="0" fontId="127" fillId="0" borderId="0">
      <alignment horizontal="left" indent="1"/>
    </xf>
    <xf numFmtId="0" fontId="39" fillId="88" borderId="0" applyNumberFormat="0" applyAlignment="0" applyProtection="0"/>
    <xf numFmtId="0" fontId="128" fillId="0" borderId="46" applyNumberFormat="0" applyFill="0" applyAlignment="0" applyProtection="0"/>
    <xf numFmtId="0" fontId="128" fillId="0" borderId="46" applyNumberFormat="0" applyFill="0" applyAlignment="0" applyProtection="0"/>
    <xf numFmtId="0" fontId="31" fillId="0" borderId="20" applyNumberFormat="0" applyFill="0" applyAlignment="0" applyProtection="0"/>
    <xf numFmtId="0" fontId="128" fillId="0" borderId="46" applyNumberFormat="0" applyFill="0" applyAlignment="0" applyProtection="0"/>
    <xf numFmtId="0" fontId="128" fillId="0" borderId="46" applyNumberFormat="0" applyFill="0" applyAlignment="0" applyProtection="0"/>
    <xf numFmtId="180" fontId="129" fillId="89" borderId="47" applyNumberFormat="0" applyBorder="0" applyAlignment="0">
      <alignment horizontal="center" wrapText="1"/>
    </xf>
    <xf numFmtId="180" fontId="129" fillId="89" borderId="48" applyNumberFormat="0" applyBorder="0" applyAlignment="0">
      <alignment horizontal="center" vertical="top" wrapText="1"/>
    </xf>
    <xf numFmtId="0" fontId="129" fillId="89" borderId="48" applyNumberFormat="0" applyBorder="0" applyAlignment="0">
      <alignment horizontal="center" vertical="top" wrapText="1"/>
    </xf>
    <xf numFmtId="0" fontId="69" fillId="90" borderId="0" applyNumberFormat="0" applyAlignment="0" applyProtection="0"/>
    <xf numFmtId="0" fontId="130" fillId="91" borderId="0" applyNumberFormat="0" applyAlignment="0" applyProtection="0"/>
    <xf numFmtId="1" fontId="129" fillId="92" borderId="49" applyNumberFormat="0" applyAlignment="0">
      <alignment horizontal="center" wrapText="1"/>
    </xf>
    <xf numFmtId="214" fontId="17" fillId="0" borderId="0" applyFont="0" applyFill="0" applyBorder="0" applyAlignment="0" applyProtection="0"/>
    <xf numFmtId="214" fontId="17" fillId="0" borderId="0" applyFont="0" applyFill="0" applyBorder="0" applyAlignment="0" applyProtection="0"/>
    <xf numFmtId="214" fontId="17" fillId="0" borderId="0" applyFont="0" applyFill="0" applyBorder="0" applyAlignment="0" applyProtection="0"/>
    <xf numFmtId="180" fontId="131" fillId="0" borderId="0" applyNumberFormat="0" applyBorder="0" applyAlignment="0" applyProtection="0"/>
    <xf numFmtId="0" fontId="132" fillId="0" borderId="0" applyNumberFormat="0" applyBorder="0" applyAlignment="0" applyProtection="0"/>
    <xf numFmtId="194" fontId="131" fillId="0" borderId="0" applyNumberFormat="0" applyBorder="0" applyAlignment="0" applyProtection="0"/>
    <xf numFmtId="180" fontId="131" fillId="0" borderId="0" applyNumberFormat="0" applyBorder="0" applyAlignment="0" applyProtection="0"/>
    <xf numFmtId="180" fontId="132" fillId="0" borderId="0" applyNumberFormat="0" applyBorder="0" applyAlignment="0" applyProtection="0"/>
    <xf numFmtId="194" fontId="131" fillId="0" borderId="0" applyNumberFormat="0" applyBorder="0" applyAlignment="0" applyProtection="0"/>
    <xf numFmtId="180" fontId="131" fillId="0" borderId="0" applyNumberFormat="0" applyBorder="0" applyAlignment="0" applyProtection="0"/>
    <xf numFmtId="194" fontId="131" fillId="0" borderId="0" applyNumberFormat="0" applyBorder="0" applyAlignment="0" applyProtection="0"/>
    <xf numFmtId="180" fontId="131" fillId="0" borderId="0" applyNumberFormat="0" applyBorder="0" applyAlignment="0" applyProtection="0"/>
    <xf numFmtId="180" fontId="132" fillId="0" borderId="0" applyNumberFormat="0" applyBorder="0" applyAlignment="0" applyProtection="0"/>
    <xf numFmtId="194" fontId="132" fillId="0" borderId="0" applyNumberFormat="0" applyBorder="0" applyAlignment="0" applyProtection="0"/>
    <xf numFmtId="0" fontId="131" fillId="0" borderId="0" applyNumberFormat="0" applyBorder="0" applyAlignment="0" applyProtection="0"/>
    <xf numFmtId="0" fontId="132" fillId="0" borderId="0" applyNumberFormat="0" applyBorder="0" applyAlignment="0" applyProtection="0"/>
    <xf numFmtId="38" fontId="41" fillId="0" borderId="0" applyFont="0" applyFill="0" applyBorder="0" applyAlignment="0" applyProtection="0"/>
    <xf numFmtId="40" fontId="41" fillId="0" borderId="0" applyFont="0" applyFill="0" applyBorder="0" applyAlignment="0" applyProtection="0"/>
    <xf numFmtId="215" fontId="41" fillId="0" borderId="0" applyFont="0" applyFill="0" applyBorder="0" applyAlignment="0" applyProtection="0"/>
    <xf numFmtId="215" fontId="41" fillId="0" borderId="0" applyFont="0" applyFill="0" applyBorder="0" applyAlignment="0" applyProtection="0"/>
    <xf numFmtId="216" fontId="76" fillId="78" borderId="0">
      <alignment horizontal="center"/>
    </xf>
    <xf numFmtId="180" fontId="133" fillId="37" borderId="29" applyNumberFormat="0" applyFill="0" applyBorder="0" applyAlignment="0" applyProtection="0">
      <alignment horizontal="left"/>
    </xf>
    <xf numFmtId="0" fontId="134" fillId="43" borderId="0" applyNumberFormat="0" applyBorder="0" applyAlignment="0" applyProtection="0"/>
    <xf numFmtId="0" fontId="134" fillId="43" borderId="0" applyNumberFormat="0" applyBorder="0" applyAlignment="0" applyProtection="0"/>
    <xf numFmtId="0" fontId="27" fillId="8" borderId="0" applyNumberFormat="0" applyBorder="0" applyAlignment="0" applyProtection="0"/>
    <xf numFmtId="0" fontId="134" fillId="43" borderId="0" applyNumberFormat="0" applyBorder="0" applyAlignment="0" applyProtection="0"/>
    <xf numFmtId="0" fontId="134" fillId="43" borderId="0" applyNumberFormat="0" applyBorder="0" applyAlignment="0" applyProtection="0"/>
    <xf numFmtId="180" fontId="17" fillId="0" borderId="0" applyNumberFormat="0" applyFont="0" applyBorder="0" applyAlignment="0" applyProtection="0"/>
    <xf numFmtId="180" fontId="17" fillId="0" borderId="0" applyNumberFormat="0" applyFont="0" applyBorder="0" applyAlignment="0" applyProtection="0"/>
    <xf numFmtId="0" fontId="17" fillId="0" borderId="0" applyNumberFormat="0" applyFont="0" applyBorder="0" applyAlignment="0" applyProtection="0"/>
    <xf numFmtId="217" fontId="135" fillId="0" borderId="0"/>
    <xf numFmtId="218" fontId="76" fillId="0" borderId="0"/>
    <xf numFmtId="219" fontId="76" fillId="0" borderId="0"/>
    <xf numFmtId="220" fontId="76" fillId="0" borderId="0"/>
    <xf numFmtId="0" fontId="17" fillId="0" borderId="0"/>
    <xf numFmtId="194" fontId="17" fillId="0" borderId="0" applyProtection="0"/>
    <xf numFmtId="0" fontId="17" fillId="0" borderId="0"/>
    <xf numFmtId="0" fontId="7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180" fontId="17" fillId="0" borderId="0"/>
    <xf numFmtId="0" fontId="17" fillId="0" borderId="0"/>
    <xf numFmtId="180" fontId="17" fillId="0" borderId="0"/>
    <xf numFmtId="0" fontId="41" fillId="0" borderId="0"/>
    <xf numFmtId="0" fontId="17" fillId="0" borderId="0"/>
    <xf numFmtId="0" fontId="136" fillId="0" borderId="0"/>
    <xf numFmtId="180" fontId="17" fillId="0" borderId="0"/>
    <xf numFmtId="0" fontId="76" fillId="0" borderId="0"/>
    <xf numFmtId="0" fontId="41" fillId="0" borderId="0"/>
    <xf numFmtId="0" fontId="69" fillId="0" borderId="0"/>
    <xf numFmtId="0" fontId="136" fillId="0" borderId="0"/>
    <xf numFmtId="0" fontId="69" fillId="0" borderId="0"/>
    <xf numFmtId="0" fontId="69" fillId="0" borderId="0"/>
    <xf numFmtId="194" fontId="17" fillId="0" borderId="0"/>
    <xf numFmtId="0" fontId="17" fillId="0" borderId="0"/>
    <xf numFmtId="0" fontId="17" fillId="0" borderId="0"/>
    <xf numFmtId="0" fontId="17" fillId="0" borderId="0"/>
    <xf numFmtId="0" fontId="17" fillId="0" borderId="0"/>
    <xf numFmtId="221" fontId="37" fillId="0" borderId="0"/>
    <xf numFmtId="0" fontId="17" fillId="0" borderId="0"/>
    <xf numFmtId="220" fontId="76" fillId="0" borderId="0"/>
    <xf numFmtId="0" fontId="17" fillId="0" borderId="0"/>
    <xf numFmtId="0" fontId="17" fillId="0" borderId="0"/>
    <xf numFmtId="0" fontId="17" fillId="0" borderId="0"/>
    <xf numFmtId="0" fontId="17" fillId="0" borderId="0"/>
    <xf numFmtId="0" fontId="17" fillId="0" borderId="0"/>
    <xf numFmtId="0" fontId="17" fillId="0" borderId="0"/>
    <xf numFmtId="220" fontId="76" fillId="0" borderId="0"/>
    <xf numFmtId="0" fontId="17" fillId="0" borderId="0"/>
    <xf numFmtId="0" fontId="17" fillId="0" borderId="0"/>
    <xf numFmtId="0" fontId="70" fillId="0" borderId="0"/>
    <xf numFmtId="0" fontId="17" fillId="0" borderId="0"/>
    <xf numFmtId="0" fontId="17" fillId="0" borderId="0"/>
    <xf numFmtId="0" fontId="70" fillId="0" borderId="0"/>
    <xf numFmtId="0" fontId="17" fillId="0" borderId="0"/>
    <xf numFmtId="0" fontId="17" fillId="0" borderId="0"/>
    <xf numFmtId="0" fontId="17" fillId="0" borderId="0"/>
    <xf numFmtId="0" fontId="17" fillId="0" borderId="0"/>
    <xf numFmtId="0" fontId="17" fillId="0" borderId="0"/>
    <xf numFmtId="0" fontId="17" fillId="0" borderId="0"/>
    <xf numFmtId="221" fontId="37" fillId="0" borderId="0"/>
    <xf numFmtId="0" fontId="17" fillId="0" borderId="0"/>
    <xf numFmtId="0" fontId="17" fillId="0" borderId="0"/>
    <xf numFmtId="220" fontId="76" fillId="0" borderId="0"/>
    <xf numFmtId="0" fontId="17" fillId="0" borderId="0"/>
    <xf numFmtId="0" fontId="17" fillId="0" borderId="0"/>
    <xf numFmtId="0" fontId="137" fillId="0" borderId="0"/>
    <xf numFmtId="0" fontId="137" fillId="0" borderId="0"/>
    <xf numFmtId="0" fontId="36" fillId="0" borderId="0"/>
    <xf numFmtId="0" fontId="13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4" fillId="0" borderId="0"/>
    <xf numFmtId="0" fontId="14" fillId="0" borderId="0"/>
    <xf numFmtId="0" fontId="17" fillId="0" borderId="0"/>
    <xf numFmtId="0" fontId="41" fillId="0" borderId="0"/>
    <xf numFmtId="220" fontId="76" fillId="0" borderId="0"/>
    <xf numFmtId="0" fontId="67" fillId="0" borderId="0"/>
    <xf numFmtId="0" fontId="17" fillId="0" borderId="0"/>
    <xf numFmtId="0" fontId="6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221" fontId="37" fillId="0" borderId="0"/>
    <xf numFmtId="221" fontId="37" fillId="0" borderId="0"/>
    <xf numFmtId="0" fontId="17" fillId="0" borderId="0"/>
    <xf numFmtId="0" fontId="17" fillId="0" borderId="0"/>
    <xf numFmtId="0" fontId="36" fillId="0" borderId="0"/>
    <xf numFmtId="0" fontId="17" fillId="0" borderId="0"/>
    <xf numFmtId="0" fontId="37" fillId="0" borderId="0"/>
    <xf numFmtId="0" fontId="17" fillId="0" borderId="0"/>
    <xf numFmtId="0" fontId="17" fillId="0" borderId="0"/>
    <xf numFmtId="0" fontId="14" fillId="0" borderId="0"/>
    <xf numFmtId="0" fontId="17" fillId="0" borderId="0"/>
    <xf numFmtId="0" fontId="17" fillId="0" borderId="0"/>
    <xf numFmtId="0" fontId="70" fillId="0" borderId="0"/>
    <xf numFmtId="0" fontId="17" fillId="0" borderId="0"/>
    <xf numFmtId="0" fontId="37" fillId="0" borderId="0"/>
    <xf numFmtId="0" fontId="17" fillId="0" borderId="0"/>
    <xf numFmtId="0" fontId="17" fillId="0" borderId="0"/>
    <xf numFmtId="0" fontId="67" fillId="0" borderId="0"/>
    <xf numFmtId="0" fontId="17" fillId="0" borderId="0"/>
    <xf numFmtId="0" fontId="17" fillId="0" borderId="0"/>
    <xf numFmtId="0" fontId="17" fillId="0" borderId="0"/>
    <xf numFmtId="0" fontId="70" fillId="0" borderId="0"/>
    <xf numFmtId="0" fontId="17" fillId="0" borderId="0"/>
    <xf numFmtId="0" fontId="17" fillId="0" borderId="0" applyProtection="0"/>
    <xf numFmtId="0" fontId="17" fillId="0" borderId="0"/>
    <xf numFmtId="0" fontId="17" fillId="0" borderId="0"/>
    <xf numFmtId="0" fontId="17" fillId="0" borderId="0"/>
    <xf numFmtId="0" fontId="17" fillId="0" borderId="0"/>
    <xf numFmtId="0" fontId="17" fillId="0" borderId="0"/>
    <xf numFmtId="220" fontId="76" fillId="0" borderId="0"/>
    <xf numFmtId="0" fontId="17" fillId="0" borderId="0"/>
    <xf numFmtId="194" fontId="17" fillId="0" borderId="0" applyProtection="0"/>
    <xf numFmtId="0" fontId="17" fillId="0" borderId="0"/>
    <xf numFmtId="0" fontId="17" fillId="0" borderId="0"/>
    <xf numFmtId="0" fontId="17" fillId="0" borderId="0"/>
    <xf numFmtId="0" fontId="17" fillId="0" borderId="0"/>
    <xf numFmtId="0" fontId="17" fillId="0" borderId="0"/>
    <xf numFmtId="220" fontId="76" fillId="0" borderId="0"/>
    <xf numFmtId="0" fontId="17" fillId="0" borderId="0"/>
    <xf numFmtId="4" fontId="45" fillId="0" borderId="1" applyFill="0" applyBorder="0" applyProtection="0">
      <alignment horizontal="right" vertical="center"/>
    </xf>
    <xf numFmtId="4" fontId="45" fillId="0" borderId="1" applyFill="0" applyBorder="0" applyProtection="0">
      <alignment horizontal="right" vertical="center"/>
    </xf>
    <xf numFmtId="180" fontId="138" fillId="0" borderId="0" applyNumberFormat="0" applyFill="0" applyBorder="0" applyProtection="0">
      <alignment horizontal="left" vertical="center"/>
    </xf>
    <xf numFmtId="180" fontId="138" fillId="0" borderId="0" applyNumberFormat="0" applyFill="0" applyBorder="0" applyProtection="0">
      <alignment horizontal="left" vertical="center"/>
    </xf>
    <xf numFmtId="0" fontId="138" fillId="0" borderId="0" applyNumberFormat="0" applyFill="0" applyBorder="0" applyProtection="0">
      <alignment horizontal="left" vertical="center"/>
    </xf>
    <xf numFmtId="180" fontId="45" fillId="0" borderId="1" applyNumberFormat="0" applyFill="0" applyAlignment="0" applyProtection="0"/>
    <xf numFmtId="180" fontId="45" fillId="0" borderId="1" applyNumberFormat="0" applyFill="0" applyAlignment="0" applyProtection="0"/>
    <xf numFmtId="180" fontId="45" fillId="0" borderId="1" applyNumberFormat="0" applyFill="0" applyAlignment="0" applyProtection="0"/>
    <xf numFmtId="180" fontId="45" fillId="0" borderId="1" applyNumberFormat="0" applyFill="0" applyAlignment="0" applyProtection="0"/>
    <xf numFmtId="0" fontId="45" fillId="0" borderId="1" applyNumberFormat="0" applyFill="0" applyAlignment="0" applyProtection="0"/>
    <xf numFmtId="0" fontId="45" fillId="0" borderId="1" applyNumberFormat="0" applyFill="0" applyAlignment="0" applyProtection="0"/>
    <xf numFmtId="180" fontId="45" fillId="0" borderId="1" applyNumberFormat="0" applyFill="0" applyAlignment="0" applyProtection="0"/>
    <xf numFmtId="180" fontId="45" fillId="0" borderId="1" applyNumberFormat="0" applyFill="0" applyAlignment="0" applyProtection="0"/>
    <xf numFmtId="0" fontId="45" fillId="0" borderId="1" applyNumberFormat="0" applyFill="0" applyAlignment="0" applyProtection="0"/>
    <xf numFmtId="0" fontId="45" fillId="0" borderId="1" applyNumberFormat="0" applyFill="0" applyAlignment="0" applyProtection="0"/>
    <xf numFmtId="0" fontId="45" fillId="0" borderId="1" applyNumberFormat="0" applyFill="0" applyAlignment="0" applyProtection="0"/>
    <xf numFmtId="180" fontId="17" fillId="93" borderId="0" applyNumberFormat="0" applyFont="0" applyBorder="0" applyAlignment="0" applyProtection="0"/>
    <xf numFmtId="180" fontId="17" fillId="93" borderId="0" applyNumberFormat="0" applyFont="0" applyBorder="0" applyAlignment="0" applyProtection="0"/>
    <xf numFmtId="0" fontId="17" fillId="93" borderId="0" applyNumberFormat="0" applyFont="0" applyBorder="0" applyAlignment="0" applyProtection="0"/>
    <xf numFmtId="0" fontId="40" fillId="0" borderId="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0" fontId="17" fillId="54" borderId="26" applyNumberFormat="0" applyFont="0" applyAlignment="0" applyProtection="0"/>
    <xf numFmtId="0" fontId="17" fillId="54" borderId="26" applyNumberFormat="0" applyFont="0" applyAlignment="0" applyProtection="0"/>
    <xf numFmtId="0" fontId="17" fillId="0" borderId="0"/>
    <xf numFmtId="0" fontId="17" fillId="54" borderId="26" applyNumberFormat="0" applyFont="0" applyAlignment="0" applyProtection="0"/>
    <xf numFmtId="0" fontId="17" fillId="54" borderId="26" applyNumberFormat="0" applyFont="0" applyAlignment="0" applyProtection="0"/>
    <xf numFmtId="0" fontId="76" fillId="43" borderId="50" applyNumberFormat="0" applyFont="0" applyAlignment="0" applyProtection="0"/>
    <xf numFmtId="0" fontId="17" fillId="0" borderId="0"/>
    <xf numFmtId="180" fontId="17" fillId="12" borderId="22" applyNumberFormat="0" applyFont="0" applyAlignment="0" applyProtection="0"/>
    <xf numFmtId="0" fontId="17" fillId="54" borderId="26"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0" fontId="17" fillId="54" borderId="26" applyNumberFormat="0" applyFont="0" applyAlignment="0" applyProtection="0"/>
    <xf numFmtId="0" fontId="17" fillId="0" borderId="0"/>
    <xf numFmtId="0" fontId="17" fillId="0" borderId="0"/>
    <xf numFmtId="0" fontId="17" fillId="0" borderId="0"/>
    <xf numFmtId="0" fontId="76" fillId="43" borderId="50" applyNumberFormat="0" applyFont="0" applyAlignment="0" applyProtection="0"/>
    <xf numFmtId="0" fontId="17" fillId="0" borderId="0"/>
    <xf numFmtId="0" fontId="17" fillId="54" borderId="26"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0" fontId="17" fillId="54" borderId="26" applyNumberFormat="0" applyFont="0" applyAlignment="0" applyProtection="0"/>
    <xf numFmtId="0" fontId="14" fillId="12" borderId="22" applyNumberFormat="0" applyFont="0" applyAlignment="0" applyProtection="0"/>
    <xf numFmtId="0" fontId="76" fillId="43" borderId="50" applyNumberFormat="0" applyFont="0" applyAlignment="0" applyProtection="0"/>
    <xf numFmtId="0" fontId="36" fillId="54" borderId="26"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0" fontId="17" fillId="54" borderId="26" applyNumberFormat="0" applyFont="0" applyAlignment="0" applyProtection="0"/>
    <xf numFmtId="0" fontId="17" fillId="0" borderId="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0" fontId="17" fillId="0" borderId="0"/>
    <xf numFmtId="0" fontId="76" fillId="43" borderId="50"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0" fontId="17" fillId="0" borderId="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180" fontId="17" fillId="12" borderId="22" applyNumberFormat="0" applyFont="0" applyAlignment="0" applyProtection="0"/>
    <xf numFmtId="0" fontId="17" fillId="0" borderId="0"/>
    <xf numFmtId="0" fontId="17" fillId="0" borderId="0"/>
    <xf numFmtId="0" fontId="139" fillId="0" borderId="4"/>
    <xf numFmtId="222" fontId="17" fillId="0" borderId="0" applyFont="0" applyFill="0" applyBorder="0" applyAlignment="0" applyProtection="0"/>
    <xf numFmtId="191" fontId="17" fillId="0" borderId="0" applyFont="0" applyFill="0" applyBorder="0" applyAlignment="0" applyProtection="0"/>
    <xf numFmtId="223" fontId="17" fillId="0" borderId="0" applyFont="0" applyFill="0" applyBorder="0" applyAlignment="0" applyProtection="0"/>
    <xf numFmtId="0" fontId="140" fillId="46" borderId="51" applyNumberFormat="0" applyAlignment="0" applyProtection="0"/>
    <xf numFmtId="0" fontId="140" fillId="46" borderId="51" applyNumberFormat="0" applyAlignment="0" applyProtection="0"/>
    <xf numFmtId="0" fontId="17" fillId="0" borderId="0"/>
    <xf numFmtId="0" fontId="29" fillId="10" borderId="19" applyNumberFormat="0" applyAlignment="0" applyProtection="0"/>
    <xf numFmtId="0" fontId="140" fillId="70" borderId="51" applyNumberFormat="0" applyAlignment="0" applyProtection="0"/>
    <xf numFmtId="0" fontId="17" fillId="0" borderId="0"/>
    <xf numFmtId="0" fontId="140" fillId="46" borderId="51" applyNumberFormat="0" applyAlignment="0" applyProtection="0"/>
    <xf numFmtId="0" fontId="17" fillId="0" borderId="0"/>
    <xf numFmtId="0" fontId="17" fillId="0" borderId="0"/>
    <xf numFmtId="0" fontId="17" fillId="0" borderId="0"/>
    <xf numFmtId="0" fontId="140" fillId="70" borderId="51" applyNumberFormat="0" applyAlignment="0" applyProtection="0"/>
    <xf numFmtId="0" fontId="17" fillId="0" borderId="0"/>
    <xf numFmtId="0" fontId="17" fillId="0" borderId="0"/>
    <xf numFmtId="0" fontId="17" fillId="0" borderId="0"/>
    <xf numFmtId="0" fontId="140" fillId="70" borderId="51" applyNumberFormat="0" applyAlignment="0" applyProtection="0"/>
    <xf numFmtId="0" fontId="17" fillId="0" borderId="0"/>
    <xf numFmtId="0" fontId="17" fillId="0" borderId="0"/>
    <xf numFmtId="0" fontId="17" fillId="0" borderId="0"/>
    <xf numFmtId="0" fontId="140" fillId="70" borderId="51" applyNumberFormat="0" applyAlignment="0" applyProtection="0"/>
    <xf numFmtId="0" fontId="17" fillId="0" borderId="0"/>
    <xf numFmtId="0" fontId="59" fillId="87" borderId="35" applyNumberFormat="0" applyAlignment="0" applyProtection="0"/>
    <xf numFmtId="224" fontId="17" fillId="0" borderId="0" applyFont="0" applyFill="0" applyBorder="0" applyAlignment="0" applyProtection="0"/>
    <xf numFmtId="224" fontId="17" fillId="0" borderId="0" applyFont="0" applyFill="0" applyBorder="0" applyAlignment="0" applyProtection="0"/>
    <xf numFmtId="225" fontId="17" fillId="0" borderId="0" applyFont="0" applyFill="0" applyBorder="0" applyAlignment="0" applyProtection="0"/>
    <xf numFmtId="225" fontId="17" fillId="0" borderId="0" applyFont="0" applyFill="0" applyBorder="0" applyAlignment="0" applyProtection="0"/>
    <xf numFmtId="9" fontId="17" fillId="0" borderId="0" applyFont="0" applyFill="0" applyBorder="0" applyAlignment="0" applyProtection="0"/>
    <xf numFmtId="9" fontId="65"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65"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65" fillId="0" borderId="0" applyFont="0" applyFill="0" applyBorder="0" applyAlignment="0" applyProtection="0"/>
    <xf numFmtId="9" fontId="17" fillId="0" borderId="0" applyFont="0" applyFill="0" applyBorder="0" applyAlignment="0" applyProtection="0"/>
    <xf numFmtId="9" fontId="65" fillId="0" borderId="0" applyFont="0" applyFill="0" applyBorder="0" applyAlignment="0" applyProtection="0"/>
    <xf numFmtId="9" fontId="17" fillId="0" borderId="0" applyFont="0" applyFill="0" applyBorder="0" applyAlignment="0" applyProtection="0"/>
    <xf numFmtId="9" fontId="65" fillId="0" borderId="0" applyFont="0" applyFill="0" applyBorder="0" applyAlignment="0" applyProtection="0"/>
    <xf numFmtId="9" fontId="17"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0" fontId="17" fillId="0" borderId="0"/>
    <xf numFmtId="10" fontId="17" fillId="0" borderId="0" applyFont="0" applyFill="0" applyBorder="0" applyAlignment="0" applyProtection="0"/>
    <xf numFmtId="0" fontId="17" fillId="0" borderId="0"/>
    <xf numFmtId="0" fontId="17"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87" fillId="0" borderId="0" applyFont="0" applyFill="0" applyBorder="0" applyAlignment="0" applyProtection="0"/>
    <xf numFmtId="9" fontId="17" fillId="0" borderId="0" applyFont="0" applyFill="0" applyBorder="0" applyAlignment="0" applyProtection="0"/>
    <xf numFmtId="10"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141"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7" fillId="0" borderId="0"/>
    <xf numFmtId="0" fontId="17" fillId="0" borderId="0"/>
    <xf numFmtId="0" fontId="17" fillId="0" borderId="0"/>
    <xf numFmtId="10" fontId="17" fillId="0" borderId="0" applyFont="0" applyFill="0" applyBorder="0" applyAlignment="0" applyProtection="0"/>
    <xf numFmtId="10" fontId="17" fillId="0" borderId="0" applyFont="0" applyFill="0" applyBorder="0" applyAlignment="0" applyProtection="0"/>
    <xf numFmtId="10" fontId="17"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0" fontId="17" fillId="0" borderId="0"/>
    <xf numFmtId="0" fontId="17" fillId="0" borderId="0"/>
    <xf numFmtId="0" fontId="17" fillId="0" borderId="0"/>
    <xf numFmtId="10" fontId="17" fillId="0" borderId="0" applyFont="0" applyFill="0" applyBorder="0" applyAlignment="0" applyProtection="0"/>
    <xf numFmtId="10" fontId="17" fillId="0" borderId="0" applyFont="0" applyFill="0" applyBorder="0" applyAlignment="0" applyProtection="0"/>
    <xf numFmtId="10"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7" fillId="0" borderId="0"/>
    <xf numFmtId="0" fontId="17" fillId="0" borderId="0"/>
    <xf numFmtId="0" fontId="142" fillId="67" borderId="0"/>
    <xf numFmtId="0" fontId="17" fillId="0" borderId="0"/>
    <xf numFmtId="0" fontId="17" fillId="0" borderId="0"/>
    <xf numFmtId="2" fontId="143" fillId="67" borderId="0">
      <alignment horizontal="center"/>
    </xf>
    <xf numFmtId="0" fontId="17" fillId="0" borderId="0"/>
    <xf numFmtId="0" fontId="17" fillId="0" borderId="0"/>
    <xf numFmtId="2" fontId="76" fillId="94" borderId="0">
      <protection locked="0"/>
    </xf>
    <xf numFmtId="0" fontId="17" fillId="0" borderId="0"/>
    <xf numFmtId="0" fontId="17" fillId="0" borderId="0"/>
    <xf numFmtId="1" fontId="76" fillId="80" borderId="0"/>
    <xf numFmtId="0" fontId="69" fillId="95" borderId="0" applyNumberFormat="0" applyAlignment="0" applyProtection="0"/>
    <xf numFmtId="0" fontId="17" fillId="0" borderId="0"/>
    <xf numFmtId="0" fontId="17" fillId="0" borderId="0"/>
    <xf numFmtId="184" fontId="144" fillId="80" borderId="0" applyBorder="0" applyAlignment="0">
      <protection hidden="1"/>
    </xf>
    <xf numFmtId="0" fontId="17" fillId="0" borderId="0"/>
    <xf numFmtId="0" fontId="17" fillId="0" borderId="0"/>
    <xf numFmtId="1" fontId="144" fillId="80" borderId="0">
      <alignment horizontal="center"/>
    </xf>
    <xf numFmtId="0" fontId="17" fillId="0" borderId="0"/>
    <xf numFmtId="0" fontId="17" fillId="0" borderId="0"/>
    <xf numFmtId="0" fontId="17" fillId="0" borderId="0"/>
    <xf numFmtId="0" fontId="145" fillId="76" borderId="52" applyNumberFormat="0" applyAlignment="0" applyProtection="0">
      <alignment horizontal="center" vertical="center"/>
    </xf>
    <xf numFmtId="0" fontId="17" fillId="0" borderId="0"/>
    <xf numFmtId="0" fontId="17" fillId="0" borderId="0"/>
    <xf numFmtId="220" fontId="95" fillId="0" borderId="0"/>
    <xf numFmtId="0" fontId="146" fillId="0" borderId="0" applyNumberFormat="0" applyFont="0" applyFill="0" applyBorder="0" applyAlignment="0">
      <alignment vertical="center"/>
      <protection hidden="1"/>
    </xf>
    <xf numFmtId="0" fontId="17" fillId="0" borderId="0"/>
    <xf numFmtId="180" fontId="146" fillId="0" borderId="0" applyNumberFormat="0" applyFill="0" applyBorder="0" applyProtection="0">
      <alignment horizontal="left"/>
    </xf>
    <xf numFmtId="180" fontId="146" fillId="0" borderId="0" applyNumberFormat="0" applyFill="0" applyBorder="0" applyProtection="0">
      <alignment horizontal="left"/>
    </xf>
    <xf numFmtId="180" fontId="146" fillId="0" borderId="0" applyNumberFormat="0" applyFill="0" applyBorder="0" applyProtection="0">
      <alignment horizontal="left"/>
    </xf>
    <xf numFmtId="0" fontId="146" fillId="0" borderId="0" applyNumberFormat="0" applyFill="0" applyBorder="0" applyProtection="0">
      <alignment horizontal="left"/>
    </xf>
    <xf numFmtId="194" fontId="146" fillId="0" borderId="0" applyNumberFormat="0" applyFill="0" applyBorder="0" applyProtection="0">
      <alignment horizontal="left"/>
    </xf>
    <xf numFmtId="180" fontId="146" fillId="0" borderId="0" applyNumberFormat="0" applyFill="0" applyBorder="0" applyProtection="0">
      <alignment horizontal="left"/>
    </xf>
    <xf numFmtId="194" fontId="146" fillId="0" borderId="0" applyNumberFormat="0" applyFill="0" applyBorder="0" applyProtection="0">
      <alignment horizontal="left"/>
    </xf>
    <xf numFmtId="180" fontId="146" fillId="0" borderId="0" applyNumberFormat="0" applyFill="0" applyBorder="0" applyProtection="0">
      <alignment horizontal="left"/>
    </xf>
    <xf numFmtId="194" fontId="146" fillId="0" borderId="0" applyNumberFormat="0" applyFill="0" applyBorder="0" applyProtection="0">
      <alignment horizontal="left"/>
    </xf>
    <xf numFmtId="180" fontId="146" fillId="0" borderId="0" applyNumberFormat="0" applyFill="0" applyBorder="0" applyProtection="0">
      <alignment horizontal="left"/>
    </xf>
    <xf numFmtId="180" fontId="146" fillId="0" borderId="0" applyNumberFormat="0" applyFill="0" applyBorder="0" applyProtection="0">
      <alignment horizontal="left"/>
    </xf>
    <xf numFmtId="0" fontId="146" fillId="0" borderId="0" applyNumberFormat="0" applyFill="0" applyBorder="0" applyProtection="0">
      <alignment horizontal="left"/>
    </xf>
    <xf numFmtId="0" fontId="146" fillId="0" borderId="0" applyNumberFormat="0" applyFill="0" applyBorder="0" applyProtection="0">
      <alignment horizontal="left"/>
    </xf>
    <xf numFmtId="0" fontId="17" fillId="0" borderId="0"/>
    <xf numFmtId="217" fontId="147" fillId="80" borderId="0"/>
    <xf numFmtId="180" fontId="83" fillId="0" borderId="0" applyNumberFormat="0" applyFill="0" applyBorder="0" applyProtection="0">
      <alignment horizontal="left"/>
    </xf>
    <xf numFmtId="0" fontId="83" fillId="0" borderId="0" applyNumberFormat="0" applyFill="0" applyBorder="0" applyProtection="0">
      <alignment horizontal="left"/>
    </xf>
    <xf numFmtId="194" fontId="83" fillId="0" borderId="0" applyNumberFormat="0" applyFill="0" applyBorder="0" applyProtection="0">
      <alignment horizontal="left"/>
    </xf>
    <xf numFmtId="180" fontId="83" fillId="0" borderId="0" applyNumberFormat="0" applyFill="0" applyBorder="0" applyProtection="0">
      <alignment horizontal="left"/>
    </xf>
    <xf numFmtId="194" fontId="83" fillId="0" borderId="0" applyNumberFormat="0" applyFill="0" applyBorder="0" applyProtection="0">
      <alignment horizontal="left"/>
    </xf>
    <xf numFmtId="180" fontId="83" fillId="0" borderId="0" applyNumberFormat="0" applyFill="0" applyBorder="0" applyProtection="0">
      <alignment horizontal="left"/>
    </xf>
    <xf numFmtId="194" fontId="83" fillId="0" borderId="0" applyNumberFormat="0" applyFill="0" applyBorder="0" applyProtection="0">
      <alignment horizontal="left"/>
    </xf>
    <xf numFmtId="180" fontId="83" fillId="0" borderId="0" applyNumberFormat="0" applyFill="0" applyBorder="0" applyProtection="0">
      <alignment horizontal="left"/>
    </xf>
    <xf numFmtId="180" fontId="83" fillId="0" borderId="0" applyNumberFormat="0" applyFill="0" applyBorder="0" applyProtection="0">
      <alignment horizontal="left"/>
    </xf>
    <xf numFmtId="0" fontId="83" fillId="0" borderId="0" applyNumberFormat="0" applyFill="0" applyBorder="0" applyProtection="0">
      <alignment horizontal="left"/>
    </xf>
    <xf numFmtId="0" fontId="83" fillId="0" borderId="0" applyNumberFormat="0" applyFill="0" applyBorder="0" applyProtection="0">
      <alignment horizontal="left"/>
    </xf>
    <xf numFmtId="180" fontId="45" fillId="93" borderId="53"/>
    <xf numFmtId="0" fontId="17" fillId="0" borderId="0"/>
    <xf numFmtId="0" fontId="17" fillId="0" borderId="0"/>
    <xf numFmtId="1" fontId="121" fillId="0" borderId="0" applyNumberFormat="0" applyFont="0" applyBorder="0" applyAlignment="0" applyProtection="0">
      <alignment horizontal="right"/>
    </xf>
    <xf numFmtId="0" fontId="17" fillId="0" borderId="0"/>
    <xf numFmtId="0" fontId="17" fillId="0" borderId="0"/>
    <xf numFmtId="0" fontId="17" fillId="0" borderId="0"/>
    <xf numFmtId="0" fontId="17" fillId="0" borderId="0"/>
    <xf numFmtId="0" fontId="17" fillId="0" borderId="0" applyFont="0" applyFill="0" applyBorder="0" applyAlignment="0" applyProtection="0"/>
    <xf numFmtId="0" fontId="17" fillId="0" borderId="0"/>
    <xf numFmtId="0" fontId="17" fillId="0" borderId="0"/>
    <xf numFmtId="0" fontId="17" fillId="0" borderId="0"/>
    <xf numFmtId="0" fontId="17" fillId="0" borderId="0"/>
    <xf numFmtId="0"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xf numFmtId="0" fontId="17" fillId="0" borderId="0" applyFont="0" applyFill="0" applyBorder="0" applyAlignment="0" applyProtection="0"/>
    <xf numFmtId="0" fontId="17" fillId="0" borderId="0" applyFont="0" applyFill="0" applyBorder="0" applyAlignment="0" applyProtection="0"/>
    <xf numFmtId="0" fontId="17" fillId="0" borderId="0"/>
    <xf numFmtId="0" fontId="17" fillId="0" borderId="0"/>
    <xf numFmtId="0" fontId="17" fillId="0" borderId="0"/>
    <xf numFmtId="0" fontId="17" fillId="0" borderId="0" applyNumberFormat="0" applyFill="0" applyBorder="0" applyProtection="0">
      <alignment horizontal="right" wrapText="1"/>
    </xf>
    <xf numFmtId="0" fontId="17" fillId="0" borderId="0"/>
    <xf numFmtId="0" fontId="17" fillId="0" borderId="0"/>
    <xf numFmtId="0" fontId="17" fillId="0" borderId="0"/>
    <xf numFmtId="0" fontId="17" fillId="0" borderId="0"/>
    <xf numFmtId="0" fontId="17" fillId="0" borderId="0" applyNumberFormat="0" applyFill="0" applyBorder="0" applyProtection="0">
      <alignment horizontal="right" wrapText="1"/>
    </xf>
    <xf numFmtId="0" fontId="17" fillId="0" borderId="0" applyNumberFormat="0" applyFill="0" applyBorder="0" applyProtection="0">
      <alignment horizontal="right" wrapText="1"/>
    </xf>
    <xf numFmtId="0" fontId="17" fillId="0" borderId="0" applyNumberFormat="0" applyFill="0" applyBorder="0" applyProtection="0">
      <alignment horizontal="right" wrapText="1"/>
    </xf>
    <xf numFmtId="0" fontId="17" fillId="0" borderId="0"/>
    <xf numFmtId="0" fontId="17" fillId="0" borderId="0" applyNumberFormat="0" applyFill="0" applyBorder="0" applyProtection="0">
      <alignment horizontal="right" wrapText="1"/>
    </xf>
    <xf numFmtId="0" fontId="17" fillId="0" borderId="0" applyNumberFormat="0" applyFill="0" applyBorder="0" applyProtection="0">
      <alignment horizontal="right" wrapText="1"/>
    </xf>
    <xf numFmtId="0" fontId="17" fillId="0" borderId="0"/>
    <xf numFmtId="49" fontId="17" fillId="0" borderId="1" applyFill="0" applyProtection="0">
      <alignment horizontal="right"/>
    </xf>
    <xf numFmtId="49" fontId="17" fillId="0" borderId="1" applyFill="0" applyProtection="0">
      <alignment horizontal="right"/>
    </xf>
    <xf numFmtId="0" fontId="17" fillId="0" borderId="0"/>
    <xf numFmtId="0" fontId="17" fillId="0" borderId="0"/>
    <xf numFmtId="0" fontId="148" fillId="0" borderId="0" applyNumberFormat="0" applyFill="0" applyBorder="0" applyAlignment="0" applyProtection="0">
      <protection locked="0"/>
    </xf>
    <xf numFmtId="0" fontId="17" fillId="0" borderId="0"/>
    <xf numFmtId="0" fontId="17" fillId="0" borderId="0"/>
    <xf numFmtId="226" fontId="149" fillId="0" borderId="0" applyNumberFormat="0" applyFill="0" applyBorder="0" applyAlignment="0" applyProtection="0">
      <alignment horizontal="right" vertical="center" wrapText="1"/>
    </xf>
    <xf numFmtId="0" fontId="17" fillId="0" borderId="0"/>
    <xf numFmtId="0" fontId="17" fillId="0" borderId="0"/>
    <xf numFmtId="0" fontId="17" fillId="0" borderId="0"/>
    <xf numFmtId="0" fontId="150" fillId="0" borderId="0" applyNumberFormat="0" applyFill="0" applyBorder="0" applyAlignment="0" applyProtection="0"/>
    <xf numFmtId="0" fontId="17" fillId="0" borderId="0"/>
    <xf numFmtId="0" fontId="17" fillId="0" borderId="0"/>
    <xf numFmtId="227" fontId="151" fillId="0" borderId="0" applyNumberFormat="0" applyFill="0" applyBorder="0" applyAlignment="0" applyProtection="0">
      <alignment horizontal="right" vertical="center"/>
    </xf>
    <xf numFmtId="0" fontId="17" fillId="0" borderId="0"/>
    <xf numFmtId="0" fontId="17" fillId="0" borderId="0"/>
    <xf numFmtId="0" fontId="17" fillId="0" borderId="0"/>
    <xf numFmtId="0" fontId="152" fillId="96" borderId="33"/>
    <xf numFmtId="0" fontId="17" fillId="0" borderId="0"/>
    <xf numFmtId="0" fontId="17" fillId="0" borderId="0"/>
    <xf numFmtId="0" fontId="152" fillId="0" borderId="0"/>
    <xf numFmtId="0" fontId="17" fillId="0" borderId="0"/>
    <xf numFmtId="0" fontId="17" fillId="0" borderId="0"/>
    <xf numFmtId="0" fontId="152" fillId="0" borderId="0"/>
    <xf numFmtId="0" fontId="17" fillId="0" borderId="0"/>
    <xf numFmtId="0" fontId="17" fillId="0" borderId="0"/>
    <xf numFmtId="0" fontId="152" fillId="0" borderId="0"/>
    <xf numFmtId="0" fontId="17" fillId="0" borderId="0"/>
    <xf numFmtId="0" fontId="17" fillId="0" borderId="0"/>
    <xf numFmtId="0" fontId="17" fillId="0" borderId="0"/>
    <xf numFmtId="220" fontId="153" fillId="0" borderId="0"/>
    <xf numFmtId="0" fontId="17" fillId="0" borderId="0"/>
    <xf numFmtId="0" fontId="17" fillId="0" borderId="0"/>
    <xf numFmtId="217" fontId="63" fillId="97" borderId="0"/>
    <xf numFmtId="0" fontId="17" fillId="0" borderId="0"/>
    <xf numFmtId="0" fontId="17" fillId="0" borderId="0"/>
    <xf numFmtId="196" fontId="83" fillId="0" borderId="0"/>
    <xf numFmtId="0" fontId="17" fillId="0" borderId="0"/>
    <xf numFmtId="0" fontId="17" fillId="0" borderId="0"/>
    <xf numFmtId="228" fontId="154" fillId="80" borderId="5" applyAlignment="0"/>
    <xf numFmtId="0" fontId="17" fillId="0" borderId="0"/>
    <xf numFmtId="0" fontId="17" fillId="0" borderId="0"/>
    <xf numFmtId="229" fontId="155" fillId="0" borderId="0"/>
    <xf numFmtId="0" fontId="17" fillId="0" borderId="0"/>
    <xf numFmtId="0" fontId="17" fillId="0" borderId="0"/>
    <xf numFmtId="220" fontId="156" fillId="98" borderId="0" applyFont="0" applyBorder="0" applyAlignment="0">
      <alignment vertical="top" wrapText="1"/>
    </xf>
    <xf numFmtId="0" fontId="17" fillId="0" borderId="0"/>
    <xf numFmtId="0" fontId="17" fillId="0" borderId="0"/>
    <xf numFmtId="220" fontId="157" fillId="98" borderId="0" applyFont="0" applyAlignment="0">
      <alignment horizontal="justify" vertical="top" wrapText="1"/>
    </xf>
    <xf numFmtId="0" fontId="17" fillId="0" borderId="0"/>
    <xf numFmtId="0" fontId="17" fillId="0" borderId="0"/>
    <xf numFmtId="220" fontId="158" fillId="98" borderId="0">
      <alignment vertical="top" wrapText="1"/>
    </xf>
    <xf numFmtId="0" fontId="159" fillId="78" borderId="7">
      <alignment wrapText="1"/>
    </xf>
    <xf numFmtId="0" fontId="17" fillId="0" borderId="0"/>
    <xf numFmtId="0" fontId="17" fillId="0" borderId="0"/>
    <xf numFmtId="220" fontId="160" fillId="98" borderId="54" applyBorder="0">
      <alignment horizontal="right" vertical="top" wrapText="1"/>
    </xf>
    <xf numFmtId="0" fontId="17" fillId="99" borderId="51" applyNumberFormat="0" applyFont="0" applyBorder="0" applyAlignment="0" applyProtection="0">
      <alignment horizontal="center" vertical="center" wrapText="1"/>
      <protection hidden="1"/>
    </xf>
    <xf numFmtId="0" fontId="17" fillId="0" borderId="0"/>
    <xf numFmtId="0" fontId="17" fillId="0" borderId="0"/>
    <xf numFmtId="0" fontId="17" fillId="0" borderId="0"/>
    <xf numFmtId="0" fontId="17" fillId="0" borderId="55"/>
    <xf numFmtId="0" fontId="17" fillId="0" borderId="0"/>
    <xf numFmtId="0" fontId="17" fillId="0" borderId="0"/>
    <xf numFmtId="0" fontId="17" fillId="0" borderId="0"/>
    <xf numFmtId="0" fontId="17" fillId="0" borderId="0"/>
    <xf numFmtId="0" fontId="17" fillId="0" borderId="55"/>
    <xf numFmtId="0" fontId="17" fillId="0" borderId="55"/>
    <xf numFmtId="0" fontId="17" fillId="0" borderId="55"/>
    <xf numFmtId="0" fontId="17" fillId="0" borderId="0"/>
    <xf numFmtId="0" fontId="17" fillId="0" borderId="55"/>
    <xf numFmtId="0" fontId="17" fillId="0" borderId="55"/>
    <xf numFmtId="0" fontId="17" fillId="0" borderId="0"/>
    <xf numFmtId="49" fontId="87" fillId="0" borderId="0" applyFont="0" applyFill="0" applyBorder="0" applyAlignment="0" applyProtection="0"/>
    <xf numFmtId="0" fontId="161" fillId="0" borderId="0" applyNumberFormat="0" applyFill="0" applyBorder="0" applyAlignment="0" applyProtection="0"/>
    <xf numFmtId="0" fontId="17" fillId="0" borderId="0"/>
    <xf numFmtId="0" fontId="17" fillId="0" borderId="0"/>
    <xf numFmtId="0" fontId="17" fillId="0" borderId="0"/>
    <xf numFmtId="196" fontId="113" fillId="0" borderId="0"/>
    <xf numFmtId="0" fontId="17" fillId="0" borderId="0"/>
    <xf numFmtId="0" fontId="161" fillId="0" borderId="0" applyNumberFormat="0" applyFill="0" applyBorder="0" applyAlignment="0" applyProtection="0"/>
    <xf numFmtId="0" fontId="21" fillId="0" borderId="0" applyNumberFormat="0" applyFill="0" applyBorder="0" applyAlignment="0" applyProtection="0"/>
    <xf numFmtId="0" fontId="17" fillId="0" borderId="0"/>
    <xf numFmtId="0" fontId="17" fillId="0" borderId="0"/>
    <xf numFmtId="196" fontId="113" fillId="0" borderId="0"/>
    <xf numFmtId="0" fontId="17" fillId="0" borderId="0"/>
    <xf numFmtId="0" fontId="18" fillId="0" borderId="0"/>
    <xf numFmtId="0" fontId="17" fillId="0" borderId="0"/>
    <xf numFmtId="196" fontId="113" fillId="0" borderId="0"/>
    <xf numFmtId="0" fontId="17" fillId="0" borderId="0"/>
    <xf numFmtId="0" fontId="17" fillId="0" borderId="0"/>
    <xf numFmtId="0" fontId="17" fillId="0" borderId="0"/>
    <xf numFmtId="196" fontId="113" fillId="0" borderId="0"/>
    <xf numFmtId="0" fontId="17" fillId="0" borderId="0"/>
    <xf numFmtId="0" fontId="17" fillId="0" borderId="0"/>
    <xf numFmtId="0" fontId="17" fillId="0" borderId="0"/>
    <xf numFmtId="177" fontId="162" fillId="0" borderId="0"/>
    <xf numFmtId="0" fontId="38" fillId="0" borderId="56" applyNumberFormat="0" applyFill="0" applyAlignment="0" applyProtection="0"/>
    <xf numFmtId="0" fontId="38" fillId="0" borderId="56" applyNumberFormat="0" applyFill="0" applyAlignment="0" applyProtection="0"/>
    <xf numFmtId="0" fontId="17" fillId="0" borderId="0"/>
    <xf numFmtId="0" fontId="13" fillId="0" borderId="23" applyNumberFormat="0" applyFill="0" applyAlignment="0" applyProtection="0"/>
    <xf numFmtId="0" fontId="38" fillId="0" borderId="57" applyNumberFormat="0" applyFill="0" applyAlignment="0" applyProtection="0"/>
    <xf numFmtId="0" fontId="17" fillId="0" borderId="0"/>
    <xf numFmtId="0" fontId="38" fillId="0" borderId="56" applyNumberFormat="0" applyFill="0" applyAlignment="0" applyProtection="0"/>
    <xf numFmtId="0" fontId="17" fillId="0" borderId="0"/>
    <xf numFmtId="0" fontId="17" fillId="0" borderId="0"/>
    <xf numFmtId="0" fontId="17" fillId="0" borderId="0"/>
    <xf numFmtId="0" fontId="38" fillId="0" borderId="57" applyNumberFormat="0" applyFill="0" applyAlignment="0" applyProtection="0"/>
    <xf numFmtId="0" fontId="17" fillId="0" borderId="0"/>
    <xf numFmtId="0" fontId="17" fillId="0" borderId="0"/>
    <xf numFmtId="0" fontId="17" fillId="0" borderId="0"/>
    <xf numFmtId="0" fontId="38" fillId="0" borderId="57" applyNumberFormat="0" applyFill="0" applyAlignment="0" applyProtection="0"/>
    <xf numFmtId="0" fontId="17" fillId="0" borderId="0"/>
    <xf numFmtId="0" fontId="17" fillId="0" borderId="0"/>
    <xf numFmtId="0" fontId="17" fillId="0" borderId="0"/>
    <xf numFmtId="0" fontId="38" fillId="0" borderId="57" applyNumberFormat="0" applyFill="0" applyAlignment="0" applyProtection="0"/>
    <xf numFmtId="0" fontId="17" fillId="0" borderId="0"/>
    <xf numFmtId="0" fontId="17" fillId="0" borderId="0"/>
    <xf numFmtId="0" fontId="17" fillId="0" borderId="0"/>
    <xf numFmtId="212" fontId="163" fillId="0" borderId="5"/>
    <xf numFmtId="0" fontId="17" fillId="0" borderId="0"/>
    <xf numFmtId="0" fontId="17" fillId="0" borderId="0"/>
    <xf numFmtId="0" fontId="17" fillId="0" borderId="0"/>
    <xf numFmtId="218" fontId="62" fillId="0" borderId="58" applyAlignment="0"/>
    <xf numFmtId="0" fontId="17" fillId="0" borderId="0"/>
    <xf numFmtId="0" fontId="17" fillId="0" borderId="0"/>
    <xf numFmtId="219" fontId="62" fillId="0" borderId="58" applyAlignment="0"/>
    <xf numFmtId="220" fontId="62" fillId="0" borderId="58" applyAlignment="0">
      <alignment horizontal="right"/>
    </xf>
    <xf numFmtId="220" fontId="62" fillId="0" borderId="58" applyAlignment="0">
      <alignment horizontal="right"/>
    </xf>
    <xf numFmtId="220" fontId="62" fillId="0" borderId="58" applyAlignment="0">
      <alignment horizontal="right"/>
    </xf>
    <xf numFmtId="0" fontId="17" fillId="0" borderId="0"/>
    <xf numFmtId="0" fontId="17" fillId="0" borderId="0"/>
    <xf numFmtId="0" fontId="17" fillId="0" borderId="0"/>
    <xf numFmtId="0" fontId="17" fillId="0" borderId="0"/>
    <xf numFmtId="220" fontId="62" fillId="0" borderId="58" applyAlignment="0">
      <alignment horizontal="right"/>
    </xf>
    <xf numFmtId="220" fontId="62" fillId="0" borderId="58" applyAlignment="0">
      <alignment horizontal="right"/>
    </xf>
    <xf numFmtId="220" fontId="62" fillId="0" borderId="58" applyAlignment="0">
      <alignment horizontal="right"/>
    </xf>
    <xf numFmtId="220" fontId="62" fillId="0" borderId="58" applyAlignment="0">
      <alignment horizontal="right"/>
    </xf>
    <xf numFmtId="220" fontId="62" fillId="0" borderId="58" applyAlignment="0">
      <alignment horizontal="right"/>
    </xf>
    <xf numFmtId="220" fontId="62" fillId="0" borderId="58" applyAlignment="0">
      <alignment horizontal="right"/>
    </xf>
    <xf numFmtId="220" fontId="62" fillId="0" borderId="58" applyAlignment="0">
      <alignment horizontal="right"/>
    </xf>
    <xf numFmtId="220" fontId="62" fillId="0" borderId="58" applyAlignment="0">
      <alignment horizontal="right"/>
    </xf>
    <xf numFmtId="0" fontId="17" fillId="0" borderId="0"/>
    <xf numFmtId="1" fontId="164" fillId="0" borderId="0">
      <alignment horizontal="right"/>
      <protection locked="0"/>
    </xf>
    <xf numFmtId="0" fontId="17" fillId="0" borderId="0"/>
    <xf numFmtId="0" fontId="17" fillId="0" borderId="0"/>
    <xf numFmtId="0" fontId="17" fillId="0" borderId="0"/>
    <xf numFmtId="0" fontId="17" fillId="0" borderId="0"/>
    <xf numFmtId="184" fontId="144" fillId="80" borderId="8" applyBorder="0">
      <alignment horizontal="right" vertical="center"/>
      <protection locked="0"/>
    </xf>
    <xf numFmtId="0" fontId="17" fillId="0" borderId="0"/>
    <xf numFmtId="0" fontId="17" fillId="0" borderId="0"/>
    <xf numFmtId="0" fontId="17" fillId="0" borderId="0"/>
    <xf numFmtId="0" fontId="165" fillId="0" borderId="0" applyNumberFormat="0" applyFill="0" applyBorder="0" applyAlignment="0" applyProtection="0"/>
    <xf numFmtId="0" fontId="165" fillId="0" borderId="0" applyNumberFormat="0" applyFill="0" applyBorder="0" applyAlignment="0" applyProtection="0"/>
    <xf numFmtId="0" fontId="165" fillId="0" borderId="0" applyNumberFormat="0" applyFill="0" applyBorder="0" applyAlignment="0" applyProtection="0"/>
    <xf numFmtId="0" fontId="33" fillId="0" borderId="0" applyNumberFormat="0" applyFill="0" applyBorder="0" applyAlignment="0" applyProtection="0"/>
    <xf numFmtId="0" fontId="165" fillId="0" borderId="0" applyNumberFormat="0" applyFill="0" applyBorder="0" applyAlignment="0" applyProtection="0"/>
    <xf numFmtId="0" fontId="17" fillId="0" borderId="0"/>
    <xf numFmtId="0" fontId="165" fillId="0" borderId="0" applyNumberFormat="0" applyFill="0" applyBorder="0" applyAlignment="0" applyProtection="0"/>
    <xf numFmtId="0" fontId="17" fillId="0" borderId="0"/>
    <xf numFmtId="0" fontId="17" fillId="0" borderId="0"/>
    <xf numFmtId="0" fontId="17" fillId="0" borderId="0"/>
    <xf numFmtId="0" fontId="165" fillId="0" borderId="0" applyNumberFormat="0" applyFill="0" applyBorder="0" applyAlignment="0" applyProtection="0"/>
    <xf numFmtId="0" fontId="17" fillId="0" borderId="0"/>
    <xf numFmtId="0" fontId="165" fillId="0" borderId="0" applyNumberFormat="0" applyFill="0" applyBorder="0" applyAlignment="0" applyProtection="0"/>
    <xf numFmtId="0" fontId="17" fillId="0" borderId="0"/>
    <xf numFmtId="0" fontId="17" fillId="0" borderId="0"/>
    <xf numFmtId="0" fontId="17" fillId="0" borderId="0"/>
    <xf numFmtId="230" fontId="63" fillId="37" borderId="28" applyNumberFormat="0">
      <alignment horizontal="center" wrapText="1"/>
    </xf>
    <xf numFmtId="0" fontId="17" fillId="0" borderId="0"/>
    <xf numFmtId="0" fontId="17" fillId="0" borderId="0"/>
    <xf numFmtId="0" fontId="17" fillId="0" borderId="0"/>
    <xf numFmtId="0" fontId="17" fillId="37" borderId="0" applyBorder="0" applyProtection="0"/>
    <xf numFmtId="0" fontId="17" fillId="0" borderId="0"/>
    <xf numFmtId="0" fontId="17" fillId="0" borderId="0"/>
    <xf numFmtId="0" fontId="17" fillId="0" borderId="0"/>
    <xf numFmtId="0" fontId="17" fillId="0" borderId="0"/>
    <xf numFmtId="0" fontId="17" fillId="37" borderId="0" applyBorder="0" applyProtection="0"/>
    <xf numFmtId="0" fontId="17" fillId="37" borderId="0" applyBorder="0" applyProtection="0"/>
    <xf numFmtId="0" fontId="17" fillId="37" borderId="0" applyBorder="0" applyProtection="0"/>
    <xf numFmtId="0" fontId="17" fillId="0" borderId="0"/>
    <xf numFmtId="0" fontId="17" fillId="37" borderId="0" applyBorder="0" applyProtection="0"/>
    <xf numFmtId="0" fontId="17" fillId="37" borderId="0" applyBorder="0" applyProtection="0"/>
    <xf numFmtId="0" fontId="17" fillId="0" borderId="0"/>
    <xf numFmtId="0" fontId="17" fillId="0" borderId="0"/>
    <xf numFmtId="0" fontId="17" fillId="0" borderId="0"/>
    <xf numFmtId="0" fontId="17" fillId="37" borderId="0">
      <alignment horizontal="right"/>
    </xf>
    <xf numFmtId="0" fontId="17" fillId="0" borderId="0"/>
    <xf numFmtId="0" fontId="17" fillId="0" borderId="0"/>
    <xf numFmtId="0" fontId="17" fillId="0" borderId="0"/>
    <xf numFmtId="9" fontId="17" fillId="0" borderId="0" applyFill="0" applyBorder="0" applyAlignment="0" applyProtection="0"/>
    <xf numFmtId="0" fontId="17" fillId="0" borderId="0"/>
    <xf numFmtId="0" fontId="17" fillId="0" borderId="0"/>
    <xf numFmtId="0" fontId="17" fillId="0" borderId="0"/>
    <xf numFmtId="0" fontId="17" fillId="0" borderId="0"/>
    <xf numFmtId="9" fontId="17" fillId="0" borderId="0" applyFill="0" applyBorder="0" applyAlignment="0" applyProtection="0"/>
    <xf numFmtId="9" fontId="17" fillId="0" borderId="0" applyFill="0" applyBorder="0" applyAlignment="0" applyProtection="0"/>
    <xf numFmtId="9" fontId="17" fillId="0" borderId="0" applyFill="0" applyBorder="0" applyAlignment="0" applyProtection="0"/>
    <xf numFmtId="0" fontId="17" fillId="0" borderId="0"/>
    <xf numFmtId="9" fontId="17" fillId="0" borderId="0" applyFill="0" applyBorder="0" applyAlignment="0" applyProtection="0"/>
    <xf numFmtId="9" fontId="17" fillId="0" borderId="0" applyFill="0" applyBorder="0" applyAlignment="0" applyProtection="0"/>
    <xf numFmtId="0" fontId="17" fillId="0" borderId="0"/>
    <xf numFmtId="0" fontId="17" fillId="0" borderId="0"/>
    <xf numFmtId="0" fontId="17" fillId="0" borderId="0"/>
    <xf numFmtId="0" fontId="166" fillId="0" borderId="0" applyNumberFormat="0" applyAlignment="0"/>
    <xf numFmtId="0" fontId="17" fillId="0" borderId="0"/>
    <xf numFmtId="0" fontId="17" fillId="0" borderId="0"/>
    <xf numFmtId="0" fontId="167" fillId="37" borderId="0" applyNumberFormat="0" applyAlignment="0"/>
    <xf numFmtId="0" fontId="17" fillId="0" borderId="0"/>
    <xf numFmtId="0" fontId="17" fillId="0" borderId="0"/>
    <xf numFmtId="49" fontId="19" fillId="37" borderId="0">
      <alignment horizontal="right"/>
    </xf>
    <xf numFmtId="0" fontId="17" fillId="0" borderId="0"/>
    <xf numFmtId="0" fontId="17" fillId="0" borderId="0"/>
    <xf numFmtId="230" fontId="63" fillId="37" borderId="28">
      <alignment horizontal="right" wrapText="1"/>
    </xf>
    <xf numFmtId="0" fontId="17" fillId="0" borderId="0"/>
    <xf numFmtId="0" fontId="17" fillId="0" borderId="0"/>
    <xf numFmtId="0" fontId="162" fillId="0" borderId="58" applyFont="0" applyFill="0" applyBorder="0" applyAlignment="0" applyProtection="0"/>
    <xf numFmtId="0" fontId="17" fillId="0" borderId="0"/>
    <xf numFmtId="0" fontId="17" fillId="0" borderId="0"/>
    <xf numFmtId="195" fontId="154" fillId="80" borderId="12" applyNumberFormat="0" applyBorder="0" applyAlignment="0"/>
    <xf numFmtId="0" fontId="17" fillId="0" borderId="0"/>
    <xf numFmtId="0" fontId="17" fillId="0" borderId="0"/>
    <xf numFmtId="230" fontId="19" fillId="78" borderId="5" applyAlignment="0">
      <alignment horizontal="right"/>
    </xf>
    <xf numFmtId="0" fontId="17" fillId="0" borderId="0"/>
    <xf numFmtId="0" fontId="17" fillId="0" borderId="0"/>
    <xf numFmtId="230" fontId="19" fillId="97" borderId="5" applyAlignment="0">
      <alignment horizontal="left"/>
    </xf>
    <xf numFmtId="180" fontId="45" fillId="0" borderId="0"/>
    <xf numFmtId="0" fontId="17" fillId="0" borderId="0"/>
    <xf numFmtId="0" fontId="168" fillId="0" borderId="0"/>
    <xf numFmtId="0" fontId="169" fillId="0" borderId="0"/>
    <xf numFmtId="168" fontId="17" fillId="0" borderId="0" applyFont="0" applyFill="0" applyBorder="0" applyAlignment="0" applyProtection="0"/>
    <xf numFmtId="168" fontId="17" fillId="0" borderId="0" applyFont="0" applyFill="0" applyBorder="0" applyAlignment="0" applyProtection="0"/>
    <xf numFmtId="0" fontId="14" fillId="0" borderId="0"/>
    <xf numFmtId="0" fontId="14" fillId="0" borderId="0"/>
    <xf numFmtId="0" fontId="17" fillId="0" borderId="0"/>
    <xf numFmtId="0" fontId="17" fillId="0" borderId="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168" fontId="14" fillId="0" borderId="0" applyFont="0" applyFill="0" applyBorder="0" applyAlignment="0" applyProtection="0"/>
    <xf numFmtId="170" fontId="14" fillId="0" borderId="0" applyFont="0" applyFill="0" applyBorder="0" applyAlignment="0" applyProtection="0"/>
    <xf numFmtId="0" fontId="7" fillId="0" borderId="0"/>
    <xf numFmtId="43" fontId="7" fillId="0" borderId="0" applyFont="0" applyFill="0" applyBorder="0" applyAlignment="0" applyProtection="0"/>
    <xf numFmtId="43" fontId="179" fillId="0" borderId="0" applyFont="0" applyFill="0" applyBorder="0" applyAlignment="0" applyProtection="0"/>
    <xf numFmtId="0" fontId="179" fillId="0" borderId="0"/>
    <xf numFmtId="43" fontId="1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4" fillId="0" borderId="0" applyFont="0" applyFill="0" applyBorder="0" applyAlignment="0" applyProtection="0"/>
    <xf numFmtId="44" fontId="14"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17"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37" fillId="0" borderId="0" applyFont="0" applyFill="0" applyBorder="0" applyAlignment="0" applyProtection="0"/>
    <xf numFmtId="41" fontId="17" fillId="0" borderId="0" applyFont="0" applyFill="0" applyBorder="0" applyAlignment="0" applyProtection="0"/>
    <xf numFmtId="41" fontId="37"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1" fontId="64" fillId="0" borderId="0" applyFont="0" applyFill="0" applyBorder="0" applyAlignment="0" applyProtection="0"/>
    <xf numFmtId="41" fontId="65" fillId="0" borderId="0" applyFont="0" applyFill="0" applyBorder="0" applyAlignment="0" applyProtection="0"/>
    <xf numFmtId="41" fontId="6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65" fillId="0" borderId="0" applyFont="0" applyFill="0" applyBorder="0" applyAlignment="0" applyProtection="0"/>
    <xf numFmtId="43" fontId="17" fillId="0" borderId="0" applyFont="0" applyFill="0" applyBorder="0" applyAlignment="0" applyProtection="0"/>
    <xf numFmtId="43" fontId="65"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65"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65" fillId="0" borderId="0" applyFont="0" applyFill="0" applyBorder="0" applyAlignment="0" applyProtection="0"/>
    <xf numFmtId="43" fontId="17" fillId="0" borderId="0" applyFont="0" applyFill="0" applyBorder="0" applyAlignment="0" applyProtection="0"/>
    <xf numFmtId="43" fontId="65" fillId="0" borderId="0" applyFont="0" applyFill="0" applyBorder="0" applyAlignment="0" applyProtection="0"/>
    <xf numFmtId="43" fontId="17" fillId="0" borderId="0" applyFont="0" applyFill="0" applyBorder="0" applyAlignment="0" applyProtection="0"/>
    <xf numFmtId="43" fontId="65" fillId="0" borderId="0" applyFont="0" applyFill="0" applyBorder="0" applyAlignment="0" applyProtection="0"/>
    <xf numFmtId="43" fontId="17" fillId="0" borderId="0" applyFont="0" applyFill="0" applyBorder="0" applyAlignment="0" applyProtection="0"/>
    <xf numFmtId="42"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67" fillId="0" borderId="0" applyFont="0" applyFill="0" applyBorder="0" applyAlignment="0" applyProtection="0"/>
    <xf numFmtId="43" fontId="17" fillId="0" borderId="0" applyFont="0" applyFill="0" applyBorder="0" applyAlignment="0" applyProtection="0"/>
    <xf numFmtId="43" fontId="67" fillId="0" borderId="0" applyFont="0" applyFill="0" applyBorder="0" applyAlignment="0" applyProtection="0"/>
    <xf numFmtId="43" fontId="67" fillId="0" borderId="0" applyFont="0" applyFill="0" applyBorder="0" applyAlignment="0" applyProtection="0"/>
    <xf numFmtId="43" fontId="17" fillId="0" borderId="0" applyFont="0" applyFill="0" applyBorder="0" applyAlignment="0" applyProtection="0"/>
    <xf numFmtId="43" fontId="64" fillId="0" borderId="0" applyFont="0" applyFill="0" applyBorder="0" applyAlignment="0" applyProtection="0"/>
    <xf numFmtId="43" fontId="65"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5"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5"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5"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5"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5"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5"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5"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5"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5" fillId="0" borderId="0" applyFont="0" applyFill="0" applyBorder="0" applyAlignment="0" applyProtection="0"/>
    <xf numFmtId="43" fontId="64" fillId="0" borderId="0" applyFont="0" applyFill="0" applyBorder="0" applyAlignment="0" applyProtection="0"/>
    <xf numFmtId="43" fontId="36"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7"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64" fillId="0" borderId="0" applyFont="0" applyFill="0" applyBorder="0" applyAlignment="0" applyProtection="0"/>
    <xf numFmtId="43" fontId="65"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5"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5"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5"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5"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5"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5" fillId="0" borderId="0" applyFont="0" applyFill="0" applyBorder="0" applyAlignment="0" applyProtection="0"/>
    <xf numFmtId="43" fontId="64" fillId="0" borderId="0" applyFont="0" applyFill="0" applyBorder="0" applyAlignment="0" applyProtection="0"/>
    <xf numFmtId="43" fontId="68" fillId="0" borderId="0" applyFont="0" applyFill="0" applyBorder="0" applyAlignment="0" applyProtection="0"/>
    <xf numFmtId="43" fontId="69" fillId="0" borderId="0" applyFont="0" applyFill="0" applyBorder="0" applyAlignment="0" applyProtection="0"/>
    <xf numFmtId="43" fontId="68" fillId="0" borderId="0" applyFont="0" applyFill="0" applyBorder="0" applyAlignment="0" applyProtection="0"/>
    <xf numFmtId="43" fontId="17" fillId="0" borderId="0" applyFont="0" applyFill="0" applyBorder="0" applyAlignment="0" applyProtection="0"/>
    <xf numFmtId="43" fontId="36"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6" fillId="0" borderId="0" applyFont="0" applyFill="0" applyBorder="0" applyAlignment="0" applyProtection="0"/>
    <xf numFmtId="43" fontId="17" fillId="0" borderId="0" applyFont="0" applyFill="0" applyBorder="0" applyAlignment="0" applyProtection="0"/>
    <xf numFmtId="43" fontId="36"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70" fillId="0" borderId="0" applyFont="0" applyFill="0" applyBorder="0" applyAlignment="0" applyProtection="0"/>
    <xf numFmtId="43" fontId="36" fillId="0" borderId="0" applyFont="0" applyFill="0" applyBorder="0" applyAlignment="0" applyProtection="0"/>
    <xf numFmtId="43" fontId="65" fillId="0" borderId="0" applyFont="0" applyFill="0" applyBorder="0" applyAlignment="0" applyProtection="0"/>
    <xf numFmtId="43" fontId="36" fillId="0" borderId="0" applyFont="0" applyFill="0" applyBorder="0" applyAlignment="0" applyProtection="0"/>
    <xf numFmtId="43" fontId="17" fillId="0" borderId="0" applyFont="0" applyFill="0" applyBorder="0" applyAlignment="0" applyProtection="0"/>
    <xf numFmtId="43" fontId="65" fillId="0" borderId="0" applyFont="0" applyFill="0" applyBorder="0" applyAlignment="0" applyProtection="0"/>
    <xf numFmtId="42" fontId="17" fillId="0" borderId="0" applyFont="0" applyFill="0" applyBorder="0" applyAlignment="0" applyProtection="0"/>
    <xf numFmtId="42" fontId="17" fillId="0" borderId="0" applyFont="0" applyFill="0" applyBorder="0" applyAlignment="0" applyProtection="0"/>
    <xf numFmtId="42"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4" fillId="0" borderId="0" applyFont="0" applyFill="0" applyBorder="0" applyAlignment="0" applyProtection="0"/>
    <xf numFmtId="44" fontId="14" fillId="0" borderId="0" applyFont="0" applyFill="0" applyBorder="0" applyAlignment="0" applyProtection="0"/>
    <xf numFmtId="43" fontId="7" fillId="0" borderId="0" applyFont="0" applyFill="0" applyBorder="0" applyAlignment="0" applyProtection="0"/>
    <xf numFmtId="43" fontId="179" fillId="0" borderId="0" applyFont="0" applyFill="0" applyBorder="0" applyAlignment="0" applyProtection="0"/>
    <xf numFmtId="43" fontId="1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4" fillId="0" borderId="0"/>
    <xf numFmtId="0" fontId="2" fillId="0" borderId="0"/>
    <xf numFmtId="0" fontId="17" fillId="0" borderId="0"/>
    <xf numFmtId="0" fontId="17" fillId="0" borderId="0"/>
    <xf numFmtId="0" fontId="17" fillId="0" borderId="0"/>
    <xf numFmtId="0" fontId="191" fillId="0" borderId="60" applyNumberFormat="0" applyFill="0" applyProtection="0">
      <alignment horizontal="center"/>
    </xf>
    <xf numFmtId="177" fontId="17" fillId="0" borderId="0" applyFont="0" applyFill="0" applyBorder="0" applyProtection="0">
      <alignment horizontal="right"/>
    </xf>
    <xf numFmtId="177" fontId="17" fillId="0" borderId="0" applyFont="0" applyFill="0" applyBorder="0" applyProtection="0">
      <alignment horizontal="right"/>
    </xf>
    <xf numFmtId="172" fontId="17" fillId="0" borderId="0" applyFont="0" applyFill="0" applyBorder="0" applyProtection="0">
      <alignment horizontal="right"/>
    </xf>
    <xf numFmtId="172" fontId="17" fillId="0" borderId="0" applyFont="0" applyFill="0" applyBorder="0" applyProtection="0">
      <alignment horizontal="right"/>
    </xf>
    <xf numFmtId="234" fontId="17" fillId="0" borderId="0" applyFont="0" applyFill="0" applyBorder="0" applyProtection="0">
      <alignment horizontal="right"/>
    </xf>
    <xf numFmtId="234" fontId="17" fillId="0" borderId="0" applyFont="0" applyFill="0" applyBorder="0" applyProtection="0">
      <alignment horizontal="right"/>
    </xf>
    <xf numFmtId="243" fontId="17" fillId="0" borderId="0" applyBorder="0"/>
    <xf numFmtId="234" fontId="46" fillId="0" borderId="0" applyFont="0" applyFill="0" applyBorder="0" applyProtection="0">
      <alignment horizontal="right"/>
    </xf>
    <xf numFmtId="235" fontId="46" fillId="0" borderId="0" applyFont="0" applyFill="0" applyBorder="0" applyProtection="0">
      <alignment horizontal="left"/>
    </xf>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2"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0" fontId="201" fillId="0" borderId="11" applyNumberFormat="0" applyBorder="0" applyAlignment="0" applyProtection="0">
      <alignment horizontal="right" vertical="center"/>
    </xf>
    <xf numFmtId="201" fontId="17" fillId="0" borderId="0" applyFont="0" applyFill="0" applyBorder="0" applyAlignment="0" applyProtection="0"/>
    <xf numFmtId="0" fontId="202" fillId="0" borderId="0">
      <alignment horizontal="right"/>
      <protection locked="0"/>
    </xf>
    <xf numFmtId="0" fontId="192" fillId="0" borderId="0">
      <alignment horizontal="left"/>
    </xf>
    <xf numFmtId="0" fontId="193" fillId="0" borderId="0">
      <alignment horizontal="left"/>
    </xf>
    <xf numFmtId="0" fontId="17" fillId="0" borderId="0" applyFont="0" applyFill="0" applyBorder="0" applyProtection="0">
      <alignment horizontal="right"/>
    </xf>
    <xf numFmtId="0" fontId="17" fillId="0" borderId="0" applyFont="0" applyFill="0" applyBorder="0" applyProtection="0">
      <alignment horizontal="right"/>
    </xf>
    <xf numFmtId="38" fontId="76" fillId="80" borderId="0" applyNumberFormat="0" applyBorder="0" applyAlignment="0" applyProtection="0"/>
    <xf numFmtId="0" fontId="62" fillId="113" borderId="61" applyProtection="0">
      <alignment horizontal="right"/>
    </xf>
    <xf numFmtId="0" fontId="194" fillId="113" borderId="0" applyProtection="0">
      <alignment horizontal="left"/>
    </xf>
    <xf numFmtId="0" fontId="84" fillId="0" borderId="0">
      <alignment vertical="top" wrapText="1"/>
    </xf>
    <xf numFmtId="0" fontId="84" fillId="0" borderId="0">
      <alignment vertical="top" wrapText="1"/>
    </xf>
    <xf numFmtId="0" fontId="84" fillId="0" borderId="0">
      <alignment vertical="top" wrapText="1"/>
    </xf>
    <xf numFmtId="0" fontId="84" fillId="0" borderId="0">
      <alignment vertical="top" wrapText="1"/>
    </xf>
    <xf numFmtId="207" fontId="83" fillId="0" borderId="0" applyNumberFormat="0" applyFill="0" applyAlignment="0" applyProtection="0"/>
    <xf numFmtId="207" fontId="203" fillId="0" borderId="0" applyNumberFormat="0" applyFill="0" applyAlignment="0" applyProtection="0"/>
    <xf numFmtId="207" fontId="19" fillId="0" borderId="0" applyNumberFormat="0" applyFill="0" applyAlignment="0" applyProtection="0"/>
    <xf numFmtId="207" fontId="195" fillId="0" borderId="0" applyNumberFormat="0" applyFill="0" applyAlignment="0" applyProtection="0"/>
    <xf numFmtId="207" fontId="114" fillId="0" borderId="0" applyNumberFormat="0" applyFill="0" applyAlignment="0" applyProtection="0"/>
    <xf numFmtId="207" fontId="114" fillId="0" borderId="0" applyNumberFormat="0" applyFont="0" applyFill="0" applyBorder="0" applyAlignment="0" applyProtection="0"/>
    <xf numFmtId="207" fontId="114" fillId="0" borderId="0" applyNumberFormat="0" applyFont="0" applyFill="0" applyBorder="0" applyAlignment="0" applyProtection="0"/>
    <xf numFmtId="0" fontId="78" fillId="0" borderId="0" applyFill="0" applyBorder="0" applyProtection="0">
      <alignment horizontal="left"/>
    </xf>
    <xf numFmtId="10" fontId="76" fillId="78" borderId="1" applyNumberFormat="0" applyBorder="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124" fillId="41" borderId="24" applyNumberFormat="0" applyAlignment="0" applyProtection="0"/>
    <xf numFmtId="0" fontId="62" fillId="0" borderId="62" applyProtection="0">
      <alignment horizontal="right"/>
    </xf>
    <xf numFmtId="0" fontId="62" fillId="0" borderId="61" applyProtection="0">
      <alignment horizontal="right"/>
    </xf>
    <xf numFmtId="0" fontId="62" fillId="0" borderId="63" applyProtection="0">
      <alignment horizontal="center"/>
      <protection locked="0"/>
    </xf>
    <xf numFmtId="0" fontId="17" fillId="0" borderId="0"/>
    <xf numFmtId="0" fontId="17" fillId="0" borderId="0"/>
    <xf numFmtId="0" fontId="17" fillId="0" borderId="0"/>
    <xf numFmtId="1" fontId="17" fillId="0" borderId="0" applyFont="0" applyFill="0" applyBorder="0" applyProtection="0">
      <alignment horizontal="right"/>
    </xf>
    <xf numFmtId="1" fontId="17" fillId="0" borderId="0" applyFont="0" applyFill="0" applyBorder="0" applyProtection="0">
      <alignment horizontal="right"/>
    </xf>
    <xf numFmtId="0" fontId="204" fillId="0" borderId="0"/>
    <xf numFmtId="0" fontId="204" fillId="0" borderId="0"/>
    <xf numFmtId="0" fontId="204" fillId="0" borderId="0"/>
    <xf numFmtId="0" fontId="204" fillId="0" borderId="0"/>
    <xf numFmtId="0" fontId="204" fillId="0" borderId="0"/>
    <xf numFmtId="0" fontId="17" fillId="0" borderId="0">
      <alignment vertical="top"/>
    </xf>
    <xf numFmtId="0" fontId="17" fillId="0" borderId="0">
      <alignment vertical="top"/>
    </xf>
    <xf numFmtId="0" fontId="17" fillId="0" borderId="0">
      <alignment vertical="top"/>
    </xf>
    <xf numFmtId="0" fontId="17" fillId="0" borderId="0">
      <alignment vertical="top"/>
    </xf>
    <xf numFmtId="0" fontId="17" fillId="0" borderId="0">
      <alignment vertical="top"/>
    </xf>
    <xf numFmtId="0" fontId="17" fillId="0" borderId="0">
      <alignment vertical="top"/>
    </xf>
    <xf numFmtId="0" fontId="17" fillId="0" borderId="0">
      <alignment vertical="top"/>
    </xf>
    <xf numFmtId="0" fontId="17" fillId="0" borderId="0">
      <alignment vertical="top"/>
    </xf>
    <xf numFmtId="0" fontId="17" fillId="0" borderId="0">
      <alignment vertical="top"/>
    </xf>
    <xf numFmtId="0" fontId="17" fillId="0" borderId="0">
      <alignment vertical="top"/>
    </xf>
    <xf numFmtId="0" fontId="36" fillId="0" borderId="0"/>
    <xf numFmtId="0" fontId="17" fillId="0" borderId="0">
      <alignment vertical="top"/>
    </xf>
    <xf numFmtId="0" fontId="17" fillId="0" borderId="0"/>
    <xf numFmtId="0" fontId="1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37" fillId="0" borderId="0"/>
    <xf numFmtId="0" fontId="2" fillId="0" borderId="0"/>
    <xf numFmtId="0" fontId="36"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7" fillId="0" borderId="0">
      <alignment vertical="top"/>
    </xf>
    <xf numFmtId="0" fontId="17" fillId="0" borderId="0">
      <alignment vertical="top"/>
    </xf>
    <xf numFmtId="0" fontId="17" fillId="0" borderId="0">
      <alignment vertical="top"/>
    </xf>
    <xf numFmtId="0" fontId="17" fillId="0" borderId="0">
      <alignment vertical="top"/>
    </xf>
    <xf numFmtId="40" fontId="205" fillId="37" borderId="0">
      <alignment horizontal="right"/>
    </xf>
    <xf numFmtId="0" fontId="206" fillId="37" borderId="0">
      <alignment horizontal="right"/>
    </xf>
    <xf numFmtId="0" fontId="207" fillId="37" borderId="59"/>
    <xf numFmtId="0" fontId="207" fillId="0" borderId="0" applyBorder="0">
      <alignment horizontal="centerContinuous"/>
    </xf>
    <xf numFmtId="0" fontId="208" fillId="0" borderId="0" applyBorder="0">
      <alignment horizontal="centerContinuous"/>
    </xf>
    <xf numFmtId="236" fontId="17" fillId="0" borderId="0" applyFont="0" applyFill="0" applyBorder="0" applyProtection="0">
      <alignment horizontal="right"/>
    </xf>
    <xf numFmtId="236" fontId="17" fillId="0" borderId="0" applyFont="0" applyFill="0" applyBorder="0" applyProtection="0">
      <alignment horizontal="right"/>
    </xf>
    <xf numFmtId="10" fontId="17" fillId="0" borderId="0" applyFont="0" applyFill="0" applyBorder="0" applyAlignment="0" applyProtection="0"/>
    <xf numFmtId="9" fontId="17"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2" fontId="209" fillId="94" borderId="4" applyAlignment="0" applyProtection="0">
      <protection locked="0"/>
    </xf>
    <xf numFmtId="0" fontId="210" fillId="78" borderId="4" applyNumberFormat="0" applyAlignment="0" applyProtection="0"/>
    <xf numFmtId="0" fontId="211" fillId="93" borderId="1" applyNumberFormat="0" applyAlignment="0" applyProtection="0">
      <alignment horizontal="center" vertical="center"/>
    </xf>
    <xf numFmtId="4" fontId="37" fillId="86" borderId="51" applyNumberFormat="0" applyProtection="0">
      <alignment vertical="center"/>
    </xf>
    <xf numFmtId="4" fontId="212" fillId="86" borderId="51" applyNumberFormat="0" applyProtection="0">
      <alignment vertical="center"/>
    </xf>
    <xf numFmtId="4" fontId="37" fillId="86" borderId="51" applyNumberFormat="0" applyProtection="0">
      <alignment horizontal="left" vertical="center" indent="1"/>
    </xf>
    <xf numFmtId="4" fontId="37" fillId="86" borderId="51" applyNumberFormat="0" applyProtection="0">
      <alignment horizontal="left" vertical="center" indent="1"/>
    </xf>
    <xf numFmtId="0" fontId="17" fillId="97" borderId="51" applyNumberFormat="0" applyProtection="0">
      <alignment horizontal="left" vertical="center" indent="1"/>
    </xf>
    <xf numFmtId="4" fontId="37" fillId="114" borderId="51" applyNumberFormat="0" applyProtection="0">
      <alignment horizontal="right" vertical="center"/>
    </xf>
    <xf numFmtId="4" fontId="37" fillId="115" borderId="51" applyNumberFormat="0" applyProtection="0">
      <alignment horizontal="right" vertical="center"/>
    </xf>
    <xf numFmtId="4" fontId="37" fillId="116" borderId="51" applyNumberFormat="0" applyProtection="0">
      <alignment horizontal="right" vertical="center"/>
    </xf>
    <xf numFmtId="4" fontId="37" fillId="82" borderId="51" applyNumberFormat="0" applyProtection="0">
      <alignment horizontal="right" vertical="center"/>
    </xf>
    <xf numFmtId="4" fontId="37" fillId="117" borderId="51" applyNumberFormat="0" applyProtection="0">
      <alignment horizontal="right" vertical="center"/>
    </xf>
    <xf numFmtId="4" fontId="37" fillId="118" borderId="51" applyNumberFormat="0" applyProtection="0">
      <alignment horizontal="right" vertical="center"/>
    </xf>
    <xf numFmtId="4" fontId="37" fillId="119" borderId="51" applyNumberFormat="0" applyProtection="0">
      <alignment horizontal="right" vertical="center"/>
    </xf>
    <xf numFmtId="4" fontId="37" fillId="120" borderId="51" applyNumberFormat="0" applyProtection="0">
      <alignment horizontal="right" vertical="center"/>
    </xf>
    <xf numFmtId="4" fontId="37" fillId="74" borderId="51" applyNumberFormat="0" applyProtection="0">
      <alignment horizontal="right" vertical="center"/>
    </xf>
    <xf numFmtId="4" fontId="213" fillId="121" borderId="51" applyNumberFormat="0" applyProtection="0">
      <alignment horizontal="left" vertical="center" indent="1"/>
    </xf>
    <xf numFmtId="4" fontId="37" fillId="81" borderId="64" applyNumberFormat="0" applyProtection="0">
      <alignment horizontal="left" vertical="center" indent="1"/>
    </xf>
    <xf numFmtId="4" fontId="90" fillId="122" borderId="0" applyNumberFormat="0" applyProtection="0">
      <alignment horizontal="left" vertical="center" indent="1"/>
    </xf>
    <xf numFmtId="0" fontId="17" fillId="97" borderId="51" applyNumberFormat="0" applyProtection="0">
      <alignment horizontal="left" vertical="center" indent="1"/>
    </xf>
    <xf numFmtId="4" fontId="37" fillId="81" borderId="51" applyNumberFormat="0" applyProtection="0">
      <alignment horizontal="left" vertical="center" indent="1"/>
    </xf>
    <xf numFmtId="4" fontId="37" fillId="123" borderId="51" applyNumberFormat="0" applyProtection="0">
      <alignment horizontal="left" vertical="center" indent="1"/>
    </xf>
    <xf numFmtId="0" fontId="17" fillId="123" borderId="51" applyNumberFormat="0" applyProtection="0">
      <alignment horizontal="left" vertical="center" indent="1"/>
    </xf>
    <xf numFmtId="0" fontId="17" fillId="123" borderId="51" applyNumberFormat="0" applyProtection="0">
      <alignment horizontal="left" vertical="center" indent="1"/>
    </xf>
    <xf numFmtId="0" fontId="17" fillId="93" borderId="51" applyNumberFormat="0" applyProtection="0">
      <alignment horizontal="left" vertical="center" indent="1"/>
    </xf>
    <xf numFmtId="0" fontId="17" fillId="93" borderId="51" applyNumberFormat="0" applyProtection="0">
      <alignment horizontal="left" vertical="center" indent="1"/>
    </xf>
    <xf numFmtId="0" fontId="17" fillId="80" borderId="51" applyNumberFormat="0" applyProtection="0">
      <alignment horizontal="left" vertical="center" indent="1"/>
    </xf>
    <xf numFmtId="0" fontId="17" fillId="80" borderId="51" applyNumberFormat="0" applyProtection="0">
      <alignment horizontal="left" vertical="center" indent="1"/>
    </xf>
    <xf numFmtId="0" fontId="17" fillId="97" borderId="51" applyNumberFormat="0" applyProtection="0">
      <alignment horizontal="left" vertical="center" indent="1"/>
    </xf>
    <xf numFmtId="0" fontId="17" fillId="97" borderId="51" applyNumberFormat="0" applyProtection="0">
      <alignment horizontal="left" vertical="center" indent="1"/>
    </xf>
    <xf numFmtId="4" fontId="37" fillId="78" borderId="51" applyNumberFormat="0" applyProtection="0">
      <alignment vertical="center"/>
    </xf>
    <xf numFmtId="4" fontId="212" fillId="78" borderId="51" applyNumberFormat="0" applyProtection="0">
      <alignment vertical="center"/>
    </xf>
    <xf numFmtId="4" fontId="37" fillId="78" borderId="51" applyNumberFormat="0" applyProtection="0">
      <alignment horizontal="left" vertical="center" indent="1"/>
    </xf>
    <xf numFmtId="4" fontId="37" fillId="78" borderId="51" applyNumberFormat="0" applyProtection="0">
      <alignment horizontal="left" vertical="center" indent="1"/>
    </xf>
    <xf numFmtId="4" fontId="37" fillId="81" borderId="51" applyNumberFormat="0" applyProtection="0">
      <alignment horizontal="right" vertical="center"/>
    </xf>
    <xf numFmtId="4" fontId="212" fillId="81" borderId="51" applyNumberFormat="0" applyProtection="0">
      <alignment horizontal="right" vertical="center"/>
    </xf>
    <xf numFmtId="0" fontId="17" fillId="97" borderId="51" applyNumberFormat="0" applyProtection="0">
      <alignment horizontal="left" vertical="center" indent="1"/>
    </xf>
    <xf numFmtId="0" fontId="17" fillId="97" borderId="51" applyNumberFormat="0" applyProtection="0">
      <alignment horizontal="left" vertical="center" indent="1"/>
    </xf>
    <xf numFmtId="0" fontId="214" fillId="0" borderId="0"/>
    <xf numFmtId="4" fontId="215" fillId="81" borderId="51" applyNumberFormat="0" applyProtection="0">
      <alignment horizontal="right" vertical="center"/>
    </xf>
    <xf numFmtId="0" fontId="196" fillId="37" borderId="29">
      <alignment horizontal="center"/>
    </xf>
    <xf numFmtId="3" fontId="197" fillId="37" borderId="0"/>
    <xf numFmtId="3" fontId="196" fillId="37" borderId="0"/>
    <xf numFmtId="0" fontId="197" fillId="37" borderId="0"/>
    <xf numFmtId="0" fontId="196" fillId="37" borderId="0"/>
    <xf numFmtId="0" fontId="197" fillId="37" borderId="0">
      <alignment horizontal="center"/>
    </xf>
    <xf numFmtId="0" fontId="198" fillId="0" borderId="0">
      <alignment wrapText="1"/>
    </xf>
    <xf numFmtId="0" fontId="198" fillId="0" borderId="0">
      <alignment wrapText="1"/>
    </xf>
    <xf numFmtId="0" fontId="198" fillId="0" borderId="0">
      <alignment wrapText="1"/>
    </xf>
    <xf numFmtId="0" fontId="198" fillId="0" borderId="0">
      <alignment wrapText="1"/>
    </xf>
    <xf numFmtId="0" fontId="63" fillId="124" borderId="0">
      <alignment horizontal="right" vertical="top" wrapText="1"/>
    </xf>
    <xf numFmtId="0" fontId="63" fillId="124" borderId="0">
      <alignment horizontal="right" vertical="top" wrapText="1"/>
    </xf>
    <xf numFmtId="0" fontId="63" fillId="124" borderId="0">
      <alignment horizontal="right" vertical="top" wrapText="1"/>
    </xf>
    <xf numFmtId="0" fontId="63" fillId="124" borderId="0">
      <alignment horizontal="right" vertical="top" wrapText="1"/>
    </xf>
    <xf numFmtId="0" fontId="89" fillId="0" borderId="0"/>
    <xf numFmtId="0" fontId="89" fillId="0" borderId="0"/>
    <xf numFmtId="0" fontId="89" fillId="0" borderId="0"/>
    <xf numFmtId="0" fontId="89" fillId="0" borderId="0"/>
    <xf numFmtId="0" fontId="199" fillId="0" borderId="0"/>
    <xf numFmtId="0" fontId="199" fillId="0" borderId="0"/>
    <xf numFmtId="0" fontId="199" fillId="0" borderId="0"/>
    <xf numFmtId="0" fontId="200" fillId="0" borderId="0"/>
    <xf numFmtId="0" fontId="200" fillId="0" borderId="0"/>
    <xf numFmtId="0" fontId="200" fillId="0" borderId="0"/>
    <xf numFmtId="237" fontId="76" fillId="0" borderId="0">
      <alignment wrapText="1"/>
      <protection locked="0"/>
    </xf>
    <xf numFmtId="237" fontId="76" fillId="0" borderId="0">
      <alignment wrapText="1"/>
      <protection locked="0"/>
    </xf>
    <xf numFmtId="237" fontId="63" fillId="83" borderId="0">
      <alignment wrapText="1"/>
      <protection locked="0"/>
    </xf>
    <xf numFmtId="237" fontId="63" fillId="83" borderId="0">
      <alignment wrapText="1"/>
      <protection locked="0"/>
    </xf>
    <xf numFmtId="237" fontId="63" fillId="83" borderId="0">
      <alignment wrapText="1"/>
      <protection locked="0"/>
    </xf>
    <xf numFmtId="237" fontId="63" fillId="83" borderId="0">
      <alignment wrapText="1"/>
      <protection locked="0"/>
    </xf>
    <xf numFmtId="237" fontId="76" fillId="0" borderId="0">
      <alignment wrapText="1"/>
      <protection locked="0"/>
    </xf>
    <xf numFmtId="238" fontId="76" fillId="0" borderId="0">
      <alignment wrapText="1"/>
      <protection locked="0"/>
    </xf>
    <xf numFmtId="238" fontId="76" fillId="0" borderId="0">
      <alignment wrapText="1"/>
      <protection locked="0"/>
    </xf>
    <xf numFmtId="238" fontId="76" fillId="0" borderId="0">
      <alignment wrapText="1"/>
      <protection locked="0"/>
    </xf>
    <xf numFmtId="238" fontId="63" fillId="83" borderId="0">
      <alignment wrapText="1"/>
      <protection locked="0"/>
    </xf>
    <xf numFmtId="238" fontId="63" fillId="83" borderId="0">
      <alignment wrapText="1"/>
      <protection locked="0"/>
    </xf>
    <xf numFmtId="238" fontId="63" fillId="83" borderId="0">
      <alignment wrapText="1"/>
      <protection locked="0"/>
    </xf>
    <xf numFmtId="238" fontId="63" fillId="83" borderId="0">
      <alignment wrapText="1"/>
      <protection locked="0"/>
    </xf>
    <xf numFmtId="238" fontId="63" fillId="83" borderId="0">
      <alignment wrapText="1"/>
      <protection locked="0"/>
    </xf>
    <xf numFmtId="238" fontId="76" fillId="0" borderId="0">
      <alignment wrapText="1"/>
      <protection locked="0"/>
    </xf>
    <xf numFmtId="239" fontId="76" fillId="0" borderId="0">
      <alignment wrapText="1"/>
      <protection locked="0"/>
    </xf>
    <xf numFmtId="239" fontId="76" fillId="0" borderId="0">
      <alignment wrapText="1"/>
      <protection locked="0"/>
    </xf>
    <xf numFmtId="239" fontId="63" fillId="83" borderId="0">
      <alignment wrapText="1"/>
      <protection locked="0"/>
    </xf>
    <xf numFmtId="239" fontId="63" fillId="83" borderId="0">
      <alignment wrapText="1"/>
      <protection locked="0"/>
    </xf>
    <xf numFmtId="239" fontId="63" fillId="83" borderId="0">
      <alignment wrapText="1"/>
      <protection locked="0"/>
    </xf>
    <xf numFmtId="239" fontId="63" fillId="83" borderId="0">
      <alignment wrapText="1"/>
      <protection locked="0"/>
    </xf>
    <xf numFmtId="239" fontId="76" fillId="0" borderId="0">
      <alignment wrapText="1"/>
      <protection locked="0"/>
    </xf>
    <xf numFmtId="240" fontId="63" fillId="124" borderId="65">
      <alignment wrapText="1"/>
    </xf>
    <xf numFmtId="240" fontId="63" fillId="124" borderId="65">
      <alignment wrapText="1"/>
    </xf>
    <xf numFmtId="240" fontId="63" fillId="124" borderId="65">
      <alignment wrapText="1"/>
    </xf>
    <xf numFmtId="241" fontId="63" fillId="124" borderId="65">
      <alignment wrapText="1"/>
    </xf>
    <xf numFmtId="241" fontId="63" fillId="124" borderId="65">
      <alignment wrapText="1"/>
    </xf>
    <xf numFmtId="241" fontId="63" fillId="124" borderId="65">
      <alignment wrapText="1"/>
    </xf>
    <xf numFmtId="241" fontId="63" fillId="124" borderId="65">
      <alignment wrapText="1"/>
    </xf>
    <xf numFmtId="242" fontId="63" fillId="124" borderId="65">
      <alignment wrapText="1"/>
    </xf>
    <xf numFmtId="242" fontId="63" fillId="124" borderId="65">
      <alignment wrapText="1"/>
    </xf>
    <xf numFmtId="242" fontId="63" fillId="124" borderId="65">
      <alignment wrapText="1"/>
    </xf>
    <xf numFmtId="0" fontId="89" fillId="0" borderId="66">
      <alignment horizontal="right"/>
    </xf>
    <xf numFmtId="0" fontId="89" fillId="0" borderId="66">
      <alignment horizontal="right"/>
    </xf>
    <xf numFmtId="0" fontId="89" fillId="0" borderId="66">
      <alignment horizontal="right"/>
    </xf>
    <xf numFmtId="0" fontId="89" fillId="0" borderId="66">
      <alignment horizontal="right"/>
    </xf>
    <xf numFmtId="40" fontId="216" fillId="0" borderId="0"/>
    <xf numFmtId="0" fontId="166" fillId="0" borderId="0" applyNumberFormat="0" applyFill="0" applyBorder="0" applyProtection="0">
      <alignment horizontal="left" vertical="center" indent="10"/>
    </xf>
    <xf numFmtId="0" fontId="166" fillId="0" borderId="0" applyNumberFormat="0" applyFill="0" applyBorder="0" applyProtection="0">
      <alignment horizontal="left" vertical="center" indent="10"/>
    </xf>
    <xf numFmtId="9" fontId="2" fillId="0" borderId="0" applyFont="0" applyFill="0" applyBorder="0" applyAlignment="0" applyProtection="0"/>
    <xf numFmtId="0" fontId="2" fillId="0" borderId="0"/>
    <xf numFmtId="0" fontId="76"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4" fontId="17" fillId="0" borderId="0" applyFont="0" applyFill="0" applyBorder="0" applyAlignment="0" applyProtection="0"/>
    <xf numFmtId="0" fontId="17" fillId="0" borderId="0"/>
    <xf numFmtId="9" fontId="2" fillId="0" borderId="0" applyFont="0" applyFill="0" applyBorder="0" applyAlignment="0" applyProtection="0"/>
    <xf numFmtId="0" fontId="2" fillId="0" borderId="0"/>
    <xf numFmtId="9" fontId="2" fillId="0" borderId="0" applyFont="0" applyFill="0" applyBorder="0" applyAlignment="0" applyProtection="0"/>
  </cellStyleXfs>
  <cellXfs count="420">
    <xf numFmtId="0" fontId="0" fillId="0" borderId="0" xfId="0"/>
    <xf numFmtId="0" fontId="0" fillId="0" borderId="0" xfId="0" applyAlignment="1">
      <alignment wrapText="1"/>
    </xf>
    <xf numFmtId="0" fontId="0" fillId="2" borderId="0" xfId="0" applyFill="1"/>
    <xf numFmtId="0" fontId="4" fillId="0" borderId="1" xfId="0" applyFont="1" applyBorder="1" applyAlignment="1">
      <alignment horizontal="left" vertical="center"/>
    </xf>
    <xf numFmtId="0" fontId="4" fillId="0" borderId="0" xfId="0" applyFont="1"/>
    <xf numFmtId="2" fontId="4" fillId="4" borderId="1" xfId="0" applyNumberFormat="1" applyFont="1" applyFill="1" applyBorder="1" applyAlignment="1">
      <alignment horizontal="center" vertical="center"/>
    </xf>
    <xf numFmtId="2" fontId="4" fillId="0" borderId="0" xfId="0" applyNumberFormat="1" applyFont="1" applyAlignment="1">
      <alignment horizontal="center" vertical="center"/>
    </xf>
    <xf numFmtId="0" fontId="6" fillId="0" borderId="0" xfId="0" applyFont="1"/>
    <xf numFmtId="0" fontId="9" fillId="5" borderId="0" xfId="0" applyFont="1" applyFill="1" applyAlignment="1">
      <alignment wrapText="1"/>
    </xf>
    <xf numFmtId="0" fontId="9" fillId="5" borderId="0" xfId="0" applyFont="1" applyFill="1" applyAlignment="1">
      <alignment vertical="center"/>
    </xf>
    <xf numFmtId="0" fontId="9" fillId="5" borderId="0" xfId="0" applyFont="1" applyFill="1"/>
    <xf numFmtId="0" fontId="13" fillId="0" borderId="1" xfId="0" applyFont="1" applyBorder="1"/>
    <xf numFmtId="0" fontId="4" fillId="0" borderId="1" xfId="0" applyFont="1" applyBorder="1"/>
    <xf numFmtId="0" fontId="4" fillId="0" borderId="1" xfId="0" applyFont="1" applyBorder="1" applyAlignment="1">
      <alignment horizontal="center"/>
    </xf>
    <xf numFmtId="171" fontId="0" fillId="0" borderId="0" xfId="1" applyNumberFormat="1" applyFont="1" applyFill="1" applyBorder="1"/>
    <xf numFmtId="0" fontId="0" fillId="5" borderId="0" xfId="0" applyFill="1"/>
    <xf numFmtId="2" fontId="7" fillId="4" borderId="1" xfId="1" applyNumberFormat="1" applyFont="1" applyFill="1" applyBorder="1" applyAlignment="1">
      <alignment horizontal="center" vertical="center"/>
    </xf>
    <xf numFmtId="9" fontId="4" fillId="3" borderId="1" xfId="2" applyFont="1" applyFill="1" applyBorder="1" applyAlignment="1">
      <alignment horizontal="center" vertical="center"/>
    </xf>
    <xf numFmtId="173" fontId="4" fillId="3" borderId="1" xfId="1" applyNumberFormat="1" applyFont="1" applyFill="1" applyBorder="1" applyAlignment="1">
      <alignment horizontal="center" vertical="center"/>
    </xf>
    <xf numFmtId="0" fontId="4" fillId="0" borderId="1" xfId="0" applyFont="1" applyBorder="1" applyAlignment="1">
      <alignment vertical="center" wrapText="1"/>
    </xf>
    <xf numFmtId="0" fontId="4" fillId="0" borderId="12" xfId="0" applyFont="1" applyBorder="1"/>
    <xf numFmtId="172" fontId="4" fillId="0" borderId="1" xfId="0" applyNumberFormat="1" applyFont="1" applyBorder="1" applyAlignment="1">
      <alignment horizontal="center" vertical="center"/>
    </xf>
    <xf numFmtId="172" fontId="4" fillId="0" borderId="1" xfId="1" applyNumberFormat="1" applyFont="1" applyFill="1" applyBorder="1" applyAlignment="1">
      <alignment horizontal="center" vertical="center"/>
    </xf>
    <xf numFmtId="0" fontId="3" fillId="0" borderId="0" xfId="0" applyFont="1"/>
    <xf numFmtId="14" fontId="3" fillId="0" borderId="0" xfId="0" applyNumberFormat="1" applyFont="1" applyAlignment="1">
      <alignment horizontal="left"/>
    </xf>
    <xf numFmtId="171" fontId="0" fillId="0" borderId="0" xfId="1" applyNumberFormat="1" applyFont="1"/>
    <xf numFmtId="0" fontId="4" fillId="0" borderId="2" xfId="0" applyFont="1" applyBorder="1" applyAlignment="1">
      <alignment vertical="center" wrapText="1"/>
    </xf>
    <xf numFmtId="0" fontId="4" fillId="0" borderId="1" xfId="0" applyFont="1" applyBorder="1" applyAlignment="1">
      <alignment horizontal="left" vertical="center" wrapText="1"/>
    </xf>
    <xf numFmtId="0" fontId="5" fillId="0" borderId="0" xfId="0" applyFont="1" applyAlignment="1">
      <alignment horizontal="right" vertical="center" wrapText="1"/>
    </xf>
    <xf numFmtId="0" fontId="5" fillId="100" borderId="0" xfId="0" applyFont="1" applyFill="1" applyAlignment="1">
      <alignment horizontal="right" vertical="center" wrapText="1"/>
    </xf>
    <xf numFmtId="0" fontId="4" fillId="101" borderId="1" xfId="0" applyFont="1" applyFill="1" applyBorder="1" applyAlignment="1">
      <alignment horizontal="center" vertical="center" wrapText="1"/>
    </xf>
    <xf numFmtId="0" fontId="4" fillId="101" borderId="5" xfId="0" applyFont="1" applyFill="1" applyBorder="1" applyAlignment="1">
      <alignment horizontal="center" vertical="center" wrapText="1"/>
    </xf>
    <xf numFmtId="49" fontId="4" fillId="101" borderId="1" xfId="0" applyNumberFormat="1" applyFont="1" applyFill="1" applyBorder="1" applyAlignment="1">
      <alignment horizontal="center" vertical="center" wrapText="1"/>
    </xf>
    <xf numFmtId="49" fontId="4" fillId="101" borderId="5" xfId="0" applyNumberFormat="1" applyFont="1" applyFill="1" applyBorder="1" applyAlignment="1">
      <alignment horizontal="center" vertical="center" wrapText="1"/>
    </xf>
    <xf numFmtId="0" fontId="4" fillId="101" borderId="3" xfId="0" applyFont="1" applyFill="1" applyBorder="1" applyAlignment="1">
      <alignment horizontal="center" vertical="center" wrapText="1"/>
    </xf>
    <xf numFmtId="0" fontId="4" fillId="101" borderId="7" xfId="0" applyFont="1" applyFill="1" applyBorder="1" applyAlignment="1">
      <alignment horizontal="center" vertical="center" wrapText="1"/>
    </xf>
    <xf numFmtId="0" fontId="4" fillId="101" borderId="6" xfId="0" applyFont="1" applyFill="1" applyBorder="1" applyAlignment="1">
      <alignment horizontal="center" vertical="center" wrapText="1"/>
    </xf>
    <xf numFmtId="49" fontId="4" fillId="101" borderId="6" xfId="0" applyNumberFormat="1" applyFont="1" applyFill="1" applyBorder="1" applyAlignment="1">
      <alignment horizontal="center" vertical="center" wrapText="1"/>
    </xf>
    <xf numFmtId="0" fontId="5" fillId="100" borderId="0" xfId="0" applyFont="1" applyFill="1" applyAlignment="1">
      <alignment horizontal="center" vertical="center" wrapText="1"/>
    </xf>
    <xf numFmtId="172" fontId="4" fillId="3" borderId="1" xfId="0" applyNumberFormat="1" applyFont="1" applyFill="1" applyBorder="1" applyAlignment="1">
      <alignment horizontal="center" vertical="center"/>
    </xf>
    <xf numFmtId="0" fontId="0" fillId="2" borderId="0" xfId="0" applyFill="1" applyAlignment="1">
      <alignment wrapText="1"/>
    </xf>
    <xf numFmtId="0" fontId="173" fillId="2" borderId="0" xfId="0" applyFont="1" applyFill="1"/>
    <xf numFmtId="175" fontId="0" fillId="0" borderId="0" xfId="0" applyNumberFormat="1" applyAlignment="1">
      <alignment horizontal="left"/>
    </xf>
    <xf numFmtId="175" fontId="0" fillId="0" borderId="0" xfId="0" applyNumberFormat="1" applyAlignment="1">
      <alignment horizontal="left" vertical="center"/>
    </xf>
    <xf numFmtId="174" fontId="0" fillId="0" borderId="0" xfId="0" applyNumberFormat="1" applyAlignment="1">
      <alignment horizontal="left"/>
    </xf>
    <xf numFmtId="0" fontId="5" fillId="102" borderId="0" xfId="0" applyFont="1" applyFill="1" applyAlignment="1">
      <alignment horizontal="right" vertical="center" wrapText="1"/>
    </xf>
    <xf numFmtId="0" fontId="5" fillId="102" borderId="0" xfId="0" applyFont="1" applyFill="1" applyAlignment="1">
      <alignment horizontal="center" vertical="center" wrapText="1"/>
    </xf>
    <xf numFmtId="176" fontId="4" fillId="3" borderId="1" xfId="0" applyNumberFormat="1" applyFont="1" applyFill="1" applyBorder="1" applyAlignment="1">
      <alignment horizontal="center" vertical="center"/>
    </xf>
    <xf numFmtId="177" fontId="174" fillId="3" borderId="1" xfId="0" applyNumberFormat="1" applyFont="1" applyFill="1" applyBorder="1" applyAlignment="1">
      <alignment horizontal="center" vertical="center"/>
    </xf>
    <xf numFmtId="0" fontId="4" fillId="103" borderId="1" xfId="0" applyFont="1" applyFill="1" applyBorder="1" applyAlignment="1">
      <alignment horizontal="center" vertical="center" wrapText="1"/>
    </xf>
    <xf numFmtId="0" fontId="4" fillId="103" borderId="5" xfId="0" applyFont="1" applyFill="1" applyBorder="1" applyAlignment="1">
      <alignment horizontal="center" vertical="center" wrapText="1"/>
    </xf>
    <xf numFmtId="0" fontId="4" fillId="103" borderId="6" xfId="0" applyFont="1" applyFill="1" applyBorder="1" applyAlignment="1">
      <alignment horizontal="center" vertical="center" wrapText="1"/>
    </xf>
    <xf numFmtId="0" fontId="4" fillId="0" borderId="5" xfId="0" applyFont="1" applyBorder="1" applyAlignment="1">
      <alignment horizontal="left" vertical="center" wrapText="1"/>
    </xf>
    <xf numFmtId="0" fontId="5" fillId="104" borderId="0" xfId="0" applyFont="1" applyFill="1" applyAlignment="1">
      <alignment horizontal="right" vertical="center" wrapText="1"/>
    </xf>
    <xf numFmtId="0" fontId="0" fillId="103" borderId="0" xfId="0" applyFill="1"/>
    <xf numFmtId="0" fontId="4" fillId="101" borderId="5" xfId="0" applyFont="1" applyFill="1" applyBorder="1" applyAlignment="1">
      <alignment horizontal="right" vertical="center" wrapText="1"/>
    </xf>
    <xf numFmtId="0" fontId="4" fillId="101" borderId="5" xfId="0" applyFont="1" applyFill="1" applyBorder="1" applyAlignment="1">
      <alignment horizontal="right" vertical="center"/>
    </xf>
    <xf numFmtId="0" fontId="4" fillId="5" borderId="0" xfId="0" applyFont="1" applyFill="1"/>
    <xf numFmtId="0" fontId="0" fillId="5" borderId="0" xfId="0" applyFill="1" applyAlignment="1">
      <alignment wrapText="1"/>
    </xf>
    <xf numFmtId="0" fontId="5" fillId="5" borderId="0" xfId="0" applyFont="1" applyFill="1" applyAlignment="1">
      <alignment horizontal="right" vertical="center" wrapText="1"/>
    </xf>
    <xf numFmtId="0" fontId="5" fillId="5" borderId="0" xfId="0" applyFont="1" applyFill="1" applyAlignment="1">
      <alignment horizontal="center" vertical="center" wrapText="1"/>
    </xf>
    <xf numFmtId="0" fontId="4" fillId="5" borderId="0" xfId="0" applyFont="1" applyFill="1" applyAlignment="1">
      <alignment horizontal="left" vertical="center" wrapText="1"/>
    </xf>
    <xf numFmtId="0" fontId="15" fillId="5" borderId="0" xfId="4" applyFill="1" applyBorder="1" applyAlignment="1">
      <alignment horizontal="left" vertical="center" wrapText="1"/>
    </xf>
    <xf numFmtId="0" fontId="4" fillId="5" borderId="0" xfId="0" applyFont="1" applyFill="1" applyAlignment="1">
      <alignment horizontal="left" vertical="center"/>
    </xf>
    <xf numFmtId="0" fontId="4" fillId="5" borderId="0" xfId="0" applyFont="1" applyFill="1" applyAlignment="1">
      <alignment horizontal="center" vertical="center"/>
    </xf>
    <xf numFmtId="0" fontId="172" fillId="5" borderId="0" xfId="0" applyFont="1" applyFill="1" applyAlignment="1">
      <alignment horizontal="left" vertical="center" wrapText="1"/>
    </xf>
    <xf numFmtId="171" fontId="4" fillId="5" borderId="0" xfId="1" applyNumberFormat="1" applyFont="1" applyFill="1" applyBorder="1" applyAlignment="1">
      <alignment horizontal="center" vertical="center" wrapText="1"/>
    </xf>
    <xf numFmtId="0" fontId="4" fillId="5" borderId="0" xfId="0" applyFont="1" applyFill="1" applyAlignment="1">
      <alignment horizontal="center"/>
    </xf>
    <xf numFmtId="0" fontId="6" fillId="5" borderId="0" xfId="0" applyFont="1" applyFill="1"/>
    <xf numFmtId="0" fontId="15" fillId="5" borderId="0" xfId="4" applyFill="1" applyBorder="1"/>
    <xf numFmtId="0" fontId="15" fillId="5" borderId="0" xfId="4" applyFill="1"/>
    <xf numFmtId="179" fontId="4" fillId="3" borderId="1" xfId="1" applyNumberFormat="1" applyFont="1" applyFill="1" applyBorder="1" applyAlignment="1">
      <alignment horizontal="center" vertical="center"/>
    </xf>
    <xf numFmtId="173" fontId="4" fillId="3" borderId="2" xfId="1" applyNumberFormat="1" applyFont="1" applyFill="1" applyBorder="1" applyAlignment="1">
      <alignment horizontal="center" vertical="center"/>
    </xf>
    <xf numFmtId="0" fontId="4" fillId="103" borderId="3" xfId="0" applyFont="1" applyFill="1" applyBorder="1" applyAlignment="1">
      <alignment horizontal="center" vertical="center" wrapText="1"/>
    </xf>
    <xf numFmtId="0" fontId="4" fillId="103" borderId="9" xfId="0" applyFont="1" applyFill="1" applyBorder="1" applyAlignment="1">
      <alignment horizontal="center" vertical="center" wrapText="1"/>
    </xf>
    <xf numFmtId="173" fontId="0" fillId="4" borderId="2" xfId="0" applyNumberFormat="1" applyFill="1" applyBorder="1" applyAlignment="1">
      <alignment horizontal="center"/>
    </xf>
    <xf numFmtId="173" fontId="4" fillId="4" borderId="2" xfId="0" applyNumberFormat="1" applyFont="1" applyFill="1" applyBorder="1" applyAlignment="1">
      <alignment horizontal="center"/>
    </xf>
    <xf numFmtId="176" fontId="0" fillId="5" borderId="0" xfId="0" applyNumberFormat="1" applyFill="1"/>
    <xf numFmtId="2" fontId="0" fillId="5" borderId="0" xfId="0" applyNumberFormat="1" applyFill="1"/>
    <xf numFmtId="176" fontId="0" fillId="5" borderId="0" xfId="0" applyNumberFormat="1" applyFill="1" applyAlignment="1">
      <alignment horizontal="right"/>
    </xf>
    <xf numFmtId="3" fontId="4" fillId="3" borderId="1" xfId="1" applyNumberFormat="1" applyFont="1" applyFill="1" applyBorder="1" applyAlignment="1">
      <alignment horizontal="center" vertical="center"/>
    </xf>
    <xf numFmtId="231" fontId="4" fillId="3" borderId="1" xfId="1" applyNumberFormat="1" applyFont="1" applyFill="1" applyBorder="1" applyAlignment="1">
      <alignment horizontal="center" vertical="center"/>
    </xf>
    <xf numFmtId="2" fontId="4" fillId="5" borderId="0" xfId="0" applyNumberFormat="1" applyFont="1" applyFill="1" applyAlignment="1">
      <alignment horizontal="center" vertical="center"/>
    </xf>
    <xf numFmtId="0" fontId="178" fillId="0" borderId="1" xfId="4" applyFont="1" applyBorder="1" applyAlignment="1">
      <alignment horizontal="left" vertical="center" wrapText="1"/>
    </xf>
    <xf numFmtId="0" fontId="4" fillId="3" borderId="2" xfId="0" applyFont="1" applyFill="1" applyBorder="1" applyAlignment="1">
      <alignment horizontal="center"/>
    </xf>
    <xf numFmtId="0" fontId="4" fillId="3" borderId="1" xfId="0" applyFont="1" applyFill="1" applyBorder="1" applyAlignment="1">
      <alignment horizontal="center"/>
    </xf>
    <xf numFmtId="0" fontId="3" fillId="5" borderId="0" xfId="0" applyFont="1" applyFill="1"/>
    <xf numFmtId="0" fontId="4" fillId="100" borderId="0" xfId="0" applyFont="1" applyFill="1" applyAlignment="1">
      <alignment horizontal="right" vertical="center" wrapText="1"/>
    </xf>
    <xf numFmtId="0" fontId="171" fillId="103" borderId="0" xfId="0" applyFont="1" applyFill="1"/>
    <xf numFmtId="0" fontId="170" fillId="103" borderId="0" xfId="0" applyFont="1" applyFill="1"/>
    <xf numFmtId="0" fontId="171" fillId="0" borderId="0" xfId="0" applyFont="1"/>
    <xf numFmtId="0" fontId="0" fillId="3" borderId="1" xfId="0" applyFill="1" applyBorder="1"/>
    <xf numFmtId="0" fontId="179" fillId="5" borderId="0" xfId="0" applyFont="1" applyFill="1" applyAlignment="1">
      <alignment horizontal="center" vertical="center"/>
    </xf>
    <xf numFmtId="0" fontId="175" fillId="103" borderId="0" xfId="0" applyFont="1" applyFill="1" applyAlignment="1">
      <alignment vertical="center"/>
    </xf>
    <xf numFmtId="0" fontId="180" fillId="103" borderId="0" xfId="0" applyFont="1" applyFill="1" applyAlignment="1">
      <alignment vertical="center"/>
    </xf>
    <xf numFmtId="0" fontId="179" fillId="5" borderId="0" xfId="0" applyFont="1" applyFill="1" applyAlignment="1">
      <alignment horizontal="center" vertical="center" wrapText="1"/>
    </xf>
    <xf numFmtId="0" fontId="179" fillId="5" borderId="0" xfId="6" applyFont="1" applyFill="1" applyAlignment="1">
      <alignment horizontal="center"/>
    </xf>
    <xf numFmtId="179" fontId="7" fillId="5" borderId="0" xfId="6" applyNumberFormat="1" applyFont="1" applyFill="1" applyAlignment="1">
      <alignment horizontal="center"/>
    </xf>
    <xf numFmtId="0" fontId="181" fillId="0" borderId="1" xfId="6" applyFont="1" applyBorder="1" applyAlignment="1">
      <alignment horizontal="center"/>
    </xf>
    <xf numFmtId="179" fontId="4" fillId="0" borderId="1" xfId="6" applyNumberFormat="1" applyFont="1" applyBorder="1" applyAlignment="1">
      <alignment horizontal="left"/>
    </xf>
    <xf numFmtId="0" fontId="4" fillId="101" borderId="1" xfId="0" applyFont="1" applyFill="1" applyBorder="1" applyAlignment="1">
      <alignment horizontal="right" vertical="center" wrapText="1"/>
    </xf>
    <xf numFmtId="0" fontId="4" fillId="101" borderId="1" xfId="0" applyFont="1" applyFill="1" applyBorder="1" applyAlignment="1">
      <alignment horizontal="right" vertical="center"/>
    </xf>
    <xf numFmtId="0" fontId="179" fillId="5" borderId="0" xfId="0" applyFont="1" applyFill="1" applyAlignment="1">
      <alignment vertical="center"/>
    </xf>
    <xf numFmtId="0" fontId="170" fillId="5" borderId="0" xfId="0" applyFont="1" applyFill="1"/>
    <xf numFmtId="0" fontId="171" fillId="5" borderId="0" xfId="0" applyFont="1" applyFill="1"/>
    <xf numFmtId="0" fontId="4" fillId="101" borderId="6" xfId="0" applyFont="1" applyFill="1" applyBorder="1" applyAlignment="1">
      <alignment horizontal="right" vertical="center" wrapText="1"/>
    </xf>
    <xf numFmtId="0" fontId="4" fillId="101" borderId="6" xfId="0" applyFont="1" applyFill="1" applyBorder="1" applyAlignment="1">
      <alignment horizontal="right" vertical="center"/>
    </xf>
    <xf numFmtId="0" fontId="0" fillId="101" borderId="1" xfId="0" applyFill="1" applyBorder="1" applyAlignment="1">
      <alignment horizontal="center"/>
    </xf>
    <xf numFmtId="0" fontId="0" fillId="0" borderId="12" xfId="0" applyBorder="1"/>
    <xf numFmtId="2" fontId="4" fillId="4" borderId="1" xfId="0" applyNumberFormat="1" applyFont="1" applyFill="1" applyBorder="1" applyAlignment="1">
      <alignment horizontal="center" vertical="center" wrapText="1"/>
    </xf>
    <xf numFmtId="0" fontId="0" fillId="5" borderId="0" xfId="0" applyFill="1" applyAlignment="1">
      <alignment horizontal="center" vertical="center"/>
    </xf>
    <xf numFmtId="179" fontId="7" fillId="0" borderId="1" xfId="6" applyNumberFormat="1" applyFont="1" applyBorder="1" applyAlignment="1">
      <alignment horizontal="left"/>
    </xf>
    <xf numFmtId="0" fontId="4" fillId="5" borderId="13" xfId="0" applyFont="1" applyFill="1" applyBorder="1"/>
    <xf numFmtId="0" fontId="4" fillId="5" borderId="10" xfId="0" applyFont="1" applyFill="1" applyBorder="1"/>
    <xf numFmtId="0" fontId="4" fillId="5" borderId="9" xfId="0" applyFont="1" applyFill="1" applyBorder="1"/>
    <xf numFmtId="0" fontId="4" fillId="5" borderId="7" xfId="0" applyFont="1" applyFill="1" applyBorder="1"/>
    <xf numFmtId="2" fontId="4" fillId="5" borderId="0" xfId="1" applyNumberFormat="1" applyFont="1" applyFill="1" applyBorder="1" applyAlignment="1">
      <alignment horizontal="center" vertical="center"/>
    </xf>
    <xf numFmtId="173" fontId="4" fillId="5" borderId="13" xfId="1" applyNumberFormat="1" applyFont="1" applyFill="1" applyBorder="1" applyAlignment="1">
      <alignment vertical="center"/>
    </xf>
    <xf numFmtId="173" fontId="4" fillId="5" borderId="10" xfId="1" applyNumberFormat="1" applyFont="1" applyFill="1" applyBorder="1" applyAlignment="1">
      <alignment vertical="center"/>
    </xf>
    <xf numFmtId="173" fontId="4" fillId="5" borderId="14" xfId="1" applyNumberFormat="1" applyFont="1" applyFill="1" applyBorder="1" applyAlignment="1">
      <alignment vertical="center"/>
    </xf>
    <xf numFmtId="9" fontId="4" fillId="5" borderId="0" xfId="2" applyFont="1" applyFill="1" applyBorder="1" applyAlignment="1">
      <alignment horizontal="center" vertical="center"/>
    </xf>
    <xf numFmtId="173" fontId="4" fillId="5" borderId="0" xfId="1" applyNumberFormat="1" applyFont="1" applyFill="1" applyBorder="1" applyAlignment="1">
      <alignment vertical="center"/>
    </xf>
    <xf numFmtId="0" fontId="11" fillId="5" borderId="0" xfId="0" applyFont="1" applyFill="1" applyAlignment="1">
      <alignment wrapText="1"/>
    </xf>
    <xf numFmtId="0" fontId="11" fillId="5" borderId="0" xfId="0" applyFont="1" applyFill="1" applyAlignment="1">
      <alignment vertical="center"/>
    </xf>
    <xf numFmtId="0" fontId="4" fillId="5" borderId="1" xfId="0" applyFont="1" applyFill="1" applyBorder="1" applyAlignment="1">
      <alignment wrapText="1"/>
    </xf>
    <xf numFmtId="0" fontId="4" fillId="101" borderId="1" xfId="0" applyFont="1" applyFill="1" applyBorder="1"/>
    <xf numFmtId="0" fontId="0" fillId="3" borderId="0" xfId="0" applyFill="1" applyAlignment="1">
      <alignment horizontal="left" wrapText="1"/>
    </xf>
    <xf numFmtId="0" fontId="0" fillId="5" borderId="0" xfId="0" applyFill="1" applyAlignment="1">
      <alignment horizontal="left"/>
    </xf>
    <xf numFmtId="0" fontId="0" fillId="4" borderId="0" xfId="0" applyFill="1" applyAlignment="1">
      <alignment horizontal="left" wrapText="1"/>
    </xf>
    <xf numFmtId="2" fontId="5" fillId="4" borderId="1" xfId="0" applyNumberFormat="1" applyFont="1" applyFill="1" applyBorder="1" applyAlignment="1">
      <alignment horizontal="center" vertical="center" wrapText="1"/>
    </xf>
    <xf numFmtId="0" fontId="0" fillId="101" borderId="1" xfId="0" applyFill="1" applyBorder="1" applyAlignment="1">
      <alignment horizontal="right" vertical="center"/>
    </xf>
    <xf numFmtId="0" fontId="0" fillId="101" borderId="1" xfId="0" applyFill="1" applyBorder="1" applyAlignment="1">
      <alignment horizontal="center" vertical="center"/>
    </xf>
    <xf numFmtId="0" fontId="5" fillId="5" borderId="0" xfId="0" applyFont="1" applyFill="1"/>
    <xf numFmtId="0" fontId="4" fillId="5" borderId="0" xfId="0" applyFont="1" applyFill="1" applyAlignment="1">
      <alignment horizontal="center" vertical="center" wrapText="1"/>
    </xf>
    <xf numFmtId="0" fontId="4" fillId="101" borderId="1" xfId="0" applyFont="1" applyFill="1" applyBorder="1" applyAlignment="1">
      <alignment horizontal="left"/>
    </xf>
    <xf numFmtId="179" fontId="4" fillId="3" borderId="12" xfId="1" applyNumberFormat="1" applyFont="1" applyFill="1" applyBorder="1" applyAlignment="1">
      <alignment horizontal="center" vertical="center"/>
    </xf>
    <xf numFmtId="231" fontId="4" fillId="3" borderId="2" xfId="1" applyNumberFormat="1" applyFont="1" applyFill="1" applyBorder="1" applyAlignment="1">
      <alignment horizontal="center" vertical="center"/>
    </xf>
    <xf numFmtId="3" fontId="4" fillId="3" borderId="3" xfId="1" applyNumberFormat="1" applyFont="1" applyFill="1" applyBorder="1" applyAlignment="1">
      <alignment horizontal="center" vertical="center"/>
    </xf>
    <xf numFmtId="179" fontId="181" fillId="3" borderId="1" xfId="0" applyNumberFormat="1" applyFont="1" applyFill="1" applyBorder="1" applyAlignment="1">
      <alignment horizontal="center"/>
    </xf>
    <xf numFmtId="0" fontId="4" fillId="100" borderId="0" xfId="7903" applyFont="1" applyFill="1" applyAlignment="1">
      <alignment horizontal="right" vertical="center" wrapText="1"/>
    </xf>
    <xf numFmtId="0" fontId="173" fillId="2" borderId="0" xfId="7903" applyFont="1" applyFill="1"/>
    <xf numFmtId="2" fontId="4" fillId="4" borderId="1" xfId="1" applyNumberFormat="1" applyFont="1" applyFill="1" applyBorder="1" applyAlignment="1">
      <alignment horizontal="center" vertical="center"/>
    </xf>
    <xf numFmtId="0" fontId="185" fillId="107" borderId="1" xfId="0" applyFont="1" applyFill="1" applyBorder="1" applyAlignment="1">
      <alignment horizontal="right" vertical="center" wrapText="1"/>
    </xf>
    <xf numFmtId="0" fontId="187" fillId="5" borderId="0" xfId="0" applyFont="1" applyFill="1"/>
    <xf numFmtId="0" fontId="9" fillId="5" borderId="1" xfId="0" applyFont="1" applyFill="1" applyBorder="1"/>
    <xf numFmtId="232" fontId="4" fillId="4" borderId="1" xfId="0" applyNumberFormat="1" applyFont="1" applyFill="1" applyBorder="1" applyAlignment="1">
      <alignment horizontal="center" vertical="center"/>
    </xf>
    <xf numFmtId="0" fontId="9" fillId="5" borderId="1" xfId="0" applyFont="1" applyFill="1" applyBorder="1" applyAlignment="1">
      <alignment horizontal="left" vertical="center"/>
    </xf>
    <xf numFmtId="0" fontId="0" fillId="0" borderId="6" xfId="0" applyBorder="1" applyAlignment="1">
      <alignment horizontal="left" vertical="center" wrapText="1"/>
    </xf>
    <xf numFmtId="0" fontId="0" fillId="101" borderId="12" xfId="0" applyFill="1" applyBorder="1" applyAlignment="1">
      <alignment vertical="center"/>
    </xf>
    <xf numFmtId="0" fontId="0" fillId="0" borderId="1" xfId="0" applyBorder="1" applyAlignment="1">
      <alignment vertical="center"/>
    </xf>
    <xf numFmtId="0" fontId="3" fillId="0" borderId="1" xfId="0" applyFont="1" applyBorder="1" applyAlignment="1">
      <alignment vertical="center"/>
    </xf>
    <xf numFmtId="179" fontId="4" fillId="3" borderId="1" xfId="2" applyNumberFormat="1" applyFont="1" applyFill="1" applyBorder="1" applyAlignment="1">
      <alignment horizontal="center" vertical="center"/>
    </xf>
    <xf numFmtId="2" fontId="4" fillId="3" borderId="1" xfId="0" applyNumberFormat="1" applyFont="1" applyFill="1" applyBorder="1" applyAlignment="1">
      <alignment horizontal="center" vertical="center"/>
    </xf>
    <xf numFmtId="179" fontId="0" fillId="3" borderId="1" xfId="0" applyNumberFormat="1" applyFill="1" applyBorder="1" applyAlignment="1">
      <alignment horizontal="center"/>
    </xf>
    <xf numFmtId="2" fontId="4" fillId="108" borderId="1" xfId="0" applyNumberFormat="1" applyFont="1" applyFill="1" applyBorder="1" applyAlignment="1">
      <alignment horizontal="center" vertical="center"/>
    </xf>
    <xf numFmtId="0" fontId="4" fillId="2" borderId="0" xfId="0" applyFont="1" applyFill="1" applyAlignment="1">
      <alignment horizontal="center"/>
    </xf>
    <xf numFmtId="0" fontId="4" fillId="2" borderId="0" xfId="0" applyFont="1" applyFill="1" applyAlignment="1">
      <alignment horizontal="center" wrapText="1"/>
    </xf>
    <xf numFmtId="0" fontId="4" fillId="101" borderId="1" xfId="0" applyFont="1" applyFill="1" applyBorder="1" applyAlignment="1">
      <alignment horizontal="center" wrapText="1"/>
    </xf>
    <xf numFmtId="0" fontId="174" fillId="101" borderId="1" xfId="9" applyFont="1" applyFill="1" applyBorder="1" applyAlignment="1">
      <alignment horizontal="center" wrapText="1"/>
    </xf>
    <xf numFmtId="0" fontId="4" fillId="109" borderId="0" xfId="0" applyFont="1" applyFill="1" applyAlignment="1">
      <alignment horizontal="center" wrapText="1"/>
    </xf>
    <xf numFmtId="0" fontId="4" fillId="5" borderId="1" xfId="0" applyFont="1" applyFill="1" applyBorder="1" applyAlignment="1">
      <alignment horizontal="center" vertical="center" wrapText="1"/>
    </xf>
    <xf numFmtId="0" fontId="171" fillId="2" borderId="0" xfId="0" applyFont="1" applyFill="1"/>
    <xf numFmtId="0" fontId="179" fillId="2" borderId="0" xfId="0" applyFont="1" applyFill="1"/>
    <xf numFmtId="0" fontId="170" fillId="2" borderId="0" xfId="0" applyFont="1" applyFill="1"/>
    <xf numFmtId="15" fontId="174" fillId="101" borderId="1" xfId="9" applyNumberFormat="1" applyFont="1" applyFill="1" applyBorder="1" applyAlignment="1">
      <alignment horizontal="center" vertical="center" wrapText="1"/>
    </xf>
    <xf numFmtId="0" fontId="174" fillId="101" borderId="1" xfId="9" applyFont="1" applyFill="1" applyBorder="1" applyAlignment="1">
      <alignment horizontal="center" vertical="center" wrapText="1"/>
    </xf>
    <xf numFmtId="176" fontId="174" fillId="101" borderId="1" xfId="9" applyNumberFormat="1" applyFont="1" applyFill="1" applyBorder="1" applyAlignment="1">
      <alignment horizontal="center" vertical="center" wrapText="1"/>
    </xf>
    <xf numFmtId="172" fontId="174" fillId="101" borderId="1" xfId="9" applyNumberFormat="1" applyFont="1" applyFill="1" applyBorder="1" applyAlignment="1">
      <alignment horizontal="center" vertical="center" wrapText="1"/>
    </xf>
    <xf numFmtId="233" fontId="0" fillId="3" borderId="1" xfId="1" applyNumberFormat="1" applyFont="1" applyFill="1" applyBorder="1"/>
    <xf numFmtId="233" fontId="4" fillId="4" borderId="1" xfId="1" applyNumberFormat="1" applyFont="1" applyFill="1" applyBorder="1" applyAlignment="1">
      <alignment horizontal="center" vertical="center"/>
    </xf>
    <xf numFmtId="233" fontId="4" fillId="109" borderId="0" xfId="1" applyNumberFormat="1" applyFont="1" applyFill="1" applyAlignment="1">
      <alignment horizontal="center" vertical="center"/>
    </xf>
    <xf numFmtId="0" fontId="4" fillId="0" borderId="0" xfId="0" applyFont="1" applyAlignment="1">
      <alignment horizontal="center"/>
    </xf>
    <xf numFmtId="0" fontId="4" fillId="0" borderId="0" xfId="0" applyFont="1" applyAlignment="1">
      <alignment horizontal="center" wrapText="1"/>
    </xf>
    <xf numFmtId="173" fontId="4" fillId="3" borderId="13" xfId="1" applyNumberFormat="1" applyFont="1" applyFill="1" applyBorder="1" applyAlignment="1">
      <alignment horizontal="center" vertical="center"/>
    </xf>
    <xf numFmtId="173" fontId="4" fillId="3" borderId="12" xfId="1" applyNumberFormat="1" applyFont="1" applyFill="1" applyBorder="1" applyAlignment="1">
      <alignment horizontal="center" vertical="center"/>
    </xf>
    <xf numFmtId="0" fontId="4" fillId="103" borderId="2" xfId="0" applyFont="1" applyFill="1" applyBorder="1" applyAlignment="1">
      <alignment horizontal="center" vertical="center" wrapText="1"/>
    </xf>
    <xf numFmtId="173" fontId="4" fillId="5" borderId="0" xfId="1" applyNumberFormat="1" applyFont="1" applyFill="1" applyBorder="1" applyAlignment="1">
      <alignment horizontal="center" vertical="center"/>
    </xf>
    <xf numFmtId="173" fontId="0" fillId="5" borderId="0" xfId="0" applyNumberFormat="1" applyFill="1" applyAlignment="1">
      <alignment horizontal="center"/>
    </xf>
    <xf numFmtId="173" fontId="0" fillId="4" borderId="1" xfId="0" applyNumberFormat="1" applyFill="1" applyBorder="1" applyAlignment="1">
      <alignment horizontal="center"/>
    </xf>
    <xf numFmtId="2" fontId="0" fillId="4" borderId="1" xfId="0" applyNumberFormat="1" applyFill="1" applyBorder="1" applyAlignment="1">
      <alignment horizontal="center" vertical="center"/>
    </xf>
    <xf numFmtId="0" fontId="179" fillId="0" borderId="0" xfId="0" applyFont="1"/>
    <xf numFmtId="0" fontId="170" fillId="0" borderId="0" xfId="0" applyFont="1"/>
    <xf numFmtId="0" fontId="0" fillId="101" borderId="1" xfId="0" applyFill="1" applyBorder="1" applyAlignment="1">
      <alignment wrapText="1"/>
    </xf>
    <xf numFmtId="0" fontId="0" fillId="101" borderId="1" xfId="0" applyFill="1" applyBorder="1"/>
    <xf numFmtId="0" fontId="0" fillId="0" borderId="1" xfId="0" applyBorder="1"/>
    <xf numFmtId="0" fontId="0" fillId="3" borderId="1" xfId="0" applyFill="1" applyBorder="1" applyAlignment="1">
      <alignment horizontal="center"/>
    </xf>
    <xf numFmtId="233" fontId="4" fillId="4" borderId="6" xfId="1" applyNumberFormat="1" applyFont="1" applyFill="1" applyBorder="1" applyAlignment="1">
      <alignment horizontal="center" vertical="center"/>
    </xf>
    <xf numFmtId="0" fontId="4" fillId="101" borderId="2" xfId="0" applyFont="1" applyFill="1" applyBorder="1" applyAlignment="1">
      <alignment horizontal="center" wrapText="1"/>
    </xf>
    <xf numFmtId="0" fontId="4" fillId="101" borderId="4" xfId="0" applyFont="1" applyFill="1" applyBorder="1" applyAlignment="1">
      <alignment horizontal="center" vertical="center" wrapText="1"/>
    </xf>
    <xf numFmtId="0" fontId="4" fillId="101" borderId="0" xfId="0" applyFont="1" applyFill="1" applyAlignment="1">
      <alignment horizontal="center" vertical="center" wrapText="1"/>
    </xf>
    <xf numFmtId="0" fontId="4" fillId="101" borderId="2" xfId="0" applyFont="1" applyFill="1" applyBorder="1" applyAlignment="1">
      <alignment horizontal="center" vertical="center" wrapText="1"/>
    </xf>
    <xf numFmtId="0" fontId="4" fillId="101" borderId="14" xfId="0" applyFont="1" applyFill="1" applyBorder="1" applyAlignment="1">
      <alignment horizontal="center" vertical="center" wrapText="1"/>
    </xf>
    <xf numFmtId="2" fontId="4" fillId="109" borderId="0" xfId="0" applyNumberFormat="1" applyFont="1" applyFill="1" applyAlignment="1">
      <alignment horizontal="center" wrapText="1"/>
    </xf>
    <xf numFmtId="0" fontId="171" fillId="110" borderId="0" xfId="0" applyFont="1" applyFill="1"/>
    <xf numFmtId="0" fontId="170" fillId="110" borderId="0" xfId="0" applyFont="1" applyFill="1" applyAlignment="1">
      <alignment horizontal="left"/>
    </xf>
    <xf numFmtId="0" fontId="170" fillId="0" borderId="0" xfId="0" applyFont="1" applyAlignment="1">
      <alignment horizontal="left"/>
    </xf>
    <xf numFmtId="2" fontId="0" fillId="3" borderId="1" xfId="0" applyNumberFormat="1" applyFill="1" applyBorder="1" applyAlignment="1">
      <alignment horizontal="center"/>
    </xf>
    <xf numFmtId="2" fontId="0" fillId="3" borderId="1" xfId="2" applyNumberFormat="1" applyFont="1" applyFill="1" applyBorder="1" applyAlignment="1">
      <alignment horizontal="center"/>
    </xf>
    <xf numFmtId="0" fontId="0" fillId="4" borderId="1" xfId="0" applyFill="1" applyBorder="1" applyAlignment="1">
      <alignment horizontal="center"/>
    </xf>
    <xf numFmtId="2" fontId="0" fillId="4" borderId="1" xfId="0" applyNumberFormat="1" applyFill="1" applyBorder="1" applyAlignment="1">
      <alignment horizontal="center"/>
    </xf>
    <xf numFmtId="2" fontId="0" fillId="4" borderId="1" xfId="0" applyNumberFormat="1" applyFill="1" applyBorder="1" applyAlignment="1">
      <alignment horizontal="right"/>
    </xf>
    <xf numFmtId="233" fontId="0" fillId="3" borderId="1" xfId="1" applyNumberFormat="1" applyFont="1" applyFill="1" applyBorder="1" applyAlignment="1">
      <alignment horizontal="center"/>
    </xf>
    <xf numFmtId="233" fontId="0" fillId="4" borderId="1" xfId="1" applyNumberFormat="1" applyFont="1" applyFill="1" applyBorder="1" applyAlignment="1">
      <alignment horizontal="center"/>
    </xf>
    <xf numFmtId="0" fontId="0" fillId="111" borderId="1" xfId="0" applyFill="1" applyBorder="1" applyAlignment="1">
      <alignment horizontal="center"/>
    </xf>
    <xf numFmtId="233" fontId="0" fillId="111" borderId="1" xfId="1" applyNumberFormat="1" applyFont="1" applyFill="1" applyBorder="1" applyAlignment="1">
      <alignment horizontal="center"/>
    </xf>
    <xf numFmtId="0" fontId="4" fillId="2" borderId="0" xfId="0" applyFont="1" applyFill="1"/>
    <xf numFmtId="9" fontId="0" fillId="3" borderId="1" xfId="2" applyFont="1" applyFill="1" applyBorder="1" applyAlignment="1">
      <alignment horizontal="center"/>
    </xf>
    <xf numFmtId="0" fontId="170" fillId="110" borderId="0" xfId="0" applyFont="1" applyFill="1"/>
    <xf numFmtId="2" fontId="0" fillId="111" borderId="1" xfId="0" applyNumberFormat="1" applyFill="1" applyBorder="1" applyAlignment="1">
      <alignment horizontal="center" vertical="center"/>
    </xf>
    <xf numFmtId="0" fontId="174" fillId="101" borderId="3" xfId="9" applyFont="1" applyFill="1" applyBorder="1" applyAlignment="1">
      <alignment horizontal="center" wrapText="1"/>
    </xf>
    <xf numFmtId="0" fontId="4" fillId="101" borderId="3" xfId="0" applyFont="1" applyFill="1" applyBorder="1" applyAlignment="1">
      <alignment horizontal="center" wrapText="1"/>
    </xf>
    <xf numFmtId="0" fontId="15" fillId="0" borderId="1" xfId="4" applyBorder="1" applyAlignment="1">
      <alignment horizontal="left" vertical="center" wrapText="1"/>
    </xf>
    <xf numFmtId="168" fontId="0" fillId="5" borderId="0" xfId="1" applyFont="1" applyFill="1"/>
    <xf numFmtId="168" fontId="0" fillId="5" borderId="0" xfId="0" applyNumberFormat="1" applyFill="1"/>
    <xf numFmtId="233" fontId="0" fillId="4" borderId="1" xfId="1" applyNumberFormat="1" applyFont="1" applyFill="1" applyBorder="1"/>
    <xf numFmtId="10" fontId="0" fillId="5" borderId="0" xfId="2" applyNumberFormat="1" applyFont="1" applyFill="1"/>
    <xf numFmtId="10" fontId="0" fillId="5" borderId="0" xfId="0" applyNumberFormat="1" applyFill="1"/>
    <xf numFmtId="10" fontId="4" fillId="3" borderId="1" xfId="2" applyNumberFormat="1" applyFont="1" applyFill="1" applyBorder="1" applyAlignment="1">
      <alignment horizontal="center" vertical="center"/>
    </xf>
    <xf numFmtId="232" fontId="4" fillId="3" borderId="1" xfId="1" applyNumberFormat="1" applyFont="1" applyFill="1" applyBorder="1" applyAlignment="1">
      <alignment horizontal="center" vertical="center"/>
    </xf>
    <xf numFmtId="168" fontId="0" fillId="5" borderId="0" xfId="1" applyFont="1" applyFill="1" applyBorder="1"/>
    <xf numFmtId="0" fontId="8" fillId="5" borderId="0" xfId="0" applyFont="1" applyFill="1"/>
    <xf numFmtId="0" fontId="5" fillId="100" borderId="59" xfId="0" applyFont="1" applyFill="1" applyBorder="1" applyAlignment="1">
      <alignment horizontal="right" vertical="center" wrapText="1"/>
    </xf>
    <xf numFmtId="0" fontId="0" fillId="5" borderId="59" xfId="0" applyFill="1" applyBorder="1"/>
    <xf numFmtId="0" fontId="0" fillId="5" borderId="8" xfId="0" applyFill="1" applyBorder="1"/>
    <xf numFmtId="0" fontId="4" fillId="3" borderId="2" xfId="0" applyFont="1" applyFill="1" applyBorder="1" applyAlignment="1">
      <alignment horizontal="center" vertical="center"/>
    </xf>
    <xf numFmtId="179" fontId="181" fillId="112" borderId="3" xfId="2" applyNumberFormat="1" applyFont="1" applyFill="1" applyBorder="1" applyAlignment="1">
      <alignment horizontal="center"/>
    </xf>
    <xf numFmtId="232" fontId="185" fillId="112" borderId="1" xfId="1" applyNumberFormat="1" applyFont="1" applyFill="1" applyBorder="1" applyAlignment="1">
      <alignment horizontal="center" vertical="center"/>
    </xf>
    <xf numFmtId="0" fontId="0" fillId="5" borderId="1" xfId="0" applyFill="1" applyBorder="1" applyAlignment="1">
      <alignment horizontal="left" vertical="center" wrapText="1"/>
    </xf>
    <xf numFmtId="177" fontId="217" fillId="3" borderId="67" xfId="8399" applyNumberFormat="1" applyFont="1" applyFill="1" applyBorder="1" applyAlignment="1">
      <alignment horizontal="center" vertical="center"/>
    </xf>
    <xf numFmtId="0" fontId="4" fillId="0" borderId="1" xfId="0" applyFont="1" applyBorder="1" applyAlignment="1">
      <alignment wrapText="1"/>
    </xf>
    <xf numFmtId="0" fontId="7" fillId="0" borderId="0" xfId="0" applyFont="1" applyAlignment="1">
      <alignment horizontal="left" vertical="top" wrapText="1"/>
    </xf>
    <xf numFmtId="0" fontId="0" fillId="5" borderId="0" xfId="0" applyFill="1" applyAlignment="1">
      <alignment horizontal="left" wrapText="1"/>
    </xf>
    <xf numFmtId="0" fontId="0" fillId="101" borderId="1" xfId="0" applyFill="1" applyBorder="1" applyAlignment="1">
      <alignment horizontal="left" vertical="center"/>
    </xf>
    <xf numFmtId="0" fontId="0" fillId="0" borderId="1" xfId="0" applyBorder="1" applyAlignment="1">
      <alignment horizontal="left" vertical="center"/>
    </xf>
    <xf numFmtId="0" fontId="4" fillId="0" borderId="1" xfId="0" applyFont="1" applyBorder="1" applyAlignment="1">
      <alignment horizontal="center" vertical="center"/>
    </xf>
    <xf numFmtId="0" fontId="0" fillId="101" borderId="1" xfId="0" applyFill="1" applyBorder="1" applyAlignment="1">
      <alignment horizontal="left" vertical="center" wrapText="1"/>
    </xf>
    <xf numFmtId="0" fontId="4" fillId="3" borderId="1" xfId="0" applyFont="1" applyFill="1" applyBorder="1" applyAlignment="1">
      <alignment horizontal="center" vertical="center"/>
    </xf>
    <xf numFmtId="2" fontId="4" fillId="0" borderId="1" xfId="0" applyNumberFormat="1" applyFont="1" applyBorder="1" applyAlignment="1">
      <alignment horizontal="center" vertical="center"/>
    </xf>
    <xf numFmtId="0" fontId="4" fillId="0" borderId="2" xfId="0" applyFont="1" applyBorder="1" applyAlignment="1">
      <alignment horizontal="left" vertical="center" wrapText="1"/>
    </xf>
    <xf numFmtId="49" fontId="1" fillId="5" borderId="1" xfId="0" quotePrefix="1" applyNumberFormat="1" applyFont="1" applyFill="1" applyBorder="1" applyAlignment="1">
      <alignment wrapText="1"/>
    </xf>
    <xf numFmtId="14" fontId="1" fillId="0" borderId="1" xfId="0" applyNumberFormat="1" applyFont="1" applyBorder="1" applyAlignment="1">
      <alignment horizontal="left"/>
    </xf>
    <xf numFmtId="0" fontId="1" fillId="0" borderId="1" xfId="0" applyFont="1" applyBorder="1" applyAlignment="1">
      <alignment horizontal="left" wrapText="1"/>
    </xf>
    <xf numFmtId="14" fontId="1" fillId="0" borderId="1" xfId="0" applyNumberFormat="1" applyFont="1" applyBorder="1" applyAlignment="1">
      <alignment horizontal="left" vertical="center"/>
    </xf>
    <xf numFmtId="0" fontId="1" fillId="0" borderId="1" xfId="0" quotePrefix="1" applyFont="1" applyBorder="1" applyAlignment="1">
      <alignment wrapText="1"/>
    </xf>
    <xf numFmtId="0" fontId="1" fillId="0" borderId="1" xfId="0" applyFont="1" applyBorder="1" applyAlignment="1">
      <alignment vertical="center"/>
    </xf>
    <xf numFmtId="49" fontId="1" fillId="0" borderId="1" xfId="0" quotePrefix="1" applyNumberFormat="1" applyFont="1" applyBorder="1" applyAlignment="1">
      <alignment wrapText="1"/>
    </xf>
    <xf numFmtId="0" fontId="1" fillId="5" borderId="1" xfId="0" applyFont="1" applyFill="1" applyBorder="1" applyAlignment="1">
      <alignment vertical="center"/>
    </xf>
    <xf numFmtId="14" fontId="1" fillId="5" borderId="1" xfId="0" applyNumberFormat="1" applyFont="1" applyFill="1" applyBorder="1" applyAlignment="1">
      <alignment horizontal="left" vertical="center"/>
    </xf>
    <xf numFmtId="0" fontId="183" fillId="101" borderId="13" xfId="0" applyFont="1" applyFill="1" applyBorder="1"/>
    <xf numFmtId="0" fontId="183" fillId="101" borderId="10" xfId="0" applyFont="1" applyFill="1" applyBorder="1"/>
    <xf numFmtId="0" fontId="183" fillId="101" borderId="14" xfId="0" applyFont="1" applyFill="1" applyBorder="1"/>
    <xf numFmtId="0" fontId="184" fillId="101" borderId="9" xfId="0" applyFont="1" applyFill="1" applyBorder="1" applyAlignment="1">
      <alignment vertical="top" wrapText="1"/>
    </xf>
    <xf numFmtId="0" fontId="184" fillId="101" borderId="7" xfId="0" applyFont="1" applyFill="1" applyBorder="1" applyAlignment="1">
      <alignment vertical="top" wrapText="1"/>
    </xf>
    <xf numFmtId="0" fontId="184" fillId="101" borderId="11" xfId="0" applyFont="1" applyFill="1" applyBorder="1" applyAlignment="1">
      <alignment vertical="top" wrapText="1"/>
    </xf>
    <xf numFmtId="0" fontId="176" fillId="101" borderId="13" xfId="0" applyFont="1" applyFill="1" applyBorder="1"/>
    <xf numFmtId="0" fontId="179" fillId="101" borderId="9" xfId="0" applyFont="1" applyFill="1" applyBorder="1"/>
    <xf numFmtId="0" fontId="179" fillId="101" borderId="7" xfId="0" applyFont="1" applyFill="1" applyBorder="1"/>
    <xf numFmtId="0" fontId="179" fillId="101" borderId="11" xfId="0" applyFont="1" applyFill="1" applyBorder="1"/>
    <xf numFmtId="0" fontId="176" fillId="101" borderId="10" xfId="0" applyFont="1" applyFill="1" applyBorder="1"/>
    <xf numFmtId="0" fontId="176" fillId="101" borderId="14" xfId="0" applyFont="1" applyFill="1" applyBorder="1"/>
    <xf numFmtId="0" fontId="9" fillId="5" borderId="1" xfId="0" applyFont="1" applyFill="1" applyBorder="1" applyAlignment="1">
      <alignment wrapText="1"/>
    </xf>
    <xf numFmtId="0" fontId="9" fillId="5" borderId="1" xfId="0" quotePrefix="1" applyFont="1" applyFill="1" applyBorder="1" applyAlignment="1">
      <alignment wrapText="1"/>
    </xf>
    <xf numFmtId="14" fontId="9" fillId="5" borderId="1" xfId="0" applyNumberFormat="1" applyFont="1" applyFill="1" applyBorder="1" applyAlignment="1">
      <alignment horizontal="left" wrapText="1"/>
    </xf>
    <xf numFmtId="0" fontId="185" fillId="125" borderId="1" xfId="0" applyFont="1" applyFill="1" applyBorder="1" applyAlignment="1">
      <alignment horizontal="center" vertical="center"/>
    </xf>
    <xf numFmtId="0" fontId="185" fillId="125" borderId="2" xfId="0" applyFont="1" applyFill="1" applyBorder="1" applyAlignment="1">
      <alignment horizontal="center"/>
    </xf>
    <xf numFmtId="3" fontId="185" fillId="125" borderId="1" xfId="0" applyNumberFormat="1" applyFont="1" applyFill="1" applyBorder="1" applyAlignment="1">
      <alignment horizontal="center" vertical="center"/>
    </xf>
    <xf numFmtId="0" fontId="185" fillId="125" borderId="2" xfId="0" applyFont="1" applyFill="1" applyBorder="1" applyAlignment="1">
      <alignment horizontal="center" vertical="center"/>
    </xf>
    <xf numFmtId="3" fontId="185" fillId="125" borderId="3" xfId="0" applyNumberFormat="1" applyFont="1" applyFill="1" applyBorder="1" applyAlignment="1">
      <alignment horizontal="center" vertical="center"/>
    </xf>
    <xf numFmtId="10" fontId="185" fillId="125" borderId="1" xfId="0" applyNumberFormat="1" applyFont="1" applyFill="1" applyBorder="1" applyAlignment="1">
      <alignment horizontal="center" vertical="center"/>
    </xf>
    <xf numFmtId="233" fontId="218" fillId="3" borderId="1" xfId="1" applyNumberFormat="1" applyFont="1" applyFill="1" applyBorder="1"/>
    <xf numFmtId="233" fontId="7" fillId="3" borderId="1" xfId="1" applyNumberFormat="1" applyFont="1" applyFill="1" applyBorder="1"/>
    <xf numFmtId="232" fontId="185" fillId="3" borderId="1" xfId="1" applyNumberFormat="1" applyFont="1" applyFill="1" applyBorder="1" applyAlignment="1">
      <alignment horizontal="center" vertical="center"/>
    </xf>
    <xf numFmtId="0" fontId="0" fillId="5" borderId="0" xfId="0" applyFill="1" applyAlignment="1">
      <alignment horizontal="left" wrapText="1"/>
    </xf>
    <xf numFmtId="0" fontId="175" fillId="106" borderId="12" xfId="0" applyFont="1" applyFill="1" applyBorder="1" applyAlignment="1">
      <alignment horizontal="left" wrapText="1"/>
    </xf>
    <xf numFmtId="0" fontId="175" fillId="106" borderId="5" xfId="0" applyFont="1" applyFill="1" applyBorder="1" applyAlignment="1">
      <alignment horizontal="left" wrapText="1"/>
    </xf>
    <xf numFmtId="0" fontId="175" fillId="106" borderId="6" xfId="0" applyFont="1" applyFill="1" applyBorder="1" applyAlignment="1">
      <alignment horizontal="left" wrapText="1"/>
    </xf>
    <xf numFmtId="0" fontId="0" fillId="0" borderId="1" xfId="0" applyBorder="1" applyAlignment="1">
      <alignment horizontal="left"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1" xfId="0" applyBorder="1" applyAlignment="1">
      <alignment horizontal="left" vertical="center" wrapText="1"/>
    </xf>
    <xf numFmtId="0" fontId="0" fillId="101" borderId="2" xfId="0" applyFill="1" applyBorder="1" applyAlignment="1">
      <alignment horizontal="left" vertical="center"/>
    </xf>
    <xf numFmtId="0" fontId="0" fillId="101" borderId="4" xfId="0" applyFill="1" applyBorder="1" applyAlignment="1">
      <alignment horizontal="left" vertical="center"/>
    </xf>
    <xf numFmtId="0" fontId="0" fillId="101" borderId="3" xfId="0" applyFill="1" applyBorder="1" applyAlignment="1">
      <alignment horizontal="left" vertical="center"/>
    </xf>
    <xf numFmtId="0" fontId="0" fillId="101" borderId="1" xfId="0" applyFill="1" applyBorder="1" applyAlignment="1">
      <alignment horizontal="left" vertical="center"/>
    </xf>
    <xf numFmtId="0" fontId="184" fillId="101" borderId="9" xfId="6" applyFont="1" applyFill="1" applyBorder="1" applyAlignment="1">
      <alignment horizontal="left" vertical="top" wrapText="1"/>
    </xf>
    <xf numFmtId="0" fontId="184" fillId="101" borderId="7" xfId="6" applyFont="1" applyFill="1" applyBorder="1" applyAlignment="1">
      <alignment horizontal="left" vertical="top" wrapText="1"/>
    </xf>
    <xf numFmtId="0" fontId="184" fillId="101" borderId="11" xfId="6" applyFont="1" applyFill="1" applyBorder="1" applyAlignment="1">
      <alignment horizontal="left" vertical="top" wrapText="1"/>
    </xf>
    <xf numFmtId="0" fontId="176" fillId="101" borderId="13" xfId="7903" applyFont="1" applyFill="1" applyBorder="1" applyAlignment="1">
      <alignment horizontal="left"/>
    </xf>
    <xf numFmtId="0" fontId="177" fillId="101" borderId="10" xfId="7903" applyFont="1" applyFill="1" applyBorder="1" applyAlignment="1">
      <alignment horizontal="left"/>
    </xf>
    <xf numFmtId="0" fontId="177" fillId="101" borderId="14" xfId="7903" applyFont="1" applyFill="1" applyBorder="1" applyAlignment="1">
      <alignment horizontal="left"/>
    </xf>
    <xf numFmtId="0" fontId="0" fillId="101" borderId="1" xfId="0" applyFill="1" applyBorder="1" applyAlignment="1">
      <alignment horizontal="left" vertical="center" wrapText="1"/>
    </xf>
    <xf numFmtId="0" fontId="0" fillId="101" borderId="2" xfId="0" applyFill="1" applyBorder="1" applyAlignment="1">
      <alignment horizontal="center"/>
    </xf>
    <xf numFmtId="0" fontId="0" fillId="101" borderId="3" xfId="0" applyFill="1" applyBorder="1" applyAlignment="1">
      <alignment horizontal="center"/>
    </xf>
    <xf numFmtId="0" fontId="0" fillId="2" borderId="0" xfId="0" applyFill="1" applyAlignment="1">
      <alignment horizontal="left" wrapText="1"/>
    </xf>
    <xf numFmtId="0" fontId="179" fillId="101" borderId="1" xfId="6" applyFont="1" applyFill="1" applyBorder="1" applyAlignment="1">
      <alignment horizontal="left" vertical="center" wrapText="1"/>
    </xf>
    <xf numFmtId="0" fontId="0" fillId="0" borderId="3" xfId="0" applyBorder="1" applyAlignment="1">
      <alignment horizontal="left" vertical="center" wrapText="1"/>
    </xf>
    <xf numFmtId="0" fontId="4" fillId="0" borderId="1" xfId="0" applyFont="1" applyBorder="1" applyAlignment="1">
      <alignment horizontal="center" vertical="center"/>
    </xf>
    <xf numFmtId="0" fontId="0" fillId="101" borderId="1" xfId="0" applyFill="1" applyBorder="1" applyAlignment="1">
      <alignment horizontal="center"/>
    </xf>
    <xf numFmtId="0" fontId="183" fillId="101" borderId="13" xfId="7903" applyFont="1" applyFill="1" applyBorder="1" applyAlignment="1">
      <alignment horizontal="left"/>
    </xf>
    <xf numFmtId="0" fontId="186" fillId="101" borderId="10" xfId="7903" applyFont="1" applyFill="1" applyBorder="1" applyAlignment="1">
      <alignment horizontal="left"/>
    </xf>
    <xf numFmtId="0" fontId="186" fillId="101" borderId="14" xfId="7903" applyFont="1" applyFill="1" applyBorder="1" applyAlignment="1">
      <alignment horizontal="left"/>
    </xf>
    <xf numFmtId="0" fontId="179" fillId="105" borderId="1" xfId="0" applyFont="1" applyFill="1" applyBorder="1" applyAlignment="1">
      <alignment horizontal="left" vertical="center"/>
    </xf>
    <xf numFmtId="0" fontId="179" fillId="101" borderId="1" xfId="6" applyFont="1" applyFill="1" applyBorder="1" applyAlignment="1">
      <alignment horizontal="left" vertical="center"/>
    </xf>
    <xf numFmtId="0" fontId="179" fillId="0" borderId="2" xfId="0" applyFont="1" applyBorder="1" applyAlignment="1">
      <alignment horizontal="left" vertical="center" wrapText="1"/>
    </xf>
    <xf numFmtId="0" fontId="179" fillId="0" borderId="4" xfId="0" applyFont="1" applyBorder="1" applyAlignment="1">
      <alignment horizontal="left" vertical="center" wrapText="1"/>
    </xf>
    <xf numFmtId="0" fontId="179" fillId="0" borderId="3" xfId="0" applyFont="1" applyBorder="1" applyAlignment="1">
      <alignment horizontal="left" vertical="center" wrapText="1"/>
    </xf>
    <xf numFmtId="0" fontId="179" fillId="0" borderId="1" xfId="0" applyFont="1" applyBorder="1" applyAlignment="1">
      <alignment horizontal="left" vertical="center" wrapText="1"/>
    </xf>
    <xf numFmtId="0" fontId="0" fillId="101" borderId="13" xfId="0" applyFill="1" applyBorder="1" applyAlignment="1">
      <alignment horizontal="left" vertical="center"/>
    </xf>
    <xf numFmtId="0" fontId="0" fillId="101" borderId="10" xfId="0" applyFill="1" applyBorder="1" applyAlignment="1">
      <alignment horizontal="left" vertical="center"/>
    </xf>
    <xf numFmtId="0" fontId="0" fillId="101" borderId="8" xfId="0" applyFill="1" applyBorder="1" applyAlignment="1">
      <alignment horizontal="left" vertical="center"/>
    </xf>
    <xf numFmtId="0" fontId="0" fillId="101" borderId="0" xfId="0" applyFill="1" applyAlignment="1">
      <alignment horizontal="left" vertical="center"/>
    </xf>
    <xf numFmtId="0" fontId="0" fillId="101" borderId="9" xfId="0" applyFill="1" applyBorder="1" applyAlignment="1">
      <alignment horizontal="left" vertical="center"/>
    </xf>
    <xf numFmtId="0" fontId="0" fillId="101" borderId="7" xfId="0" applyFill="1" applyBorder="1" applyAlignment="1">
      <alignment horizontal="left" vertical="center"/>
    </xf>
    <xf numFmtId="0" fontId="0" fillId="101" borderId="6" xfId="0" applyFill="1" applyBorder="1" applyAlignment="1">
      <alignment horizontal="center"/>
    </xf>
    <xf numFmtId="179" fontId="7" fillId="0" borderId="1" xfId="6" applyNumberFormat="1" applyFont="1" applyBorder="1" applyAlignment="1">
      <alignment horizontal="center"/>
    </xf>
    <xf numFmtId="0" fontId="0" fillId="0" borderId="12" xfId="0" applyBorder="1" applyAlignment="1">
      <alignment horizontal="left" vertical="center"/>
    </xf>
    <xf numFmtId="0" fontId="0" fillId="0" borderId="6" xfId="0" applyBorder="1" applyAlignment="1">
      <alignment horizontal="left" vertical="center"/>
    </xf>
    <xf numFmtId="0" fontId="0" fillId="0" borderId="5" xfId="0" applyBorder="1" applyAlignment="1">
      <alignment horizontal="left" vertical="center"/>
    </xf>
    <xf numFmtId="0" fontId="4" fillId="3" borderId="12" xfId="0" applyFont="1" applyFill="1" applyBorder="1" applyAlignment="1">
      <alignment horizontal="center" vertical="center"/>
    </xf>
    <xf numFmtId="0" fontId="4" fillId="3" borderId="6" xfId="0" applyFont="1" applyFill="1" applyBorder="1" applyAlignment="1">
      <alignment horizontal="center" vertical="center"/>
    </xf>
    <xf numFmtId="0" fontId="4" fillId="101" borderId="12" xfId="0" applyFont="1" applyFill="1" applyBorder="1" applyAlignment="1">
      <alignment horizontal="center"/>
    </xf>
    <xf numFmtId="0" fontId="4" fillId="101" borderId="6" xfId="0" applyFont="1" applyFill="1" applyBorder="1" applyAlignment="1">
      <alignment horizontal="center"/>
    </xf>
    <xf numFmtId="0" fontId="4" fillId="0" borderId="12" xfId="0" applyFont="1" applyBorder="1" applyAlignment="1">
      <alignment horizontal="left"/>
    </xf>
    <xf numFmtId="0" fontId="4" fillId="0" borderId="5" xfId="0" applyFont="1" applyBorder="1" applyAlignment="1">
      <alignment horizontal="left"/>
    </xf>
    <xf numFmtId="0" fontId="4" fillId="0" borderId="6" xfId="0" applyFont="1" applyBorder="1" applyAlignment="1">
      <alignment horizontal="left"/>
    </xf>
    <xf numFmtId="0" fontId="4" fillId="0" borderId="2" xfId="0" applyFont="1" applyBorder="1" applyAlignment="1">
      <alignment horizontal="center" vertical="center"/>
    </xf>
    <xf numFmtId="0" fontId="4" fillId="0" borderId="3" xfId="0" applyFont="1" applyBorder="1" applyAlignment="1">
      <alignment horizontal="center" vertical="center"/>
    </xf>
    <xf numFmtId="2" fontId="4" fillId="0" borderId="2" xfId="1" applyNumberFormat="1" applyFont="1" applyFill="1" applyBorder="1" applyAlignment="1">
      <alignment horizontal="center" vertical="center"/>
    </xf>
    <xf numFmtId="2" fontId="4" fillId="0" borderId="3" xfId="1" applyNumberFormat="1" applyFont="1" applyFill="1" applyBorder="1" applyAlignment="1">
      <alignment horizontal="center" vertical="center"/>
    </xf>
    <xf numFmtId="2" fontId="4" fillId="0" borderId="1" xfId="0" applyNumberFormat="1"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12"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175" fillId="103" borderId="12" xfId="0" applyFont="1" applyFill="1" applyBorder="1" applyAlignment="1">
      <alignment horizontal="left" vertical="center"/>
    </xf>
    <xf numFmtId="0" fontId="175" fillId="103" borderId="5" xfId="0" applyFont="1" applyFill="1" applyBorder="1" applyAlignment="1">
      <alignment horizontal="left" vertical="center"/>
    </xf>
    <xf numFmtId="0" fontId="4" fillId="101" borderId="1" xfId="0" applyFont="1" applyFill="1" applyBorder="1" applyAlignment="1">
      <alignment horizontal="left" vertical="center"/>
    </xf>
    <xf numFmtId="0" fontId="4" fillId="101" borderId="1" xfId="0" applyFont="1" applyFill="1" applyBorder="1" applyAlignment="1">
      <alignment horizontal="left" vertical="center" wrapText="1"/>
    </xf>
    <xf numFmtId="0" fontId="0" fillId="2" borderId="0" xfId="0" applyFill="1" applyAlignment="1">
      <alignment horizontal="left" vertical="top" wrapText="1"/>
    </xf>
    <xf numFmtId="0" fontId="4" fillId="0" borderId="2" xfId="0" applyFont="1" applyBorder="1" applyAlignment="1">
      <alignment horizontal="center"/>
    </xf>
    <xf numFmtId="0" fontId="4" fillId="0" borderId="4" xfId="0" applyFont="1" applyBorder="1" applyAlignment="1">
      <alignment horizontal="center"/>
    </xf>
    <xf numFmtId="0" fontId="4" fillId="0" borderId="3" xfId="0" applyFont="1" applyBorder="1" applyAlignment="1">
      <alignment horizontal="center"/>
    </xf>
    <xf numFmtId="0" fontId="4" fillId="4" borderId="12" xfId="0" applyFont="1" applyFill="1" applyBorder="1" applyAlignment="1">
      <alignment horizontal="center"/>
    </xf>
    <xf numFmtId="0" fontId="4" fillId="4" borderId="6" xfId="0" applyFont="1" applyFill="1" applyBorder="1" applyAlignment="1">
      <alignment horizontal="center"/>
    </xf>
    <xf numFmtId="0" fontId="183" fillId="101" borderId="13" xfId="0" applyFont="1" applyFill="1" applyBorder="1" applyAlignment="1">
      <alignment horizontal="left"/>
    </xf>
    <xf numFmtId="0" fontId="183" fillId="101" borderId="10" xfId="0" applyFont="1" applyFill="1" applyBorder="1" applyAlignment="1">
      <alignment horizontal="left"/>
    </xf>
    <xf numFmtId="0" fontId="183" fillId="101" borderId="14" xfId="0" applyFont="1" applyFill="1" applyBorder="1" applyAlignment="1">
      <alignment horizontal="left"/>
    </xf>
    <xf numFmtId="0" fontId="184" fillId="101" borderId="9" xfId="0" applyFont="1" applyFill="1" applyBorder="1" applyAlignment="1">
      <alignment horizontal="left" vertical="top" wrapText="1"/>
    </xf>
    <xf numFmtId="0" fontId="184" fillId="101" borderId="7" xfId="0" applyFont="1" applyFill="1" applyBorder="1" applyAlignment="1">
      <alignment horizontal="left" vertical="top" wrapText="1"/>
    </xf>
    <xf numFmtId="0" fontId="184" fillId="101" borderId="11" xfId="0" applyFont="1" applyFill="1" applyBorder="1" applyAlignment="1">
      <alignment horizontal="left" vertical="top" wrapText="1"/>
    </xf>
    <xf numFmtId="0" fontId="4" fillId="0" borderId="13"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4" fillId="0" borderId="4" xfId="0" applyFont="1" applyBorder="1" applyAlignment="1">
      <alignment horizontal="left" vertical="center" wrapText="1"/>
    </xf>
    <xf numFmtId="0" fontId="4" fillId="0" borderId="13" xfId="0" applyFont="1" applyBorder="1" applyAlignment="1">
      <alignment horizontal="center"/>
    </xf>
    <xf numFmtId="0" fontId="4" fillId="0" borderId="8" xfId="0" applyFont="1" applyBorder="1" applyAlignment="1">
      <alignment horizontal="center"/>
    </xf>
    <xf numFmtId="171" fontId="4" fillId="0" borderId="12" xfId="1" applyNumberFormat="1" applyFont="1" applyFill="1" applyBorder="1" applyAlignment="1">
      <alignment horizontal="center" vertical="center"/>
    </xf>
    <xf numFmtId="171" fontId="4" fillId="0" borderId="6" xfId="1" applyNumberFormat="1" applyFont="1" applyFill="1" applyBorder="1" applyAlignment="1">
      <alignment horizontal="center" vertical="center"/>
    </xf>
    <xf numFmtId="171" fontId="4" fillId="0" borderId="12" xfId="1" applyNumberFormat="1" applyFont="1" applyFill="1" applyBorder="1" applyAlignment="1">
      <alignment horizontal="center" vertical="center" wrapText="1"/>
    </xf>
    <xf numFmtId="171" fontId="4" fillId="0" borderId="6" xfId="1" applyNumberFormat="1" applyFont="1" applyFill="1" applyBorder="1" applyAlignment="1">
      <alignment horizontal="center" vertical="center" wrapText="1"/>
    </xf>
    <xf numFmtId="0" fontId="4" fillId="0" borderId="2" xfId="0" applyFont="1" applyBorder="1" applyAlignment="1">
      <alignment horizontal="center" wrapText="1"/>
    </xf>
    <xf numFmtId="0" fontId="4" fillId="0" borderId="3" xfId="0" applyFont="1" applyBorder="1" applyAlignment="1">
      <alignment horizontal="center" wrapText="1"/>
    </xf>
    <xf numFmtId="179" fontId="4" fillId="5" borderId="13" xfId="1" applyNumberFormat="1" applyFont="1" applyFill="1" applyBorder="1" applyAlignment="1">
      <alignment horizontal="center" vertical="center"/>
    </xf>
    <xf numFmtId="179" fontId="4" fillId="5" borderId="10" xfId="1" applyNumberFormat="1" applyFont="1" applyFill="1" applyBorder="1" applyAlignment="1">
      <alignment horizontal="center" vertical="center"/>
    </xf>
    <xf numFmtId="179" fontId="4" fillId="5" borderId="14" xfId="1" applyNumberFormat="1" applyFont="1" applyFill="1" applyBorder="1" applyAlignment="1">
      <alignment horizontal="center" vertical="center"/>
    </xf>
    <xf numFmtId="179" fontId="4" fillId="5" borderId="9" xfId="1" applyNumberFormat="1" applyFont="1" applyFill="1" applyBorder="1" applyAlignment="1">
      <alignment horizontal="center" vertical="center"/>
    </xf>
    <xf numFmtId="179" fontId="4" fillId="5" borderId="7" xfId="1" applyNumberFormat="1" applyFont="1" applyFill="1" applyBorder="1" applyAlignment="1">
      <alignment horizontal="center" vertical="center"/>
    </xf>
    <xf numFmtId="179" fontId="4" fillId="5" borderId="11" xfId="1" applyNumberFormat="1" applyFont="1" applyFill="1" applyBorder="1" applyAlignment="1">
      <alignment horizontal="center" vertical="center"/>
    </xf>
    <xf numFmtId="0" fontId="4" fillId="0" borderId="1" xfId="0" applyFont="1" applyBorder="1" applyAlignment="1">
      <alignment horizontal="lef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12" fillId="0" borderId="0" xfId="0" applyFont="1" applyAlignment="1">
      <alignment horizontal="left" wrapText="1"/>
    </xf>
    <xf numFmtId="171" fontId="4" fillId="0" borderId="5" xfId="1" applyNumberFormat="1" applyFont="1" applyFill="1" applyBorder="1" applyAlignment="1">
      <alignment horizontal="center" vertical="center" wrapText="1"/>
    </xf>
    <xf numFmtId="171" fontId="4" fillId="0" borderId="13" xfId="1" applyNumberFormat="1" applyFont="1" applyFill="1" applyBorder="1" applyAlignment="1">
      <alignment horizontal="center" vertical="center" wrapText="1"/>
    </xf>
    <xf numFmtId="171" fontId="4" fillId="0" borderId="10" xfId="1" applyNumberFormat="1" applyFont="1" applyFill="1" applyBorder="1" applyAlignment="1">
      <alignment horizontal="center" vertical="center" wrapText="1"/>
    </xf>
    <xf numFmtId="171" fontId="4" fillId="0" borderId="14" xfId="1" applyNumberFormat="1" applyFont="1" applyFill="1" applyBorder="1" applyAlignment="1">
      <alignment horizontal="center" vertical="center" wrapText="1"/>
    </xf>
    <xf numFmtId="171" fontId="4" fillId="0" borderId="9" xfId="1" applyNumberFormat="1" applyFont="1" applyFill="1" applyBorder="1" applyAlignment="1">
      <alignment horizontal="center" vertical="center" wrapText="1"/>
    </xf>
    <xf numFmtId="171" fontId="4" fillId="0" borderId="7" xfId="1" applyNumberFormat="1" applyFont="1" applyFill="1" applyBorder="1" applyAlignment="1">
      <alignment horizontal="center" vertical="center" wrapText="1"/>
    </xf>
    <xf numFmtId="171" fontId="4" fillId="0" borderId="11" xfId="1" applyNumberFormat="1" applyFont="1" applyFill="1" applyBorder="1" applyAlignment="1">
      <alignment horizontal="center" vertical="center" wrapText="1"/>
    </xf>
    <xf numFmtId="172" fontId="4" fillId="0" borderId="2" xfId="0" applyNumberFormat="1" applyFont="1" applyBorder="1" applyAlignment="1">
      <alignment horizontal="center" vertical="center"/>
    </xf>
    <xf numFmtId="172" fontId="4" fillId="0" borderId="3" xfId="0" applyNumberFormat="1" applyFont="1" applyBorder="1" applyAlignment="1">
      <alignment horizontal="center" vertical="center"/>
    </xf>
    <xf numFmtId="172" fontId="4" fillId="0" borderId="2" xfId="1" applyNumberFormat="1" applyFont="1" applyFill="1" applyBorder="1" applyAlignment="1">
      <alignment horizontal="center" vertical="center"/>
    </xf>
    <xf numFmtId="172" fontId="4" fillId="0" borderId="3" xfId="1" applyNumberFormat="1" applyFont="1" applyFill="1" applyBorder="1" applyAlignment="1">
      <alignment horizontal="center" vertical="center"/>
    </xf>
    <xf numFmtId="172" fontId="4" fillId="0" borderId="2" xfId="0" applyNumberFormat="1" applyFont="1" applyBorder="1" applyAlignment="1">
      <alignment horizontal="center"/>
    </xf>
    <xf numFmtId="172" fontId="4" fillId="0" borderId="3" xfId="0" applyNumberFormat="1" applyFont="1" applyBorder="1" applyAlignment="1">
      <alignment horizontal="center"/>
    </xf>
    <xf numFmtId="0" fontId="4" fillId="0" borderId="4" xfId="0" applyFont="1" applyBorder="1" applyAlignment="1">
      <alignment horizontal="center" wrapText="1"/>
    </xf>
    <xf numFmtId="0" fontId="4" fillId="0" borderId="9" xfId="0" applyFont="1" applyBorder="1" applyAlignment="1">
      <alignment horizontal="center"/>
    </xf>
    <xf numFmtId="0" fontId="181" fillId="0" borderId="2" xfId="0" applyFont="1" applyBorder="1" applyAlignment="1">
      <alignment horizontal="left" vertical="center" wrapText="1"/>
    </xf>
    <xf numFmtId="0" fontId="181" fillId="0" borderId="3" xfId="0" applyFont="1" applyBorder="1" applyAlignment="1">
      <alignment horizontal="left" vertical="center" wrapText="1"/>
    </xf>
    <xf numFmtId="0" fontId="181" fillId="0" borderId="4" xfId="0" applyFont="1" applyBorder="1" applyAlignment="1">
      <alignment horizontal="center" vertical="center" wrapText="1"/>
    </xf>
    <xf numFmtId="0" fontId="181" fillId="0" borderId="3" xfId="0" applyFont="1" applyBorder="1" applyAlignment="1">
      <alignment horizontal="center" vertical="center" wrapText="1"/>
    </xf>
    <xf numFmtId="0" fontId="181" fillId="101" borderId="12" xfId="6" applyFont="1" applyFill="1" applyBorder="1" applyAlignment="1">
      <alignment horizontal="left" vertical="center"/>
    </xf>
    <xf numFmtId="0" fontId="181" fillId="101" borderId="1" xfId="6" applyFont="1" applyFill="1" applyBorder="1" applyAlignment="1">
      <alignment horizontal="center" vertical="center"/>
    </xf>
    <xf numFmtId="0" fontId="4" fillId="101" borderId="2" xfId="0" applyFont="1" applyFill="1" applyBorder="1" applyAlignment="1">
      <alignment horizontal="center"/>
    </xf>
    <xf numFmtId="0" fontId="4" fillId="101" borderId="4" xfId="0" applyFont="1" applyFill="1" applyBorder="1" applyAlignment="1">
      <alignment horizontal="center"/>
    </xf>
    <xf numFmtId="0" fontId="4" fillId="0" borderId="1" xfId="0" applyFont="1" applyBorder="1" applyAlignment="1">
      <alignment horizontal="center"/>
    </xf>
    <xf numFmtId="0" fontId="175" fillId="103" borderId="0" xfId="0" applyFont="1" applyFill="1" applyAlignment="1">
      <alignment horizontal="left" vertical="center"/>
    </xf>
    <xf numFmtId="0" fontId="181" fillId="105" borderId="1" xfId="0" applyFont="1" applyFill="1" applyBorder="1" applyAlignment="1">
      <alignment horizontal="center" vertical="center" wrapText="1"/>
    </xf>
    <xf numFmtId="0" fontId="4" fillId="2" borderId="0" xfId="0" applyFont="1" applyFill="1" applyAlignment="1">
      <alignment horizontal="left" wrapText="1"/>
    </xf>
    <xf numFmtId="0" fontId="170" fillId="101" borderId="13" xfId="0" applyFont="1" applyFill="1" applyBorder="1" applyAlignment="1">
      <alignment horizontal="center"/>
    </xf>
    <xf numFmtId="0" fontId="170" fillId="101" borderId="9" xfId="0" applyFont="1" applyFill="1" applyBorder="1" applyAlignment="1">
      <alignment horizontal="center"/>
    </xf>
    <xf numFmtId="0" fontId="176" fillId="101" borderId="13" xfId="0" applyFont="1" applyFill="1" applyBorder="1" applyAlignment="1">
      <alignment horizontal="left"/>
    </xf>
    <xf numFmtId="0" fontId="176" fillId="101" borderId="10" xfId="0" applyFont="1" applyFill="1" applyBorder="1" applyAlignment="1">
      <alignment horizontal="left"/>
    </xf>
    <xf numFmtId="0" fontId="179" fillId="101" borderId="9" xfId="0" applyFont="1" applyFill="1" applyBorder="1" applyAlignment="1">
      <alignment horizontal="left"/>
    </xf>
    <xf numFmtId="0" fontId="179" fillId="101" borderId="7" xfId="0" applyFont="1" applyFill="1" applyBorder="1" applyAlignment="1">
      <alignment horizontal="left"/>
    </xf>
    <xf numFmtId="232" fontId="4" fillId="5" borderId="13" xfId="1" applyNumberFormat="1" applyFont="1" applyFill="1" applyBorder="1" applyAlignment="1">
      <alignment horizontal="center" vertical="center"/>
    </xf>
    <xf numFmtId="232" fontId="4" fillId="5" borderId="10" xfId="1" applyNumberFormat="1" applyFont="1" applyFill="1" applyBorder="1" applyAlignment="1">
      <alignment horizontal="center" vertical="center"/>
    </xf>
    <xf numFmtId="232" fontId="4" fillId="5" borderId="14" xfId="1" applyNumberFormat="1" applyFont="1" applyFill="1" applyBorder="1" applyAlignment="1">
      <alignment horizontal="center" vertical="center"/>
    </xf>
    <xf numFmtId="232" fontId="4" fillId="5" borderId="8" xfId="1" applyNumberFormat="1" applyFont="1" applyFill="1" applyBorder="1" applyAlignment="1">
      <alignment horizontal="center" vertical="center"/>
    </xf>
    <xf numFmtId="232" fontId="4" fillId="5" borderId="0" xfId="1" applyNumberFormat="1" applyFont="1" applyFill="1" applyBorder="1" applyAlignment="1">
      <alignment horizontal="center" vertical="center"/>
    </xf>
    <xf numFmtId="232" fontId="4" fillId="5" borderId="59" xfId="1" applyNumberFormat="1" applyFont="1" applyFill="1" applyBorder="1" applyAlignment="1">
      <alignment horizontal="center" vertical="center"/>
    </xf>
    <xf numFmtId="173" fontId="4" fillId="5" borderId="12" xfId="1" applyNumberFormat="1" applyFont="1" applyFill="1" applyBorder="1" applyAlignment="1">
      <alignment horizontal="center" vertical="center"/>
    </xf>
    <xf numFmtId="173" fontId="4" fillId="5" borderId="6" xfId="1" applyNumberFormat="1" applyFont="1" applyFill="1" applyBorder="1" applyAlignment="1">
      <alignment horizontal="center" vertical="center"/>
    </xf>
    <xf numFmtId="0" fontId="4" fillId="0" borderId="10" xfId="0" applyFont="1" applyBorder="1" applyAlignment="1">
      <alignment horizontal="center"/>
    </xf>
    <xf numFmtId="0" fontId="4" fillId="0" borderId="7" xfId="0" applyFont="1" applyBorder="1" applyAlignment="1">
      <alignment horizontal="center"/>
    </xf>
  </cellXfs>
  <cellStyles count="8401">
    <cellStyle name="_x0013_" xfId="15" xr:uid="{00000000-0005-0000-0000-000000000000}"/>
    <cellStyle name=" " xfId="16" xr:uid="{00000000-0005-0000-0000-000001000000}"/>
    <cellStyle name=" _x0007_LÓ_x0018_Äþ" xfId="17" xr:uid="{00000000-0005-0000-0000-000002000000}"/>
    <cellStyle name=" _x0007_LÓ_x0018_ÄþÍ" xfId="18" xr:uid="{00000000-0005-0000-0000-000003000000}"/>
    <cellStyle name=" _x0007_LÓ_x0018_ÄþÍN^NuN" xfId="19" xr:uid="{00000000-0005-0000-0000-000004000000}"/>
    <cellStyle name=" _x0007_LÓ_x0018_ÄþÍN^NuNVþˆH" xfId="20" xr:uid="{00000000-0005-0000-0000-000005000000}"/>
    <cellStyle name=" _x0007_LÓ_x0018_ÄþÍN^NuNVþˆHÁ_x0001_" xfId="21" xr:uid="{00000000-0005-0000-0000-000006000000}"/>
    <cellStyle name=" _x0007_LÓ_x0018_ÄþÍN^NuNVþˆHÁ_x0001__x0018_(n" xfId="22" xr:uid="{00000000-0005-0000-0000-000007000000}"/>
    <cellStyle name="%" xfId="23" xr:uid="{00000000-0005-0000-0000-000008000000}"/>
    <cellStyle name="% 2" xfId="8151" xr:uid="{ED3FF00C-3C55-4169-8E0B-828ECAAA913B}"/>
    <cellStyle name="%_PEF FSBR2011" xfId="8152" xr:uid="{DC4D3105-942E-4FAD-9D8A-AE71C03B7948}"/>
    <cellStyle name="]_x000d__x000a_Zoomed=1_x000d__x000a_Row=0_x000d__x000a_Column=0_x000d__x000a_Height=0_x000d__x000a_Width=0_x000d__x000a_FontName=FoxFont_x000d__x000a_FontStyle=0_x000d__x000a_FontSize=9_x000d__x000a_PrtFontName=FoxPrin" xfId="8153" xr:uid="{AA8A52C0-E0C8-4A75-AC3C-9195AB1C21BB}"/>
    <cellStyle name="_China_CMS_Thermal_Coal_Demand" xfId="24" xr:uid="{00000000-0005-0000-0000-000009000000}"/>
    <cellStyle name="_China_CMS_Thermal_Coal_Demand 2" xfId="25" xr:uid="{00000000-0005-0000-0000-00000A000000}"/>
    <cellStyle name="_China_CMS_Thermal_Coal_Demand 3" xfId="26" xr:uid="{00000000-0005-0000-0000-00000B000000}"/>
    <cellStyle name="_China_CMS_Thermal_Coal_Demand 3 2" xfId="27" xr:uid="{00000000-0005-0000-0000-00000C000000}"/>
    <cellStyle name="_China_CMS_Thermal_Coal_Demand 3 3" xfId="28" xr:uid="{00000000-0005-0000-0000-00000D000000}"/>
    <cellStyle name="_China_CMS_Thermal_Coal_Demand 3 3 2" xfId="29" xr:uid="{00000000-0005-0000-0000-00000E000000}"/>
    <cellStyle name="_China_CMS_Thermal_Coal_Demand 4" xfId="30" xr:uid="{00000000-0005-0000-0000-00000F000000}"/>
    <cellStyle name="_China_CMS_Thermal_Coal_Demand 4 2" xfId="31" xr:uid="{00000000-0005-0000-0000-000010000000}"/>
    <cellStyle name="_CMS_China_Metallurgical_Coal_Demand" xfId="32" xr:uid="{00000000-0005-0000-0000-000011000000}"/>
    <cellStyle name="_CMS_China_Metallurgical_Coal_Demand 2" xfId="33" xr:uid="{00000000-0005-0000-0000-000012000000}"/>
    <cellStyle name="_CMS_China_Metallurgical_Coal_Demand 3" xfId="34" xr:uid="{00000000-0005-0000-0000-000013000000}"/>
    <cellStyle name="_CMS_China_Metallurgical_Coal_Demand 3 2" xfId="35" xr:uid="{00000000-0005-0000-0000-000014000000}"/>
    <cellStyle name="_CMS_China_Metallurgical_Coal_Demand 3 3" xfId="36" xr:uid="{00000000-0005-0000-0000-000015000000}"/>
    <cellStyle name="_CMS_China_Metallurgical_Coal_Demand 3 3 2" xfId="37" xr:uid="{00000000-0005-0000-0000-000016000000}"/>
    <cellStyle name="_CMS_China_Metallurgical_Coal_Demand 4" xfId="38" xr:uid="{00000000-0005-0000-0000-000017000000}"/>
    <cellStyle name="_CMS_China_Metallurgical_Coal_Demand 4 2" xfId="39" xr:uid="{00000000-0005-0000-0000-000018000000}"/>
    <cellStyle name="_CMS_China_Metallurgical_Coal_Demanddraft1" xfId="40" xr:uid="{00000000-0005-0000-0000-000019000000}"/>
    <cellStyle name="_CMS_China_Metallurgical_Coal_Demanddraft1 2" xfId="41" xr:uid="{00000000-0005-0000-0000-00001A000000}"/>
    <cellStyle name="_CMS_China_Metallurgical_Coal_Demanddraft1 3" xfId="42" xr:uid="{00000000-0005-0000-0000-00001B000000}"/>
    <cellStyle name="_CMS_China_Metallurgical_Coal_Demanddraft1 3 2" xfId="43" xr:uid="{00000000-0005-0000-0000-00001C000000}"/>
    <cellStyle name="_CMS_China_Metallurgical_Coal_Demanddraft1 3 3" xfId="44" xr:uid="{00000000-0005-0000-0000-00001D000000}"/>
    <cellStyle name="_CMS_China_Metallurgical_Coal_Demanddraft1 3 3 2" xfId="45" xr:uid="{00000000-0005-0000-0000-00001E000000}"/>
    <cellStyle name="_CMS_China_Metallurgical_Coal_Demanddraft1 4" xfId="46" xr:uid="{00000000-0005-0000-0000-00001F000000}"/>
    <cellStyle name="_CMS_China_Metallurgical_Coal_Demanddraft1 4 2" xfId="47" xr:uid="{00000000-0005-0000-0000-000020000000}"/>
    <cellStyle name="_CMS_China_Metallurgical_Coal_Demanddraft7" xfId="48" xr:uid="{00000000-0005-0000-0000-000021000000}"/>
    <cellStyle name="_CMS_China_Metallurgical_Coal_Demanddraft7 2" xfId="49" xr:uid="{00000000-0005-0000-0000-000022000000}"/>
    <cellStyle name="_CMS_China_Metallurgical_Coal_Demanddraft7_DDATA" xfId="50" xr:uid="{00000000-0005-0000-0000-000023000000}"/>
    <cellStyle name="_CMS_China_Metallurgical_Coal_Demanddraft7_DDATA 2" xfId="51" xr:uid="{00000000-0005-0000-0000-000024000000}"/>
    <cellStyle name="_CMS_China_Metallurgical_Coal_Demanddraft7_DDATA_1" xfId="52" xr:uid="{00000000-0005-0000-0000-000025000000}"/>
    <cellStyle name="_CMS_China_Metallurgical_Coal_Demanddraft7_DDATA_1 2" xfId="53" xr:uid="{00000000-0005-0000-0000-000026000000}"/>
    <cellStyle name="_CMS_China_Metallurgical_Coal_Demanddraft7_DDATA_1_Gas Flow Dynamics" xfId="54" xr:uid="{00000000-0005-0000-0000-000027000000}"/>
    <cellStyle name="_CMS_China_Metallurgical_Coal_Demanddraft7_DDATA_1_Pan_Europe_Datafile_2012_H2" xfId="55" xr:uid="{00000000-0005-0000-0000-000028000000}"/>
    <cellStyle name="_CMS_China_Metallurgical_Coal_Demanddraft7_DDATA_1_Thermal Coal Prices May 2010" xfId="56" xr:uid="{00000000-0005-0000-0000-000029000000}"/>
    <cellStyle name="_CMS_China_Metallurgical_Coal_Demanddraft7_DDATA_1_Thermal Coal Prices May 2010 2" xfId="57" xr:uid="{00000000-0005-0000-0000-00002A000000}"/>
    <cellStyle name="_CMS_China_Metallurgical_Coal_Demanddraft7_DDATA_1_Thermal Coal Prices May 2010_Gas Flow Dynamics" xfId="58" xr:uid="{00000000-0005-0000-0000-00002B000000}"/>
    <cellStyle name="_CMS_China_Metallurgical_Coal_Demanddraft7_DDATA_1_Thermal Coal Prices May 2010_Pan_Europe_Datafile_2012_H2" xfId="59" xr:uid="{00000000-0005-0000-0000-00002C000000}"/>
    <cellStyle name="_CMS_China_Metallurgical_Coal_Demanddraft7_DDATA_Gas Flow Dynamics" xfId="60" xr:uid="{00000000-0005-0000-0000-00002D000000}"/>
    <cellStyle name="_CMS_China_Metallurgical_Coal_Demanddraft7_DDATA_Pan_Europe_Datafile_2012_H2" xfId="61" xr:uid="{00000000-0005-0000-0000-00002E000000}"/>
    <cellStyle name="_CMS_China_Metallurgical_Coal_Demanddraft7_dFLOWTHR" xfId="62" xr:uid="{00000000-0005-0000-0000-00002F000000}"/>
    <cellStyle name="_CMS_China_Metallurgical_Coal_Demanddraft7_dFLOWTHR 2" xfId="63" xr:uid="{00000000-0005-0000-0000-000030000000}"/>
    <cellStyle name="_CMS_China_Metallurgical_Coal_Demanddraft7_dFLOWTHR_Gas Flow Dynamics" xfId="64" xr:uid="{00000000-0005-0000-0000-000031000000}"/>
    <cellStyle name="_CMS_China_Metallurgical_Coal_Demanddraft7_dFLOWTHR_Pan_Europe_Datafile_2012_H2" xfId="65" xr:uid="{00000000-0005-0000-0000-000032000000}"/>
    <cellStyle name="_CMS_China_Metallurgical_Coal_Demanddraft7_Gas Flow Dynamics" xfId="66" xr:uid="{00000000-0005-0000-0000-000033000000}"/>
    <cellStyle name="_CMS_China_Metallurgical_Coal_Demanddraft7_Pan_Europe_Datafile_2012_H2" xfId="67" xr:uid="{00000000-0005-0000-0000-000034000000}"/>
    <cellStyle name="_CMS_China_Metallurgical_Coal_Demanddraft7_Sheet1" xfId="68" xr:uid="{00000000-0005-0000-0000-000035000000}"/>
    <cellStyle name="_CMS_China_Metallurgical_Coal_Demanddraft7_Sheet1 2" xfId="69" xr:uid="{00000000-0005-0000-0000-000036000000}"/>
    <cellStyle name="_CMS_China_Metallurgical_Coal_Demanddraft7_Sheet1_Gas Flow Dynamics" xfId="70" xr:uid="{00000000-0005-0000-0000-000037000000}"/>
    <cellStyle name="_CMS_China_Metallurgical_Coal_Demanddraft7_Sheet1_Pan_Europe_Datafile_2012_H2" xfId="71" xr:uid="{00000000-0005-0000-0000-000038000000}"/>
    <cellStyle name="_CMS_China_Metallurgical_Coal_Demanddraft7_Sheet3" xfId="72" xr:uid="{00000000-0005-0000-0000-000039000000}"/>
    <cellStyle name="_CMS_China_Metallurgical_Coal_Demanddraft7_Sheet3 2" xfId="73" xr:uid="{00000000-0005-0000-0000-00003A000000}"/>
    <cellStyle name="_CMS_China_Metallurgical_Coal_Demanddraft7_Sheet3_Gas Flow Dynamics" xfId="74" xr:uid="{00000000-0005-0000-0000-00003B000000}"/>
    <cellStyle name="_CMS_China_Metallurgical_Coal_Demanddraft7_Sheet3_Pan_Europe_Datafile_2012_H2" xfId="75" xr:uid="{00000000-0005-0000-0000-00003C000000}"/>
    <cellStyle name="_Copy of CMS_China_Metallurgical_Coal_Demanddraft2" xfId="76" xr:uid="{00000000-0005-0000-0000-00003D000000}"/>
    <cellStyle name="_Copy of CMS_China_Metallurgical_Coal_Demanddraft2 2" xfId="77" xr:uid="{00000000-0005-0000-0000-00003E000000}"/>
    <cellStyle name="_Copy of CMS_China_Metallurgical_Coal_Demanddraft2 3" xfId="78" xr:uid="{00000000-0005-0000-0000-00003F000000}"/>
    <cellStyle name="_Copy of CMS_China_Metallurgical_Coal_Demanddraft2 3 2" xfId="79" xr:uid="{00000000-0005-0000-0000-000040000000}"/>
    <cellStyle name="_Copy of CMS_China_Metallurgical_Coal_Demanddraft2 3 3" xfId="80" xr:uid="{00000000-0005-0000-0000-000041000000}"/>
    <cellStyle name="_Copy of CMS_China_Metallurgical_Coal_Demanddraft2 3 3 2" xfId="81" xr:uid="{00000000-0005-0000-0000-000042000000}"/>
    <cellStyle name="_Copy of CMS_China_Metallurgical_Coal_Demanddraft2 4" xfId="82" xr:uid="{00000000-0005-0000-0000-000043000000}"/>
    <cellStyle name="_Copy of CMS_China_Metallurgical_Coal_Demanddraft2 4 2" xfId="83" xr:uid="{00000000-0005-0000-0000-000044000000}"/>
    <cellStyle name="_Country Summary" xfId="84" xr:uid="{00000000-0005-0000-0000-000045000000}"/>
    <cellStyle name="_Country Summary 2" xfId="85" xr:uid="{00000000-0005-0000-0000-000046000000}"/>
    <cellStyle name="_Country Summary_DDATA" xfId="86" xr:uid="{00000000-0005-0000-0000-000047000000}"/>
    <cellStyle name="_Country Summary_DDATA 2" xfId="87" xr:uid="{00000000-0005-0000-0000-000048000000}"/>
    <cellStyle name="_Country Summary_DDATA_1" xfId="88" xr:uid="{00000000-0005-0000-0000-000049000000}"/>
    <cellStyle name="_Country Summary_DDATA_1 2" xfId="89" xr:uid="{00000000-0005-0000-0000-00004A000000}"/>
    <cellStyle name="_Country Summary_DDATA_1_Gas Flow Dynamics" xfId="90" xr:uid="{00000000-0005-0000-0000-00004B000000}"/>
    <cellStyle name="_Country Summary_DDATA_1_Pan_Europe_Datafile_2012_H2" xfId="91" xr:uid="{00000000-0005-0000-0000-00004C000000}"/>
    <cellStyle name="_Country Summary_DDATA_1_Thermal Coal Prices May 2010" xfId="92" xr:uid="{00000000-0005-0000-0000-00004D000000}"/>
    <cellStyle name="_Country Summary_DDATA_1_Thermal Coal Prices May 2010 2" xfId="93" xr:uid="{00000000-0005-0000-0000-00004E000000}"/>
    <cellStyle name="_Country Summary_DDATA_1_Thermal Coal Prices May 2010_Gas Flow Dynamics" xfId="94" xr:uid="{00000000-0005-0000-0000-00004F000000}"/>
    <cellStyle name="_Country Summary_DDATA_1_Thermal Coal Prices May 2010_Pan_Europe_Datafile_2012_H2" xfId="95" xr:uid="{00000000-0005-0000-0000-000050000000}"/>
    <cellStyle name="_Country Summary_DDATA_Gas Flow Dynamics" xfId="96" xr:uid="{00000000-0005-0000-0000-000051000000}"/>
    <cellStyle name="_Country Summary_DDATA_Pan_Europe_Datafile_2012_H2" xfId="97" xr:uid="{00000000-0005-0000-0000-000052000000}"/>
    <cellStyle name="_Country Summary_dFLOWTHR" xfId="98" xr:uid="{00000000-0005-0000-0000-000053000000}"/>
    <cellStyle name="_Country Summary_dFLOWTHR 2" xfId="99" xr:uid="{00000000-0005-0000-0000-000054000000}"/>
    <cellStyle name="_Country Summary_dFLOWTHR_Gas Flow Dynamics" xfId="100" xr:uid="{00000000-0005-0000-0000-000055000000}"/>
    <cellStyle name="_Country Summary_dFLOWTHR_Pan_Europe_Datafile_2012_H2" xfId="101" xr:uid="{00000000-0005-0000-0000-000056000000}"/>
    <cellStyle name="_Country Summary_Gas Flow Dynamics" xfId="102" xr:uid="{00000000-0005-0000-0000-000057000000}"/>
    <cellStyle name="_Country Summary_Pan_Europe_Datafile_2012_H2" xfId="103" xr:uid="{00000000-0005-0000-0000-000058000000}"/>
    <cellStyle name="_Country Summary_Sheet1" xfId="104" xr:uid="{00000000-0005-0000-0000-000059000000}"/>
    <cellStyle name="_Country Summary_Sheet1 2" xfId="105" xr:uid="{00000000-0005-0000-0000-00005A000000}"/>
    <cellStyle name="_Country Summary_Sheet1_Gas Flow Dynamics" xfId="106" xr:uid="{00000000-0005-0000-0000-00005B000000}"/>
    <cellStyle name="_Country Summary_Sheet1_Pan_Europe_Datafile_2012_H2" xfId="107" xr:uid="{00000000-0005-0000-0000-00005C000000}"/>
    <cellStyle name="_Country Summary_Sheet3" xfId="108" xr:uid="{00000000-0005-0000-0000-00005D000000}"/>
    <cellStyle name="_Country Summary_Sheet3 2" xfId="109" xr:uid="{00000000-0005-0000-0000-00005E000000}"/>
    <cellStyle name="_Country Summary_Sheet3_Gas Flow Dynamics" xfId="110" xr:uid="{00000000-0005-0000-0000-00005F000000}"/>
    <cellStyle name="_Country Summary_Sheet3_Pan_Europe_Datafile_2012_H2" xfId="111" xr:uid="{00000000-0005-0000-0000-000060000000}"/>
    <cellStyle name="_Key forecast data for CMS China 2009" xfId="112" xr:uid="{00000000-0005-0000-0000-000061000000}"/>
    <cellStyle name="_Key forecast data for CMS China 2009 2" xfId="113" xr:uid="{00000000-0005-0000-0000-000062000000}"/>
    <cellStyle name="_Key forecast data for CMS China 2009 3" xfId="114" xr:uid="{00000000-0005-0000-0000-000063000000}"/>
    <cellStyle name="_Key forecast data for CMS China 2009 3 2" xfId="115" xr:uid="{00000000-0005-0000-0000-000064000000}"/>
    <cellStyle name="_Key forecast data for CMS China 2009 3 3" xfId="116" xr:uid="{00000000-0005-0000-0000-000065000000}"/>
    <cellStyle name="_Key forecast data for CMS China 2009 3 3 2" xfId="117" xr:uid="{00000000-0005-0000-0000-000066000000}"/>
    <cellStyle name="_Key forecast data for CMS China 2009 4" xfId="118" xr:uid="{00000000-0005-0000-0000-000067000000}"/>
    <cellStyle name="_Key forecast data for CMS China 2009 4 2" xfId="119" xr:uid="{00000000-0005-0000-0000-000068000000}"/>
    <cellStyle name="_Summary" xfId="120" xr:uid="{00000000-0005-0000-0000-000069000000}"/>
    <cellStyle name="_Summary 2" xfId="121" xr:uid="{00000000-0005-0000-0000-00006A000000}"/>
    <cellStyle name="_Summary 3" xfId="122" xr:uid="{00000000-0005-0000-0000-00006B000000}"/>
    <cellStyle name="_Summary 3 2" xfId="123" xr:uid="{00000000-0005-0000-0000-00006C000000}"/>
    <cellStyle name="_Summary 3 3" xfId="124" xr:uid="{00000000-0005-0000-0000-00006D000000}"/>
    <cellStyle name="_Summary 3 3 2" xfId="125" xr:uid="{00000000-0005-0000-0000-00006E000000}"/>
    <cellStyle name="_Summary 4" xfId="126" xr:uid="{00000000-0005-0000-0000-00006F000000}"/>
    <cellStyle name="_Summary 4 2" xfId="127" xr:uid="{00000000-0005-0000-0000-000070000000}"/>
    <cellStyle name="_TableHead" xfId="8154" xr:uid="{421EA710-D8D2-4A25-A813-0F63122141AD}"/>
    <cellStyle name="_Thermal Summary" xfId="128" xr:uid="{00000000-0005-0000-0000-000071000000}"/>
    <cellStyle name="_Thermal Summary 2" xfId="129" xr:uid="{00000000-0005-0000-0000-000072000000}"/>
    <cellStyle name="_Thermal Summary_DDATA" xfId="130" xr:uid="{00000000-0005-0000-0000-000073000000}"/>
    <cellStyle name="_Thermal Summary_DDATA 2" xfId="131" xr:uid="{00000000-0005-0000-0000-000074000000}"/>
    <cellStyle name="_Thermal Summary_DDATA_1" xfId="132" xr:uid="{00000000-0005-0000-0000-000075000000}"/>
    <cellStyle name="_Thermal Summary_DDATA_1 2" xfId="133" xr:uid="{00000000-0005-0000-0000-000076000000}"/>
    <cellStyle name="_Thermal Summary_DDATA_1_Gas Flow Dynamics" xfId="134" xr:uid="{00000000-0005-0000-0000-000077000000}"/>
    <cellStyle name="_Thermal Summary_DDATA_1_Pan_Europe_Datafile_2012_H2" xfId="135" xr:uid="{00000000-0005-0000-0000-000078000000}"/>
    <cellStyle name="_Thermal Summary_DDATA_1_Thermal Coal Prices May 2010" xfId="136" xr:uid="{00000000-0005-0000-0000-000079000000}"/>
    <cellStyle name="_Thermal Summary_DDATA_1_Thermal Coal Prices May 2010 2" xfId="137" xr:uid="{00000000-0005-0000-0000-00007A000000}"/>
    <cellStyle name="_Thermal Summary_DDATA_1_Thermal Coal Prices May 2010_Gas Flow Dynamics" xfId="138" xr:uid="{00000000-0005-0000-0000-00007B000000}"/>
    <cellStyle name="_Thermal Summary_DDATA_1_Thermal Coal Prices May 2010_Pan_Europe_Datafile_2012_H2" xfId="139" xr:uid="{00000000-0005-0000-0000-00007C000000}"/>
    <cellStyle name="_Thermal Summary_DDATA_Gas Flow Dynamics" xfId="140" xr:uid="{00000000-0005-0000-0000-00007D000000}"/>
    <cellStyle name="_Thermal Summary_DDATA_Pan_Europe_Datafile_2012_H2" xfId="141" xr:uid="{00000000-0005-0000-0000-00007E000000}"/>
    <cellStyle name="_Thermal Summary_dFLOWTHR" xfId="142" xr:uid="{00000000-0005-0000-0000-00007F000000}"/>
    <cellStyle name="_Thermal Summary_dFLOWTHR 2" xfId="143" xr:uid="{00000000-0005-0000-0000-000080000000}"/>
    <cellStyle name="_Thermal Summary_dFLOWTHR_Gas Flow Dynamics" xfId="144" xr:uid="{00000000-0005-0000-0000-000081000000}"/>
    <cellStyle name="_Thermal Summary_dFLOWTHR_Pan_Europe_Datafile_2012_H2" xfId="145" xr:uid="{00000000-0005-0000-0000-000082000000}"/>
    <cellStyle name="_Thermal Summary_Gas Flow Dynamics" xfId="146" xr:uid="{00000000-0005-0000-0000-000083000000}"/>
    <cellStyle name="_Thermal Summary_Pan_Europe_Datafile_2012_H2" xfId="147" xr:uid="{00000000-0005-0000-0000-000084000000}"/>
    <cellStyle name="_Thermal Summary_Sheet1" xfId="148" xr:uid="{00000000-0005-0000-0000-000085000000}"/>
    <cellStyle name="_Thermal Summary_Sheet1 2" xfId="149" xr:uid="{00000000-0005-0000-0000-000086000000}"/>
    <cellStyle name="_Thermal Summary_Sheet1_Gas Flow Dynamics" xfId="150" xr:uid="{00000000-0005-0000-0000-000087000000}"/>
    <cellStyle name="_Thermal Summary_Sheet1_Pan_Europe_Datafile_2012_H2" xfId="151" xr:uid="{00000000-0005-0000-0000-000088000000}"/>
    <cellStyle name="_Thermal Summary_Sheet3" xfId="152" xr:uid="{00000000-0005-0000-0000-000089000000}"/>
    <cellStyle name="_Thermal Summary_Sheet3 2" xfId="153" xr:uid="{00000000-0005-0000-0000-00008A000000}"/>
    <cellStyle name="_Thermal Summary_Sheet3_Gas Flow Dynamics" xfId="154" xr:uid="{00000000-0005-0000-0000-00008B000000}"/>
    <cellStyle name="_Thermal Summary_Sheet3_Pan_Europe_Datafile_2012_H2" xfId="155" xr:uid="{00000000-0005-0000-0000-00008C000000}"/>
    <cellStyle name="=C:\WINNT35\SYSTEM32\COMMAND.COM" xfId="156" xr:uid="{00000000-0005-0000-0000-00008D000000}"/>
    <cellStyle name="=C:\WINNT35\SYSTEM32\COMMAND.COM 2" xfId="157" xr:uid="{00000000-0005-0000-0000-00008E000000}"/>
    <cellStyle name="=C:\WINNT35\SYSTEM32\COMMAND.COM 2 2" xfId="7890" xr:uid="{00000000-0005-0000-0000-00008F000000}"/>
    <cellStyle name="=C:\WINNT35\SYSTEM32\COMMAND.COM 3" xfId="158" xr:uid="{00000000-0005-0000-0000-000090000000}"/>
    <cellStyle name="=C:\WINNT35\SYSTEM32\COMMAND.COM 3 2" xfId="7891" xr:uid="{00000000-0005-0000-0000-000091000000}"/>
    <cellStyle name="=C:\WINNT35\SYSTEM32\COMMAND.COM 4" xfId="159" xr:uid="{00000000-0005-0000-0000-000092000000}"/>
    <cellStyle name="=C:\WINNT35\SYSTEM32\COMMAND.COM 5" xfId="160" xr:uid="{00000000-0005-0000-0000-000093000000}"/>
    <cellStyle name="=C:\WINNT35\SYSTEM32\COMMAND.COM 5 2" xfId="161" xr:uid="{00000000-0005-0000-0000-000094000000}"/>
    <cellStyle name="=C:\WINNT35\SYSTEM32\COMMAND.COM 6" xfId="162" xr:uid="{00000000-0005-0000-0000-000095000000}"/>
    <cellStyle name="=C:\WINNT35\SYSTEM32\COMMAND.COM 7" xfId="163" xr:uid="{00000000-0005-0000-0000-000096000000}"/>
    <cellStyle name="=C:\WINNT35\SYSTEM32\COMMAND.COM_FES2013 charts 2050 and progress" xfId="164" xr:uid="{00000000-0005-0000-0000-000097000000}"/>
    <cellStyle name="0dp" xfId="165" xr:uid="{00000000-0005-0000-0000-000098000000}"/>
    <cellStyle name="1dp" xfId="166" xr:uid="{00000000-0005-0000-0000-000099000000}"/>
    <cellStyle name="1dp 2" xfId="167" xr:uid="{00000000-0005-0000-0000-00009A000000}"/>
    <cellStyle name="1dp 2 2" xfId="168" xr:uid="{00000000-0005-0000-0000-00009B000000}"/>
    <cellStyle name="1dp 2 3" xfId="8156" xr:uid="{EDC37552-32D4-4096-9566-AB514DBC4ECF}"/>
    <cellStyle name="1dp 3" xfId="8155" xr:uid="{DA6CAEDC-37CA-48EC-906A-5F206A5511DC}"/>
    <cellStyle name="20% - Accent1 2" xfId="169" xr:uid="{00000000-0005-0000-0000-00009C000000}"/>
    <cellStyle name="20% - Accent1 2 2" xfId="170" xr:uid="{00000000-0005-0000-0000-00009D000000}"/>
    <cellStyle name="20% - Accent1 2 3" xfId="171" xr:uid="{00000000-0005-0000-0000-00009E000000}"/>
    <cellStyle name="20% - Accent1 3" xfId="172" xr:uid="{00000000-0005-0000-0000-00009F000000}"/>
    <cellStyle name="20% - Accent1 3 2" xfId="173" xr:uid="{00000000-0005-0000-0000-0000A0000000}"/>
    <cellStyle name="20% - Accent1 3 3" xfId="174" xr:uid="{00000000-0005-0000-0000-0000A1000000}"/>
    <cellStyle name="20% - Accent1 4" xfId="175" xr:uid="{00000000-0005-0000-0000-0000A2000000}"/>
    <cellStyle name="20% - Accent1 5" xfId="176" xr:uid="{00000000-0005-0000-0000-0000A3000000}"/>
    <cellStyle name="20% - Accent1 6" xfId="177" xr:uid="{00000000-0005-0000-0000-0000A4000000}"/>
    <cellStyle name="20% - Accent2 2" xfId="178" xr:uid="{00000000-0005-0000-0000-0000A5000000}"/>
    <cellStyle name="20% - Accent2 2 2" xfId="179" xr:uid="{00000000-0005-0000-0000-0000A6000000}"/>
    <cellStyle name="20% - Accent2 2 3" xfId="180" xr:uid="{00000000-0005-0000-0000-0000A7000000}"/>
    <cellStyle name="20% - Accent2 3" xfId="181" xr:uid="{00000000-0005-0000-0000-0000A8000000}"/>
    <cellStyle name="20% - Accent2 3 2" xfId="182" xr:uid="{00000000-0005-0000-0000-0000A9000000}"/>
    <cellStyle name="20% - Accent2 3 3" xfId="183" xr:uid="{00000000-0005-0000-0000-0000AA000000}"/>
    <cellStyle name="20% - Accent2 4" xfId="184" xr:uid="{00000000-0005-0000-0000-0000AB000000}"/>
    <cellStyle name="20% - Accent2 5" xfId="185" xr:uid="{00000000-0005-0000-0000-0000AC000000}"/>
    <cellStyle name="20% - Accent2 6" xfId="186" xr:uid="{00000000-0005-0000-0000-0000AD000000}"/>
    <cellStyle name="20% - Accent3 2" xfId="187" xr:uid="{00000000-0005-0000-0000-0000AE000000}"/>
    <cellStyle name="20% - Accent3 2 2" xfId="188" xr:uid="{00000000-0005-0000-0000-0000AF000000}"/>
    <cellStyle name="20% - Accent3 2 3" xfId="189" xr:uid="{00000000-0005-0000-0000-0000B0000000}"/>
    <cellStyle name="20% - Accent3 3" xfId="190" xr:uid="{00000000-0005-0000-0000-0000B1000000}"/>
    <cellStyle name="20% - Accent3 3 2" xfId="191" xr:uid="{00000000-0005-0000-0000-0000B2000000}"/>
    <cellStyle name="20% - Accent3 3 3" xfId="192" xr:uid="{00000000-0005-0000-0000-0000B3000000}"/>
    <cellStyle name="20% - Accent3 4" xfId="193" xr:uid="{00000000-0005-0000-0000-0000B4000000}"/>
    <cellStyle name="20% - Accent3 5" xfId="194" xr:uid="{00000000-0005-0000-0000-0000B5000000}"/>
    <cellStyle name="20% - Accent3 6" xfId="195" xr:uid="{00000000-0005-0000-0000-0000B6000000}"/>
    <cellStyle name="20% - Accent4 2" xfId="196" xr:uid="{00000000-0005-0000-0000-0000B7000000}"/>
    <cellStyle name="20% - Accent4 2 2" xfId="197" xr:uid="{00000000-0005-0000-0000-0000B8000000}"/>
    <cellStyle name="20% - Accent4 2 3" xfId="198" xr:uid="{00000000-0005-0000-0000-0000B9000000}"/>
    <cellStyle name="20% - Accent4 3" xfId="199" xr:uid="{00000000-0005-0000-0000-0000BA000000}"/>
    <cellStyle name="20% - Accent4 3 2" xfId="200" xr:uid="{00000000-0005-0000-0000-0000BB000000}"/>
    <cellStyle name="20% - Accent4 3 3" xfId="201" xr:uid="{00000000-0005-0000-0000-0000BC000000}"/>
    <cellStyle name="20% - Accent4 4" xfId="202" xr:uid="{00000000-0005-0000-0000-0000BD000000}"/>
    <cellStyle name="20% - Accent4 5" xfId="203" xr:uid="{00000000-0005-0000-0000-0000BE000000}"/>
    <cellStyle name="20% - Accent4 6" xfId="204" xr:uid="{00000000-0005-0000-0000-0000BF000000}"/>
    <cellStyle name="20% - Accent5 2" xfId="205" xr:uid="{00000000-0005-0000-0000-0000C0000000}"/>
    <cellStyle name="20% - Accent5 2 2" xfId="206" xr:uid="{00000000-0005-0000-0000-0000C1000000}"/>
    <cellStyle name="20% - Accent5 2 3" xfId="207" xr:uid="{00000000-0005-0000-0000-0000C2000000}"/>
    <cellStyle name="20% - Accent5 3" xfId="208" xr:uid="{00000000-0005-0000-0000-0000C3000000}"/>
    <cellStyle name="20% - Accent5 3 2" xfId="209" xr:uid="{00000000-0005-0000-0000-0000C4000000}"/>
    <cellStyle name="20% - Accent5 3 3" xfId="210" xr:uid="{00000000-0005-0000-0000-0000C5000000}"/>
    <cellStyle name="20% - Accent5 4" xfId="211" xr:uid="{00000000-0005-0000-0000-0000C6000000}"/>
    <cellStyle name="20% - Accent5 5" xfId="212" xr:uid="{00000000-0005-0000-0000-0000C7000000}"/>
    <cellStyle name="20% - Accent5 6" xfId="213" xr:uid="{00000000-0005-0000-0000-0000C8000000}"/>
    <cellStyle name="20% - Accent6 2" xfId="214" xr:uid="{00000000-0005-0000-0000-0000C9000000}"/>
    <cellStyle name="20% - Accent6 2 2" xfId="215" xr:uid="{00000000-0005-0000-0000-0000CA000000}"/>
    <cellStyle name="20% - Accent6 2 3" xfId="216" xr:uid="{00000000-0005-0000-0000-0000CB000000}"/>
    <cellStyle name="20% - Accent6 2 4" xfId="217" xr:uid="{00000000-0005-0000-0000-0000CC000000}"/>
    <cellStyle name="20% - Accent6 2 5" xfId="218" xr:uid="{00000000-0005-0000-0000-0000CD000000}"/>
    <cellStyle name="20% - Accent6 3" xfId="219" xr:uid="{00000000-0005-0000-0000-0000CE000000}"/>
    <cellStyle name="20% - Accent6 4" xfId="220" xr:uid="{00000000-0005-0000-0000-0000CF000000}"/>
    <cellStyle name="20% - Accent6 5" xfId="221" xr:uid="{00000000-0005-0000-0000-0000D0000000}"/>
    <cellStyle name="2dp" xfId="222" xr:uid="{00000000-0005-0000-0000-0000D1000000}"/>
    <cellStyle name="2x indented GHG Textfiels" xfId="223" xr:uid="{00000000-0005-0000-0000-0000D2000000}"/>
    <cellStyle name="2x indented GHG Textfiels 2" xfId="224" xr:uid="{00000000-0005-0000-0000-0000D3000000}"/>
    <cellStyle name="2x indented GHG Textfiels 3" xfId="225" xr:uid="{00000000-0005-0000-0000-0000D4000000}"/>
    <cellStyle name="3dp" xfId="226" xr:uid="{00000000-0005-0000-0000-0000D5000000}"/>
    <cellStyle name="3dp 2" xfId="8158" xr:uid="{9D892E80-C172-4912-95F3-D9D790D5CE29}"/>
    <cellStyle name="3dp 3" xfId="8157" xr:uid="{B269EF9C-CCC4-4874-9279-ED30DCC66A0F}"/>
    <cellStyle name="40% - Accent1 2" xfId="227" xr:uid="{00000000-0005-0000-0000-0000D6000000}"/>
    <cellStyle name="40% - Accent1 2 2" xfId="228" xr:uid="{00000000-0005-0000-0000-0000D7000000}"/>
    <cellStyle name="40% - Accent1 2 3" xfId="229" xr:uid="{00000000-0005-0000-0000-0000D8000000}"/>
    <cellStyle name="40% - Accent1 3" xfId="230" xr:uid="{00000000-0005-0000-0000-0000D9000000}"/>
    <cellStyle name="40% - Accent1 3 2" xfId="231" xr:uid="{00000000-0005-0000-0000-0000DA000000}"/>
    <cellStyle name="40% - Accent1 3 3" xfId="232" xr:uid="{00000000-0005-0000-0000-0000DB000000}"/>
    <cellStyle name="40% - Accent1 4" xfId="233" xr:uid="{00000000-0005-0000-0000-0000DC000000}"/>
    <cellStyle name="40% - Accent1 5" xfId="234" xr:uid="{00000000-0005-0000-0000-0000DD000000}"/>
    <cellStyle name="40% - Accent1 6" xfId="235" xr:uid="{00000000-0005-0000-0000-0000DE000000}"/>
    <cellStyle name="40% - Accent2 2" xfId="236" xr:uid="{00000000-0005-0000-0000-0000DF000000}"/>
    <cellStyle name="40% - Accent2 2 2" xfId="237" xr:uid="{00000000-0005-0000-0000-0000E0000000}"/>
    <cellStyle name="40% - Accent2 2 3" xfId="238" xr:uid="{00000000-0005-0000-0000-0000E1000000}"/>
    <cellStyle name="40% - Accent2 3" xfId="239" xr:uid="{00000000-0005-0000-0000-0000E2000000}"/>
    <cellStyle name="40% - Accent2 3 2" xfId="240" xr:uid="{00000000-0005-0000-0000-0000E3000000}"/>
    <cellStyle name="40% - Accent2 3 3" xfId="241" xr:uid="{00000000-0005-0000-0000-0000E4000000}"/>
    <cellStyle name="40% - Accent2 4" xfId="242" xr:uid="{00000000-0005-0000-0000-0000E5000000}"/>
    <cellStyle name="40% - Accent2 5" xfId="243" xr:uid="{00000000-0005-0000-0000-0000E6000000}"/>
    <cellStyle name="40% - Accent2 6" xfId="244" xr:uid="{00000000-0005-0000-0000-0000E7000000}"/>
    <cellStyle name="40% - Accent3 2" xfId="245" xr:uid="{00000000-0005-0000-0000-0000E8000000}"/>
    <cellStyle name="40% - Accent3 2 2" xfId="246" xr:uid="{00000000-0005-0000-0000-0000E9000000}"/>
    <cellStyle name="40% - Accent3 2 3" xfId="247" xr:uid="{00000000-0005-0000-0000-0000EA000000}"/>
    <cellStyle name="40% - Accent3 3" xfId="248" xr:uid="{00000000-0005-0000-0000-0000EB000000}"/>
    <cellStyle name="40% - Accent3 3 2" xfId="249" xr:uid="{00000000-0005-0000-0000-0000EC000000}"/>
    <cellStyle name="40% - Accent3 3 3" xfId="250" xr:uid="{00000000-0005-0000-0000-0000ED000000}"/>
    <cellStyle name="40% - Accent3 4" xfId="251" xr:uid="{00000000-0005-0000-0000-0000EE000000}"/>
    <cellStyle name="40% - Accent3 5" xfId="252" xr:uid="{00000000-0005-0000-0000-0000EF000000}"/>
    <cellStyle name="40% - Accent3 6" xfId="253" xr:uid="{00000000-0005-0000-0000-0000F0000000}"/>
    <cellStyle name="40% - Accent4 2" xfId="254" xr:uid="{00000000-0005-0000-0000-0000F1000000}"/>
    <cellStyle name="40% - Accent4 2 2" xfId="255" xr:uid="{00000000-0005-0000-0000-0000F2000000}"/>
    <cellStyle name="40% - Accent4 2 3" xfId="256" xr:uid="{00000000-0005-0000-0000-0000F3000000}"/>
    <cellStyle name="40% - Accent4 3" xfId="257" xr:uid="{00000000-0005-0000-0000-0000F4000000}"/>
    <cellStyle name="40% - Accent4 3 2" xfId="258" xr:uid="{00000000-0005-0000-0000-0000F5000000}"/>
    <cellStyle name="40% - Accent4 3 3" xfId="259" xr:uid="{00000000-0005-0000-0000-0000F6000000}"/>
    <cellStyle name="40% - Accent4 4" xfId="260" xr:uid="{00000000-0005-0000-0000-0000F7000000}"/>
    <cellStyle name="40% - Accent4 5" xfId="261" xr:uid="{00000000-0005-0000-0000-0000F8000000}"/>
    <cellStyle name="40% - Accent4 6" xfId="262" xr:uid="{00000000-0005-0000-0000-0000F9000000}"/>
    <cellStyle name="40% - Accent5 2" xfId="263" xr:uid="{00000000-0005-0000-0000-0000FA000000}"/>
    <cellStyle name="40% - Accent5 2 2" xfId="264" xr:uid="{00000000-0005-0000-0000-0000FB000000}"/>
    <cellStyle name="40% - Accent5 2 3" xfId="265" xr:uid="{00000000-0005-0000-0000-0000FC000000}"/>
    <cellStyle name="40% - Accent5 3" xfId="266" xr:uid="{00000000-0005-0000-0000-0000FD000000}"/>
    <cellStyle name="40% - Accent5 3 2" xfId="267" xr:uid="{00000000-0005-0000-0000-0000FE000000}"/>
    <cellStyle name="40% - Accent5 3 3" xfId="268" xr:uid="{00000000-0005-0000-0000-0000FF000000}"/>
    <cellStyle name="40% - Accent5 4" xfId="269" xr:uid="{00000000-0005-0000-0000-000000010000}"/>
    <cellStyle name="40% - Accent5 5" xfId="270" xr:uid="{00000000-0005-0000-0000-000001010000}"/>
    <cellStyle name="40% - Accent5 6" xfId="271" xr:uid="{00000000-0005-0000-0000-000002010000}"/>
    <cellStyle name="40% - Accent6 2" xfId="272" xr:uid="{00000000-0005-0000-0000-000003010000}"/>
    <cellStyle name="40% - Accent6 2 2" xfId="273" xr:uid="{00000000-0005-0000-0000-000004010000}"/>
    <cellStyle name="40% - Accent6 2 3" xfId="274" xr:uid="{00000000-0005-0000-0000-000005010000}"/>
    <cellStyle name="40% - Accent6 3" xfId="275" xr:uid="{00000000-0005-0000-0000-000006010000}"/>
    <cellStyle name="40% - Accent6 3 2" xfId="276" xr:uid="{00000000-0005-0000-0000-000007010000}"/>
    <cellStyle name="40% - Accent6 3 3" xfId="277" xr:uid="{00000000-0005-0000-0000-000008010000}"/>
    <cellStyle name="40% - Accent6 4" xfId="278" xr:uid="{00000000-0005-0000-0000-000009010000}"/>
    <cellStyle name="40% - Accent6 5" xfId="279" xr:uid="{00000000-0005-0000-0000-00000A010000}"/>
    <cellStyle name="40% - Accent6 6" xfId="280" xr:uid="{00000000-0005-0000-0000-00000B010000}"/>
    <cellStyle name="4dp" xfId="281" xr:uid="{00000000-0005-0000-0000-00000C010000}"/>
    <cellStyle name="4dp 2" xfId="282" xr:uid="{00000000-0005-0000-0000-00000D010000}"/>
    <cellStyle name="4dp 2 2" xfId="283" xr:uid="{00000000-0005-0000-0000-00000E010000}"/>
    <cellStyle name="4dp 2 3" xfId="8160" xr:uid="{7B393A7B-7224-40C9-A8DF-8C2DEB750AF6}"/>
    <cellStyle name="4dp 3" xfId="8159" xr:uid="{A7C6D543-3856-4E85-8108-AD3F1383D4C2}"/>
    <cellStyle name="5x indented GHG Textfiels" xfId="284" xr:uid="{00000000-0005-0000-0000-00000F010000}"/>
    <cellStyle name="5x indented GHG Textfiels 2" xfId="285" xr:uid="{00000000-0005-0000-0000-000010010000}"/>
    <cellStyle name="5x indented GHG Textfiels 3" xfId="286" xr:uid="{00000000-0005-0000-0000-000011010000}"/>
    <cellStyle name="60% - Accent1 2" xfId="287" xr:uid="{00000000-0005-0000-0000-000012010000}"/>
    <cellStyle name="60% - Accent1 2 2" xfId="288" xr:uid="{00000000-0005-0000-0000-000013010000}"/>
    <cellStyle name="60% - Accent1 2 3" xfId="289" xr:uid="{00000000-0005-0000-0000-000014010000}"/>
    <cellStyle name="60% - Accent1 3" xfId="290" xr:uid="{00000000-0005-0000-0000-000015010000}"/>
    <cellStyle name="60% - Accent1 3 2" xfId="291" xr:uid="{00000000-0005-0000-0000-000016010000}"/>
    <cellStyle name="60% - Accent1 3 3" xfId="292" xr:uid="{00000000-0005-0000-0000-000017010000}"/>
    <cellStyle name="60% - Accent1 4" xfId="293" xr:uid="{00000000-0005-0000-0000-000018010000}"/>
    <cellStyle name="60% - Accent1 5" xfId="294" xr:uid="{00000000-0005-0000-0000-000019010000}"/>
    <cellStyle name="60% - Accent1 6" xfId="295" xr:uid="{00000000-0005-0000-0000-00001A010000}"/>
    <cellStyle name="60% - Accent2 2" xfId="296" xr:uid="{00000000-0005-0000-0000-00001B010000}"/>
    <cellStyle name="60% - Accent2 2 2" xfId="297" xr:uid="{00000000-0005-0000-0000-00001C010000}"/>
    <cellStyle name="60% - Accent2 2 3" xfId="298" xr:uid="{00000000-0005-0000-0000-00001D010000}"/>
    <cellStyle name="60% - Accent2 3" xfId="299" xr:uid="{00000000-0005-0000-0000-00001E010000}"/>
    <cellStyle name="60% - Accent2 3 2" xfId="300" xr:uid="{00000000-0005-0000-0000-00001F010000}"/>
    <cellStyle name="60% - Accent2 3 3" xfId="301" xr:uid="{00000000-0005-0000-0000-000020010000}"/>
    <cellStyle name="60% - Accent2 4" xfId="302" xr:uid="{00000000-0005-0000-0000-000021010000}"/>
    <cellStyle name="60% - Accent2 5" xfId="303" xr:uid="{00000000-0005-0000-0000-000022010000}"/>
    <cellStyle name="60% - Accent2 6" xfId="304" xr:uid="{00000000-0005-0000-0000-000023010000}"/>
    <cellStyle name="60% - Accent3 2" xfId="305" xr:uid="{00000000-0005-0000-0000-000024010000}"/>
    <cellStyle name="60% - Accent3 2 2" xfId="306" xr:uid="{00000000-0005-0000-0000-000025010000}"/>
    <cellStyle name="60% - Accent3 2 3" xfId="307" xr:uid="{00000000-0005-0000-0000-000026010000}"/>
    <cellStyle name="60% - Accent3 3" xfId="308" xr:uid="{00000000-0005-0000-0000-000027010000}"/>
    <cellStyle name="60% - Accent3 3 2" xfId="309" xr:uid="{00000000-0005-0000-0000-000028010000}"/>
    <cellStyle name="60% - Accent3 3 3" xfId="310" xr:uid="{00000000-0005-0000-0000-000029010000}"/>
    <cellStyle name="60% - Accent3 4" xfId="311" xr:uid="{00000000-0005-0000-0000-00002A010000}"/>
    <cellStyle name="60% - Accent3 5" xfId="312" xr:uid="{00000000-0005-0000-0000-00002B010000}"/>
    <cellStyle name="60% - Accent3 6" xfId="313" xr:uid="{00000000-0005-0000-0000-00002C010000}"/>
    <cellStyle name="60% - Accent4 2" xfId="314" xr:uid="{00000000-0005-0000-0000-00002D010000}"/>
    <cellStyle name="60% - Accent4 2 2" xfId="315" xr:uid="{00000000-0005-0000-0000-00002E010000}"/>
    <cellStyle name="60% - Accent4 2 3" xfId="316" xr:uid="{00000000-0005-0000-0000-00002F010000}"/>
    <cellStyle name="60% - Accent4 3" xfId="317" xr:uid="{00000000-0005-0000-0000-000030010000}"/>
    <cellStyle name="60% - Accent4 3 2" xfId="318" xr:uid="{00000000-0005-0000-0000-000031010000}"/>
    <cellStyle name="60% - Accent4 3 3" xfId="319" xr:uid="{00000000-0005-0000-0000-000032010000}"/>
    <cellStyle name="60% - Accent4 4" xfId="320" xr:uid="{00000000-0005-0000-0000-000033010000}"/>
    <cellStyle name="60% - Accent4 5" xfId="321" xr:uid="{00000000-0005-0000-0000-000034010000}"/>
    <cellStyle name="60% - Accent4 6" xfId="322" xr:uid="{00000000-0005-0000-0000-000035010000}"/>
    <cellStyle name="60% - Accent5 2" xfId="323" xr:uid="{00000000-0005-0000-0000-000036010000}"/>
    <cellStyle name="60% - Accent5 2 2" xfId="324" xr:uid="{00000000-0005-0000-0000-000037010000}"/>
    <cellStyle name="60% - Accent5 2 3" xfId="325" xr:uid="{00000000-0005-0000-0000-000038010000}"/>
    <cellStyle name="60% - Accent5 3" xfId="326" xr:uid="{00000000-0005-0000-0000-000039010000}"/>
    <cellStyle name="60% - Accent5 3 2" xfId="327" xr:uid="{00000000-0005-0000-0000-00003A010000}"/>
    <cellStyle name="60% - Accent5 3 3" xfId="328" xr:uid="{00000000-0005-0000-0000-00003B010000}"/>
    <cellStyle name="60% - Accent5 4" xfId="329" xr:uid="{00000000-0005-0000-0000-00003C010000}"/>
    <cellStyle name="60% - Accent5 5" xfId="330" xr:uid="{00000000-0005-0000-0000-00003D010000}"/>
    <cellStyle name="60% - Accent5 6" xfId="331" xr:uid="{00000000-0005-0000-0000-00003E010000}"/>
    <cellStyle name="60% - Accent6 2" xfId="332" xr:uid="{00000000-0005-0000-0000-00003F010000}"/>
    <cellStyle name="60% - Accent6 2 2" xfId="333" xr:uid="{00000000-0005-0000-0000-000040010000}"/>
    <cellStyle name="60% - Accent6 2 3" xfId="334" xr:uid="{00000000-0005-0000-0000-000041010000}"/>
    <cellStyle name="60% - Accent6 3" xfId="335" xr:uid="{00000000-0005-0000-0000-000042010000}"/>
    <cellStyle name="60% - Accent6 3 2" xfId="336" xr:uid="{00000000-0005-0000-0000-000043010000}"/>
    <cellStyle name="60% - Accent6 3 3" xfId="337" xr:uid="{00000000-0005-0000-0000-000044010000}"/>
    <cellStyle name="60% - Accent6 4" xfId="338" xr:uid="{00000000-0005-0000-0000-000045010000}"/>
    <cellStyle name="60% - Accent6 5" xfId="339" xr:uid="{00000000-0005-0000-0000-000046010000}"/>
    <cellStyle name="60% - Accent6 6" xfId="340" xr:uid="{00000000-0005-0000-0000-000047010000}"/>
    <cellStyle name="_x0007_Á" xfId="341" xr:uid="{00000000-0005-0000-0000-000048010000}"/>
    <cellStyle name="Accent1 2" xfId="342" xr:uid="{00000000-0005-0000-0000-000049010000}"/>
    <cellStyle name="Accent1 2 2" xfId="343" xr:uid="{00000000-0005-0000-0000-00004A010000}"/>
    <cellStyle name="Accent1 2 3" xfId="344" xr:uid="{00000000-0005-0000-0000-00004B010000}"/>
    <cellStyle name="Accent1 3" xfId="345" xr:uid="{00000000-0005-0000-0000-00004C010000}"/>
    <cellStyle name="Accent1 3 2" xfId="346" xr:uid="{00000000-0005-0000-0000-00004D010000}"/>
    <cellStyle name="Accent1 3 3" xfId="347" xr:uid="{00000000-0005-0000-0000-00004E010000}"/>
    <cellStyle name="Accent1 4" xfId="348" xr:uid="{00000000-0005-0000-0000-00004F010000}"/>
    <cellStyle name="Accent1 5" xfId="349" xr:uid="{00000000-0005-0000-0000-000050010000}"/>
    <cellStyle name="Accent1 6" xfId="350" xr:uid="{00000000-0005-0000-0000-000051010000}"/>
    <cellStyle name="Accent2 2" xfId="351" xr:uid="{00000000-0005-0000-0000-000052010000}"/>
    <cellStyle name="Accent2 2 2" xfId="352" xr:uid="{00000000-0005-0000-0000-000053010000}"/>
    <cellStyle name="Accent2 2 3" xfId="353" xr:uid="{00000000-0005-0000-0000-000054010000}"/>
    <cellStyle name="Accent2 3" xfId="354" xr:uid="{00000000-0005-0000-0000-000055010000}"/>
    <cellStyle name="Accent2 3 2" xfId="355" xr:uid="{00000000-0005-0000-0000-000056010000}"/>
    <cellStyle name="Accent2 3 3" xfId="356" xr:uid="{00000000-0005-0000-0000-000057010000}"/>
    <cellStyle name="Accent2 4" xfId="357" xr:uid="{00000000-0005-0000-0000-000058010000}"/>
    <cellStyle name="Accent2 5" xfId="358" xr:uid="{00000000-0005-0000-0000-000059010000}"/>
    <cellStyle name="Accent2 6" xfId="359" xr:uid="{00000000-0005-0000-0000-00005A010000}"/>
    <cellStyle name="Accent3 2" xfId="360" xr:uid="{00000000-0005-0000-0000-00005B010000}"/>
    <cellStyle name="Accent3 2 2" xfId="361" xr:uid="{00000000-0005-0000-0000-00005C010000}"/>
    <cellStyle name="Accent3 2 3" xfId="362" xr:uid="{00000000-0005-0000-0000-00005D010000}"/>
    <cellStyle name="Accent3 3" xfId="363" xr:uid="{00000000-0005-0000-0000-00005E010000}"/>
    <cellStyle name="Accent3 3 2" xfId="364" xr:uid="{00000000-0005-0000-0000-00005F010000}"/>
    <cellStyle name="Accent3 3 3" xfId="365" xr:uid="{00000000-0005-0000-0000-000060010000}"/>
    <cellStyle name="Accent3 4" xfId="366" xr:uid="{00000000-0005-0000-0000-000061010000}"/>
    <cellStyle name="Accent3 5" xfId="367" xr:uid="{00000000-0005-0000-0000-000062010000}"/>
    <cellStyle name="Accent3 6" xfId="368" xr:uid="{00000000-0005-0000-0000-000063010000}"/>
    <cellStyle name="Accent4 2" xfId="369" xr:uid="{00000000-0005-0000-0000-000064010000}"/>
    <cellStyle name="Accent4 2 2" xfId="370" xr:uid="{00000000-0005-0000-0000-000065010000}"/>
    <cellStyle name="Accent4 2 3" xfId="371" xr:uid="{00000000-0005-0000-0000-000066010000}"/>
    <cellStyle name="Accent4 3" xfId="372" xr:uid="{00000000-0005-0000-0000-000067010000}"/>
    <cellStyle name="Accent4 3 2" xfId="373" xr:uid="{00000000-0005-0000-0000-000068010000}"/>
    <cellStyle name="Accent4 3 3" xfId="374" xr:uid="{00000000-0005-0000-0000-000069010000}"/>
    <cellStyle name="Accent4 4" xfId="375" xr:uid="{00000000-0005-0000-0000-00006A010000}"/>
    <cellStyle name="Accent4 5" xfId="376" xr:uid="{00000000-0005-0000-0000-00006B010000}"/>
    <cellStyle name="Accent4 6" xfId="377" xr:uid="{00000000-0005-0000-0000-00006C010000}"/>
    <cellStyle name="Accent5 2" xfId="378" xr:uid="{00000000-0005-0000-0000-00006D010000}"/>
    <cellStyle name="Accent5 2 2" xfId="379" xr:uid="{00000000-0005-0000-0000-00006E010000}"/>
    <cellStyle name="Accent5 2 3" xfId="380" xr:uid="{00000000-0005-0000-0000-00006F010000}"/>
    <cellStyle name="Accent5 3" xfId="381" xr:uid="{00000000-0005-0000-0000-000070010000}"/>
    <cellStyle name="Accent5 4" xfId="382" xr:uid="{00000000-0005-0000-0000-000071010000}"/>
    <cellStyle name="Accent6 2" xfId="383" xr:uid="{00000000-0005-0000-0000-000072010000}"/>
    <cellStyle name="Accent6 2 2" xfId="384" xr:uid="{00000000-0005-0000-0000-000073010000}"/>
    <cellStyle name="Accent6 2 3" xfId="385" xr:uid="{00000000-0005-0000-0000-000074010000}"/>
    <cellStyle name="Accent6 3" xfId="386" xr:uid="{00000000-0005-0000-0000-000075010000}"/>
    <cellStyle name="Accent6 4" xfId="387" xr:uid="{00000000-0005-0000-0000-000076010000}"/>
    <cellStyle name="Adjustable" xfId="388" xr:uid="{00000000-0005-0000-0000-000077010000}"/>
    <cellStyle name="Adjustable 2" xfId="389" xr:uid="{00000000-0005-0000-0000-000078010000}"/>
    <cellStyle name="Adjustable 2 2" xfId="390" xr:uid="{00000000-0005-0000-0000-000079010000}"/>
    <cellStyle name="Adjustable 3" xfId="391" xr:uid="{00000000-0005-0000-0000-00007A010000}"/>
    <cellStyle name="Adjustable 4" xfId="392" xr:uid="{00000000-0005-0000-0000-00007B010000}"/>
    <cellStyle name="Adjustable 5" xfId="393" xr:uid="{00000000-0005-0000-0000-00007C010000}"/>
    <cellStyle name="AFE" xfId="394" xr:uid="{00000000-0005-0000-0000-00007D010000}"/>
    <cellStyle name="AggblueCels_1x" xfId="395" xr:uid="{00000000-0005-0000-0000-00007E010000}"/>
    <cellStyle name="AggBoldCells" xfId="396" xr:uid="{00000000-0005-0000-0000-00007F010000}"/>
    <cellStyle name="AggCels" xfId="397" xr:uid="{00000000-0005-0000-0000-000080010000}"/>
    <cellStyle name="AutoFormat-Optionen" xfId="398" xr:uid="{00000000-0005-0000-0000-000081010000}"/>
    <cellStyle name="Bad 2" xfId="399" xr:uid="{00000000-0005-0000-0000-000082010000}"/>
    <cellStyle name="Bad 2 2" xfId="400" xr:uid="{00000000-0005-0000-0000-000083010000}"/>
    <cellStyle name="Bad 2 3" xfId="401" xr:uid="{00000000-0005-0000-0000-000084010000}"/>
    <cellStyle name="Bad 3" xfId="402" xr:uid="{00000000-0005-0000-0000-000085010000}"/>
    <cellStyle name="Bad 4" xfId="403" xr:uid="{00000000-0005-0000-0000-000086010000}"/>
    <cellStyle name="Band 1" xfId="404" xr:uid="{00000000-0005-0000-0000-000087010000}"/>
    <cellStyle name="Band 2" xfId="405" xr:uid="{00000000-0005-0000-0000-000088010000}"/>
    <cellStyle name="Best" xfId="406" xr:uid="{00000000-0005-0000-0000-000089010000}"/>
    <cellStyle name="Besuchter Hyperlink" xfId="407" xr:uid="{00000000-0005-0000-0000-00008A010000}"/>
    <cellStyle name="Bid £m format" xfId="8161" xr:uid="{2D0AE23C-C8DA-49CC-A963-3E12E2CFE658}"/>
    <cellStyle name="Blue" xfId="408" xr:uid="{00000000-0005-0000-0000-00008B010000}"/>
    <cellStyle name="Bold" xfId="409" xr:uid="{00000000-0005-0000-0000-00008C010000}"/>
    <cellStyle name="Bold 2" xfId="410" xr:uid="{00000000-0005-0000-0000-00008D010000}"/>
    <cellStyle name="Bold 2 2" xfId="411" xr:uid="{00000000-0005-0000-0000-00008E010000}"/>
    <cellStyle name="Bullet" xfId="412" xr:uid="{00000000-0005-0000-0000-00008F010000}"/>
    <cellStyle name="CALC Amount" xfId="413" xr:uid="{00000000-0005-0000-0000-000090010000}"/>
    <cellStyle name="Calculated" xfId="414" xr:uid="{00000000-0005-0000-0000-000091010000}"/>
    <cellStyle name="Calculation 2" xfId="415" xr:uid="{00000000-0005-0000-0000-000092010000}"/>
    <cellStyle name="Calculation 2 2" xfId="416" xr:uid="{00000000-0005-0000-0000-000093010000}"/>
    <cellStyle name="Calculation 2 2 2" xfId="417" xr:uid="{00000000-0005-0000-0000-000094010000}"/>
    <cellStyle name="Calculation 2 2 3" xfId="418" xr:uid="{00000000-0005-0000-0000-000095010000}"/>
    <cellStyle name="Calculation 2 3" xfId="419" xr:uid="{00000000-0005-0000-0000-000096010000}"/>
    <cellStyle name="Calculation 2 4" xfId="420" xr:uid="{00000000-0005-0000-0000-000097010000}"/>
    <cellStyle name="Calculation 2_FES2013 charts 2050 and progress" xfId="421" xr:uid="{00000000-0005-0000-0000-000098010000}"/>
    <cellStyle name="Calculation 3" xfId="422" xr:uid="{00000000-0005-0000-0000-000099010000}"/>
    <cellStyle name="Calculation 3 2" xfId="423" xr:uid="{00000000-0005-0000-0000-00009A010000}"/>
    <cellStyle name="Calculation 3 3" xfId="424" xr:uid="{00000000-0005-0000-0000-00009B010000}"/>
    <cellStyle name="Calculation 4" xfId="425" xr:uid="{00000000-0005-0000-0000-00009C010000}"/>
    <cellStyle name="Calculation 5" xfId="426" xr:uid="{00000000-0005-0000-0000-00009D010000}"/>
    <cellStyle name="Calculation 6" xfId="427" xr:uid="{00000000-0005-0000-0000-00009E010000}"/>
    <cellStyle name="CellBlue1" xfId="428" xr:uid="{00000000-0005-0000-0000-00009F010000}"/>
    <cellStyle name="CellNationValue" xfId="429" xr:uid="{00000000-0005-0000-0000-0000A0010000}"/>
    <cellStyle name="Check Cell 2" xfId="430" xr:uid="{00000000-0005-0000-0000-0000A1010000}"/>
    <cellStyle name="Check Cell 2 2" xfId="431" xr:uid="{00000000-0005-0000-0000-0000A2010000}"/>
    <cellStyle name="Check Cell 2 3" xfId="432" xr:uid="{00000000-0005-0000-0000-0000A3010000}"/>
    <cellStyle name="Check Cell 3" xfId="433" xr:uid="{00000000-0005-0000-0000-0000A4010000}"/>
    <cellStyle name="Check Cell 3 2" xfId="434" xr:uid="{00000000-0005-0000-0000-0000A5010000}"/>
    <cellStyle name="Check Cell 3 3" xfId="435" xr:uid="{00000000-0005-0000-0000-0000A6010000}"/>
    <cellStyle name="Check Cell 4" xfId="436" xr:uid="{00000000-0005-0000-0000-0000A7010000}"/>
    <cellStyle name="Check Cell 5" xfId="437" xr:uid="{00000000-0005-0000-0000-0000A8010000}"/>
    <cellStyle name="Check Cell 6" xfId="438" xr:uid="{00000000-0005-0000-0000-0000A9010000}"/>
    <cellStyle name="CheckCell_RP" xfId="439" xr:uid="{00000000-0005-0000-0000-0000AA010000}"/>
    <cellStyle name="CheckCelLbll_RP" xfId="440" xr:uid="{00000000-0005-0000-0000-0000AB010000}"/>
    <cellStyle name="CIL" xfId="8162" xr:uid="{C3291075-2602-4D62-B573-D0547EA88A93}"/>
    <cellStyle name="CIU" xfId="8163" xr:uid="{3576ABAC-CA34-4162-848E-9A706147A9FC}"/>
    <cellStyle name="CodeOutput_RP" xfId="441" xr:uid="{00000000-0005-0000-0000-0000AC010000}"/>
    <cellStyle name="Colhead" xfId="442" xr:uid="{00000000-0005-0000-0000-0000AD010000}"/>
    <cellStyle name="Column_Heading_RP" xfId="443" xr:uid="{00000000-0005-0000-0000-0000AE010000}"/>
    <cellStyle name="ColumnHeading" xfId="444" xr:uid="{00000000-0005-0000-0000-0000AF010000}"/>
    <cellStyle name="ColumnHeadings" xfId="445" xr:uid="{00000000-0005-0000-0000-0000B0010000}"/>
    <cellStyle name="ColumnHeadings2" xfId="446" xr:uid="{00000000-0005-0000-0000-0000B1010000}"/>
    <cellStyle name="Comma" xfId="1" builtinId="3"/>
    <cellStyle name="Comma [0.0]" xfId="447" xr:uid="{00000000-0005-0000-0000-0000B3010000}"/>
    <cellStyle name="Comma [0.0] 2" xfId="448" xr:uid="{00000000-0005-0000-0000-0000B4010000}"/>
    <cellStyle name="Comma [0.0] 2 2" xfId="449" xr:uid="{00000000-0005-0000-0000-0000B5010000}"/>
    <cellStyle name="Comma [0.0] 2 3" xfId="450" xr:uid="{00000000-0005-0000-0000-0000B6010000}"/>
    <cellStyle name="Comma [0.0] 3" xfId="451" xr:uid="{00000000-0005-0000-0000-0000B7010000}"/>
    <cellStyle name="Comma [0.0] 3 2" xfId="452" xr:uid="{00000000-0005-0000-0000-0000B8010000}"/>
    <cellStyle name="Comma [0.0] 4" xfId="453" xr:uid="{00000000-0005-0000-0000-0000B9010000}"/>
    <cellStyle name="Comma [0.0] 5" xfId="454" xr:uid="{00000000-0005-0000-0000-0000BA010000}"/>
    <cellStyle name="Comma [0.0]_1" xfId="455" xr:uid="{00000000-0005-0000-0000-0000BB010000}"/>
    <cellStyle name="Comma [0] 10" xfId="456" xr:uid="{00000000-0005-0000-0000-0000BC010000}"/>
    <cellStyle name="Comma [0] 10 2" xfId="457" xr:uid="{00000000-0005-0000-0000-0000BD010000}"/>
    <cellStyle name="Comma [0] 10 2 2" xfId="7913" xr:uid="{00000000-0005-0000-0000-0000BE010000}"/>
    <cellStyle name="Comma [0] 10 3" xfId="458" xr:uid="{00000000-0005-0000-0000-0000BF010000}"/>
    <cellStyle name="Comma [0] 10 3 2" xfId="7914" xr:uid="{00000000-0005-0000-0000-0000C0010000}"/>
    <cellStyle name="Comma [0] 10 4" xfId="7912" xr:uid="{00000000-0005-0000-0000-0000C1010000}"/>
    <cellStyle name="Comma [0] 11" xfId="459" xr:uid="{00000000-0005-0000-0000-0000C2010000}"/>
    <cellStyle name="Comma [0] 11 2" xfId="460" xr:uid="{00000000-0005-0000-0000-0000C3010000}"/>
    <cellStyle name="Comma [0] 11 2 2" xfId="7916" xr:uid="{00000000-0005-0000-0000-0000C4010000}"/>
    <cellStyle name="Comma [0] 11 3" xfId="461" xr:uid="{00000000-0005-0000-0000-0000C5010000}"/>
    <cellStyle name="Comma [0] 11 3 2" xfId="7917" xr:uid="{00000000-0005-0000-0000-0000C6010000}"/>
    <cellStyle name="Comma [0] 11 4" xfId="7915" xr:uid="{00000000-0005-0000-0000-0000C7010000}"/>
    <cellStyle name="Comma [0] 12" xfId="462" xr:uid="{00000000-0005-0000-0000-0000C8010000}"/>
    <cellStyle name="Comma [0] 12 2" xfId="463" xr:uid="{00000000-0005-0000-0000-0000C9010000}"/>
    <cellStyle name="Comma [0] 12 2 2" xfId="7919" xr:uid="{00000000-0005-0000-0000-0000CA010000}"/>
    <cellStyle name="Comma [0] 12 3" xfId="464" xr:uid="{00000000-0005-0000-0000-0000CB010000}"/>
    <cellStyle name="Comma [0] 12 3 2" xfId="7920" xr:uid="{00000000-0005-0000-0000-0000CC010000}"/>
    <cellStyle name="Comma [0] 12 4" xfId="7918" xr:uid="{00000000-0005-0000-0000-0000CD010000}"/>
    <cellStyle name="Comma [0] 13" xfId="465" xr:uid="{00000000-0005-0000-0000-0000CE010000}"/>
    <cellStyle name="Comma [0] 13 2" xfId="466" xr:uid="{00000000-0005-0000-0000-0000CF010000}"/>
    <cellStyle name="Comma [0] 13 2 2" xfId="7922" xr:uid="{00000000-0005-0000-0000-0000D0010000}"/>
    <cellStyle name="Comma [0] 13 3" xfId="467" xr:uid="{00000000-0005-0000-0000-0000D1010000}"/>
    <cellStyle name="Comma [0] 13 3 2" xfId="7923" xr:uid="{00000000-0005-0000-0000-0000D2010000}"/>
    <cellStyle name="Comma [0] 13 4" xfId="7921" xr:uid="{00000000-0005-0000-0000-0000D3010000}"/>
    <cellStyle name="Comma [0] 14" xfId="468" xr:uid="{00000000-0005-0000-0000-0000D4010000}"/>
    <cellStyle name="Comma [0] 14 2" xfId="469" xr:uid="{00000000-0005-0000-0000-0000D5010000}"/>
    <cellStyle name="Comma [0] 14 2 2" xfId="7925" xr:uid="{00000000-0005-0000-0000-0000D6010000}"/>
    <cellStyle name="Comma [0] 14 3" xfId="470" xr:uid="{00000000-0005-0000-0000-0000D7010000}"/>
    <cellStyle name="Comma [0] 14 3 2" xfId="7926" xr:uid="{00000000-0005-0000-0000-0000D8010000}"/>
    <cellStyle name="Comma [0] 14 4" xfId="7924" xr:uid="{00000000-0005-0000-0000-0000D9010000}"/>
    <cellStyle name="Comma [0] 15" xfId="471" xr:uid="{00000000-0005-0000-0000-0000DA010000}"/>
    <cellStyle name="Comma [0] 15 2" xfId="472" xr:uid="{00000000-0005-0000-0000-0000DB010000}"/>
    <cellStyle name="Comma [0] 15 2 2" xfId="7928" xr:uid="{00000000-0005-0000-0000-0000DC010000}"/>
    <cellStyle name="Comma [0] 15 3" xfId="473" xr:uid="{00000000-0005-0000-0000-0000DD010000}"/>
    <cellStyle name="Comma [0] 15 3 2" xfId="7929" xr:uid="{00000000-0005-0000-0000-0000DE010000}"/>
    <cellStyle name="Comma [0] 15 4" xfId="7927" xr:uid="{00000000-0005-0000-0000-0000DF010000}"/>
    <cellStyle name="Comma [0] 16" xfId="474" xr:uid="{00000000-0005-0000-0000-0000E0010000}"/>
    <cellStyle name="Comma [0] 16 2" xfId="475" xr:uid="{00000000-0005-0000-0000-0000E1010000}"/>
    <cellStyle name="Comma [0] 16 2 2" xfId="7931" xr:uid="{00000000-0005-0000-0000-0000E2010000}"/>
    <cellStyle name="Comma [0] 16 3" xfId="476" xr:uid="{00000000-0005-0000-0000-0000E3010000}"/>
    <cellStyle name="Comma [0] 16 3 2" xfId="7932" xr:uid="{00000000-0005-0000-0000-0000E4010000}"/>
    <cellStyle name="Comma [0] 16 4" xfId="7930" xr:uid="{00000000-0005-0000-0000-0000E5010000}"/>
    <cellStyle name="Comma [0] 17" xfId="477" xr:uid="{00000000-0005-0000-0000-0000E6010000}"/>
    <cellStyle name="Comma [0] 17 2" xfId="478" xr:uid="{00000000-0005-0000-0000-0000E7010000}"/>
    <cellStyle name="Comma [0] 17 2 2" xfId="7934" xr:uid="{00000000-0005-0000-0000-0000E8010000}"/>
    <cellStyle name="Comma [0] 17 3" xfId="479" xr:uid="{00000000-0005-0000-0000-0000E9010000}"/>
    <cellStyle name="Comma [0] 17 3 2" xfId="7935" xr:uid="{00000000-0005-0000-0000-0000EA010000}"/>
    <cellStyle name="Comma [0] 17 4" xfId="7933" xr:uid="{00000000-0005-0000-0000-0000EB010000}"/>
    <cellStyle name="Comma [0] 18" xfId="480" xr:uid="{00000000-0005-0000-0000-0000EC010000}"/>
    <cellStyle name="Comma [0] 18 2" xfId="481" xr:uid="{00000000-0005-0000-0000-0000ED010000}"/>
    <cellStyle name="Comma [0] 18 2 2" xfId="7937" xr:uid="{00000000-0005-0000-0000-0000EE010000}"/>
    <cellStyle name="Comma [0] 18 3" xfId="482" xr:uid="{00000000-0005-0000-0000-0000EF010000}"/>
    <cellStyle name="Comma [0] 18 3 2" xfId="7938" xr:uid="{00000000-0005-0000-0000-0000F0010000}"/>
    <cellStyle name="Comma [0] 18 4" xfId="7936" xr:uid="{00000000-0005-0000-0000-0000F1010000}"/>
    <cellStyle name="Comma [0] 19" xfId="483" xr:uid="{00000000-0005-0000-0000-0000F2010000}"/>
    <cellStyle name="Comma [0] 19 2" xfId="484" xr:uid="{00000000-0005-0000-0000-0000F3010000}"/>
    <cellStyle name="Comma [0] 19 2 2" xfId="7940" xr:uid="{00000000-0005-0000-0000-0000F4010000}"/>
    <cellStyle name="Comma [0] 19 3" xfId="485" xr:uid="{00000000-0005-0000-0000-0000F5010000}"/>
    <cellStyle name="Comma [0] 19 3 2" xfId="7941" xr:uid="{00000000-0005-0000-0000-0000F6010000}"/>
    <cellStyle name="Comma [0] 19 4" xfId="7939" xr:uid="{00000000-0005-0000-0000-0000F7010000}"/>
    <cellStyle name="Comma [0] 2" xfId="486" xr:uid="{00000000-0005-0000-0000-0000F8010000}"/>
    <cellStyle name="Comma [0] 2 2" xfId="7942" xr:uid="{00000000-0005-0000-0000-0000F9010000}"/>
    <cellStyle name="Comma [0] 20" xfId="487" xr:uid="{00000000-0005-0000-0000-0000FA010000}"/>
    <cellStyle name="Comma [0] 20 2" xfId="488" xr:uid="{00000000-0005-0000-0000-0000FB010000}"/>
    <cellStyle name="Comma [0] 20 2 2" xfId="7944" xr:uid="{00000000-0005-0000-0000-0000FC010000}"/>
    <cellStyle name="Comma [0] 20 3" xfId="489" xr:uid="{00000000-0005-0000-0000-0000FD010000}"/>
    <cellStyle name="Comma [0] 20 3 2" xfId="7945" xr:uid="{00000000-0005-0000-0000-0000FE010000}"/>
    <cellStyle name="Comma [0] 20 4" xfId="7943" xr:uid="{00000000-0005-0000-0000-0000FF010000}"/>
    <cellStyle name="Comma [0] 21" xfId="490" xr:uid="{00000000-0005-0000-0000-000000020000}"/>
    <cellStyle name="Comma [0] 21 2" xfId="491" xr:uid="{00000000-0005-0000-0000-000001020000}"/>
    <cellStyle name="Comma [0] 21 2 2" xfId="7947" xr:uid="{00000000-0005-0000-0000-000002020000}"/>
    <cellStyle name="Comma [0] 21 3" xfId="492" xr:uid="{00000000-0005-0000-0000-000003020000}"/>
    <cellStyle name="Comma [0] 21 3 2" xfId="7948" xr:uid="{00000000-0005-0000-0000-000004020000}"/>
    <cellStyle name="Comma [0] 21 4" xfId="7946" xr:uid="{00000000-0005-0000-0000-000005020000}"/>
    <cellStyle name="Comma [0] 22" xfId="493" xr:uid="{00000000-0005-0000-0000-000006020000}"/>
    <cellStyle name="Comma [0] 22 2" xfId="494" xr:uid="{00000000-0005-0000-0000-000007020000}"/>
    <cellStyle name="Comma [0] 22 2 2" xfId="7950" xr:uid="{00000000-0005-0000-0000-000008020000}"/>
    <cellStyle name="Comma [0] 22 3" xfId="495" xr:uid="{00000000-0005-0000-0000-000009020000}"/>
    <cellStyle name="Comma [0] 22 3 2" xfId="7951" xr:uid="{00000000-0005-0000-0000-00000A020000}"/>
    <cellStyle name="Comma [0] 22 4" xfId="7949" xr:uid="{00000000-0005-0000-0000-00000B020000}"/>
    <cellStyle name="Comma [0] 23" xfId="496" xr:uid="{00000000-0005-0000-0000-00000C020000}"/>
    <cellStyle name="Comma [0] 23 2" xfId="497" xr:uid="{00000000-0005-0000-0000-00000D020000}"/>
    <cellStyle name="Comma [0] 23 2 2" xfId="7953" xr:uid="{00000000-0005-0000-0000-00000E020000}"/>
    <cellStyle name="Comma [0] 23 3" xfId="498" xr:uid="{00000000-0005-0000-0000-00000F020000}"/>
    <cellStyle name="Comma [0] 23 3 2" xfId="7954" xr:uid="{00000000-0005-0000-0000-000010020000}"/>
    <cellStyle name="Comma [0] 23 4" xfId="7952" xr:uid="{00000000-0005-0000-0000-000011020000}"/>
    <cellStyle name="Comma [0] 24" xfId="499" xr:uid="{00000000-0005-0000-0000-000012020000}"/>
    <cellStyle name="Comma [0] 24 2" xfId="500" xr:uid="{00000000-0005-0000-0000-000013020000}"/>
    <cellStyle name="Comma [0] 24 2 2" xfId="7956" xr:uid="{00000000-0005-0000-0000-000014020000}"/>
    <cellStyle name="Comma [0] 24 3" xfId="501" xr:uid="{00000000-0005-0000-0000-000015020000}"/>
    <cellStyle name="Comma [0] 24 3 2" xfId="7957" xr:uid="{00000000-0005-0000-0000-000016020000}"/>
    <cellStyle name="Comma [0] 24 4" xfId="7955" xr:uid="{00000000-0005-0000-0000-000017020000}"/>
    <cellStyle name="Comma [0] 25" xfId="502" xr:uid="{00000000-0005-0000-0000-000018020000}"/>
    <cellStyle name="Comma [0] 25 2" xfId="503" xr:uid="{00000000-0005-0000-0000-000019020000}"/>
    <cellStyle name="Comma [0] 25 2 2" xfId="7959" xr:uid="{00000000-0005-0000-0000-00001A020000}"/>
    <cellStyle name="Comma [0] 25 3" xfId="504" xr:uid="{00000000-0005-0000-0000-00001B020000}"/>
    <cellStyle name="Comma [0] 25 3 2" xfId="7960" xr:uid="{00000000-0005-0000-0000-00001C020000}"/>
    <cellStyle name="Comma [0] 25 4" xfId="7958" xr:uid="{00000000-0005-0000-0000-00001D020000}"/>
    <cellStyle name="Comma [0] 26" xfId="505" xr:uid="{00000000-0005-0000-0000-00001E020000}"/>
    <cellStyle name="Comma [0] 26 2" xfId="506" xr:uid="{00000000-0005-0000-0000-00001F020000}"/>
    <cellStyle name="Comma [0] 26 2 2" xfId="7962" xr:uid="{00000000-0005-0000-0000-000020020000}"/>
    <cellStyle name="Comma [0] 26 3" xfId="507" xr:uid="{00000000-0005-0000-0000-000021020000}"/>
    <cellStyle name="Comma [0] 26 3 2" xfId="7963" xr:uid="{00000000-0005-0000-0000-000022020000}"/>
    <cellStyle name="Comma [0] 26 4" xfId="7961" xr:uid="{00000000-0005-0000-0000-000023020000}"/>
    <cellStyle name="Comma [0] 27" xfId="508" xr:uid="{00000000-0005-0000-0000-000024020000}"/>
    <cellStyle name="Comma [0] 27 2" xfId="509" xr:uid="{00000000-0005-0000-0000-000025020000}"/>
    <cellStyle name="Comma [0] 27 2 2" xfId="7965" xr:uid="{00000000-0005-0000-0000-000026020000}"/>
    <cellStyle name="Comma [0] 27 3" xfId="510" xr:uid="{00000000-0005-0000-0000-000027020000}"/>
    <cellStyle name="Comma [0] 27 3 2" xfId="7966" xr:uid="{00000000-0005-0000-0000-000028020000}"/>
    <cellStyle name="Comma [0] 27 4" xfId="7964" xr:uid="{00000000-0005-0000-0000-000029020000}"/>
    <cellStyle name="Comma [0] 28" xfId="511" xr:uid="{00000000-0005-0000-0000-00002A020000}"/>
    <cellStyle name="Comma [0] 28 2" xfId="512" xr:uid="{00000000-0005-0000-0000-00002B020000}"/>
    <cellStyle name="Comma [0] 28 2 2" xfId="7968" xr:uid="{00000000-0005-0000-0000-00002C020000}"/>
    <cellStyle name="Comma [0] 28 3" xfId="513" xr:uid="{00000000-0005-0000-0000-00002D020000}"/>
    <cellStyle name="Comma [0] 28 3 2" xfId="7969" xr:uid="{00000000-0005-0000-0000-00002E020000}"/>
    <cellStyle name="Comma [0] 28 4" xfId="7967" xr:uid="{00000000-0005-0000-0000-00002F020000}"/>
    <cellStyle name="Comma [0] 29" xfId="514" xr:uid="{00000000-0005-0000-0000-000030020000}"/>
    <cellStyle name="Comma [0] 29 2" xfId="515" xr:uid="{00000000-0005-0000-0000-000031020000}"/>
    <cellStyle name="Comma [0] 29 2 2" xfId="7971" xr:uid="{00000000-0005-0000-0000-000032020000}"/>
    <cellStyle name="Comma [0] 29 3" xfId="516" xr:uid="{00000000-0005-0000-0000-000033020000}"/>
    <cellStyle name="Comma [0] 29 3 2" xfId="7972" xr:uid="{00000000-0005-0000-0000-000034020000}"/>
    <cellStyle name="Comma [0] 29 4" xfId="7970" xr:uid="{00000000-0005-0000-0000-000035020000}"/>
    <cellStyle name="Comma [0] 3" xfId="517" xr:uid="{00000000-0005-0000-0000-000036020000}"/>
    <cellStyle name="Comma [0] 3 2" xfId="518" xr:uid="{00000000-0005-0000-0000-000037020000}"/>
    <cellStyle name="Comma [0] 3 2 2" xfId="7974" xr:uid="{00000000-0005-0000-0000-000038020000}"/>
    <cellStyle name="Comma [0] 3 3" xfId="519" xr:uid="{00000000-0005-0000-0000-000039020000}"/>
    <cellStyle name="Comma [0] 3 3 2" xfId="7975" xr:uid="{00000000-0005-0000-0000-00003A020000}"/>
    <cellStyle name="Comma [0] 3 4" xfId="7973" xr:uid="{00000000-0005-0000-0000-00003B020000}"/>
    <cellStyle name="Comma [0] 30" xfId="520" xr:uid="{00000000-0005-0000-0000-00003C020000}"/>
    <cellStyle name="Comma [0] 30 2" xfId="521" xr:uid="{00000000-0005-0000-0000-00003D020000}"/>
    <cellStyle name="Comma [0] 30 2 2" xfId="7977" xr:uid="{00000000-0005-0000-0000-00003E020000}"/>
    <cellStyle name="Comma [0] 30 3" xfId="522" xr:uid="{00000000-0005-0000-0000-00003F020000}"/>
    <cellStyle name="Comma [0] 30 3 2" xfId="7978" xr:uid="{00000000-0005-0000-0000-000040020000}"/>
    <cellStyle name="Comma [0] 30 4" xfId="7976" xr:uid="{00000000-0005-0000-0000-000041020000}"/>
    <cellStyle name="Comma [0] 31" xfId="523" xr:uid="{00000000-0005-0000-0000-000042020000}"/>
    <cellStyle name="Comma [0] 31 2" xfId="524" xr:uid="{00000000-0005-0000-0000-000043020000}"/>
    <cellStyle name="Comma [0] 31 2 2" xfId="7980" xr:uid="{00000000-0005-0000-0000-000044020000}"/>
    <cellStyle name="Comma [0] 31 3" xfId="525" xr:uid="{00000000-0005-0000-0000-000045020000}"/>
    <cellStyle name="Comma [0] 31 3 2" xfId="7981" xr:uid="{00000000-0005-0000-0000-000046020000}"/>
    <cellStyle name="Comma [0] 31 4" xfId="7979" xr:uid="{00000000-0005-0000-0000-000047020000}"/>
    <cellStyle name="Comma [0] 4" xfId="526" xr:uid="{00000000-0005-0000-0000-000048020000}"/>
    <cellStyle name="Comma [0] 4 2" xfId="7982" xr:uid="{00000000-0005-0000-0000-000049020000}"/>
    <cellStyle name="Comma [0] 5" xfId="527" xr:uid="{00000000-0005-0000-0000-00004A020000}"/>
    <cellStyle name="Comma [0] 5 2" xfId="7983" xr:uid="{00000000-0005-0000-0000-00004B020000}"/>
    <cellStyle name="Comma [0] 6" xfId="528" xr:uid="{00000000-0005-0000-0000-00004C020000}"/>
    <cellStyle name="Comma [0] 7" xfId="529" xr:uid="{00000000-0005-0000-0000-00004D020000}"/>
    <cellStyle name="Comma [0] 7 2" xfId="530" xr:uid="{00000000-0005-0000-0000-00004E020000}"/>
    <cellStyle name="Comma [0] 7 2 2" xfId="7985" xr:uid="{00000000-0005-0000-0000-00004F020000}"/>
    <cellStyle name="Comma [0] 7 3" xfId="531" xr:uid="{00000000-0005-0000-0000-000050020000}"/>
    <cellStyle name="Comma [0] 7 3 2" xfId="7986" xr:uid="{00000000-0005-0000-0000-000051020000}"/>
    <cellStyle name="Comma [0] 7 4" xfId="7984" xr:uid="{00000000-0005-0000-0000-000052020000}"/>
    <cellStyle name="Comma [0] 8" xfId="532" xr:uid="{00000000-0005-0000-0000-000053020000}"/>
    <cellStyle name="Comma [0] 8 2" xfId="533" xr:uid="{00000000-0005-0000-0000-000054020000}"/>
    <cellStyle name="Comma [0] 8 2 2" xfId="7988" xr:uid="{00000000-0005-0000-0000-000055020000}"/>
    <cellStyle name="Comma [0] 8 3" xfId="534" xr:uid="{00000000-0005-0000-0000-000056020000}"/>
    <cellStyle name="Comma [0] 8 3 2" xfId="7989" xr:uid="{00000000-0005-0000-0000-000057020000}"/>
    <cellStyle name="Comma [0] 8 4" xfId="7987" xr:uid="{00000000-0005-0000-0000-000058020000}"/>
    <cellStyle name="Comma [0] 9" xfId="535" xr:uid="{00000000-0005-0000-0000-000059020000}"/>
    <cellStyle name="Comma [0] 9 2" xfId="536" xr:uid="{00000000-0005-0000-0000-00005A020000}"/>
    <cellStyle name="Comma [0] 9 2 2" xfId="7991" xr:uid="{00000000-0005-0000-0000-00005B020000}"/>
    <cellStyle name="Comma [0] 9 3" xfId="537" xr:uid="{00000000-0005-0000-0000-00005C020000}"/>
    <cellStyle name="Comma [0] 9 3 2" xfId="7992" xr:uid="{00000000-0005-0000-0000-00005D020000}"/>
    <cellStyle name="Comma [0] 9 4" xfId="7990" xr:uid="{00000000-0005-0000-0000-00005E020000}"/>
    <cellStyle name="Comma [1]" xfId="538" xr:uid="{00000000-0005-0000-0000-00005F020000}"/>
    <cellStyle name="Comma [2]" xfId="539" xr:uid="{00000000-0005-0000-0000-000060020000}"/>
    <cellStyle name="Comma 10" xfId="540" xr:uid="{00000000-0005-0000-0000-000061020000}"/>
    <cellStyle name="Comma 10 2" xfId="541" xr:uid="{00000000-0005-0000-0000-000062020000}"/>
    <cellStyle name="Comma 10 3" xfId="7993" xr:uid="{00000000-0005-0000-0000-000063020000}"/>
    <cellStyle name="Comma 11" xfId="542" xr:uid="{00000000-0005-0000-0000-000064020000}"/>
    <cellStyle name="Comma 11 2" xfId="543" xr:uid="{00000000-0005-0000-0000-000065020000}"/>
    <cellStyle name="Comma 11 2 2" xfId="7995" xr:uid="{00000000-0005-0000-0000-000066020000}"/>
    <cellStyle name="Comma 11 3" xfId="7994" xr:uid="{00000000-0005-0000-0000-000067020000}"/>
    <cellStyle name="Comma 12" xfId="544" xr:uid="{00000000-0005-0000-0000-000068020000}"/>
    <cellStyle name="Comma 12 2" xfId="545" xr:uid="{00000000-0005-0000-0000-000069020000}"/>
    <cellStyle name="Comma 12 2 2" xfId="7997" xr:uid="{00000000-0005-0000-0000-00006A020000}"/>
    <cellStyle name="Comma 12 3" xfId="7996" xr:uid="{00000000-0005-0000-0000-00006B020000}"/>
    <cellStyle name="Comma 13" xfId="546" xr:uid="{00000000-0005-0000-0000-00006C020000}"/>
    <cellStyle name="Comma 13 2" xfId="547" xr:uid="{00000000-0005-0000-0000-00006D020000}"/>
    <cellStyle name="Comma 13 3" xfId="7998" xr:uid="{00000000-0005-0000-0000-00006E020000}"/>
    <cellStyle name="Comma 14" xfId="548" xr:uid="{00000000-0005-0000-0000-00006F020000}"/>
    <cellStyle name="Comma 14 2" xfId="549" xr:uid="{00000000-0005-0000-0000-000070020000}"/>
    <cellStyle name="Comma 14 2 2" xfId="8000" xr:uid="{00000000-0005-0000-0000-000071020000}"/>
    <cellStyle name="Comma 14 3" xfId="7999" xr:uid="{00000000-0005-0000-0000-000072020000}"/>
    <cellStyle name="Comma 15" xfId="550" xr:uid="{00000000-0005-0000-0000-000073020000}"/>
    <cellStyle name="Comma 15 2" xfId="551" xr:uid="{00000000-0005-0000-0000-000074020000}"/>
    <cellStyle name="Comma 15 3" xfId="8001" xr:uid="{00000000-0005-0000-0000-000075020000}"/>
    <cellStyle name="Comma 16" xfId="552" xr:uid="{00000000-0005-0000-0000-000076020000}"/>
    <cellStyle name="Comma 16 2" xfId="553" xr:uid="{00000000-0005-0000-0000-000077020000}"/>
    <cellStyle name="Comma 16 3" xfId="8002" xr:uid="{00000000-0005-0000-0000-000078020000}"/>
    <cellStyle name="Comma 17" xfId="554" xr:uid="{00000000-0005-0000-0000-000079020000}"/>
    <cellStyle name="Comma 17 2" xfId="555" xr:uid="{00000000-0005-0000-0000-00007A020000}"/>
    <cellStyle name="Comma 17 2 2" xfId="8004" xr:uid="{00000000-0005-0000-0000-00007B020000}"/>
    <cellStyle name="Comma 17 3" xfId="8003" xr:uid="{00000000-0005-0000-0000-00007C020000}"/>
    <cellStyle name="Comma 18" xfId="556" xr:uid="{00000000-0005-0000-0000-00007D020000}"/>
    <cellStyle name="Comma 18 2" xfId="557" xr:uid="{00000000-0005-0000-0000-00007E020000}"/>
    <cellStyle name="Comma 18 2 2" xfId="8006" xr:uid="{00000000-0005-0000-0000-00007F020000}"/>
    <cellStyle name="Comma 18 3" xfId="8005" xr:uid="{00000000-0005-0000-0000-000080020000}"/>
    <cellStyle name="Comma 19" xfId="558" xr:uid="{00000000-0005-0000-0000-000081020000}"/>
    <cellStyle name="Comma 19 2" xfId="559" xr:uid="{00000000-0005-0000-0000-000082020000}"/>
    <cellStyle name="Comma 19 2 2" xfId="8008" xr:uid="{00000000-0005-0000-0000-000083020000}"/>
    <cellStyle name="Comma 19 3" xfId="8007" xr:uid="{00000000-0005-0000-0000-000084020000}"/>
    <cellStyle name="Comma 2" xfId="560" xr:uid="{00000000-0005-0000-0000-000085020000}"/>
    <cellStyle name="Comma 2 10" xfId="8009" xr:uid="{00000000-0005-0000-0000-000086020000}"/>
    <cellStyle name="Comma 2 11" xfId="8164" xr:uid="{0415B531-3139-4D77-91AD-E218F2563FC3}"/>
    <cellStyle name="Comma 2 2" xfId="561" xr:uid="{00000000-0005-0000-0000-000087020000}"/>
    <cellStyle name="Comma 2 2 2" xfId="562" xr:uid="{00000000-0005-0000-0000-000088020000}"/>
    <cellStyle name="Comma 2 2 2 2" xfId="8011" xr:uid="{00000000-0005-0000-0000-000089020000}"/>
    <cellStyle name="Comma 2 2 3" xfId="8010" xr:uid="{00000000-0005-0000-0000-00008A020000}"/>
    <cellStyle name="Comma 2 2 4" xfId="8165" xr:uid="{F1FBF360-041D-40BB-8406-B0200DACB98C}"/>
    <cellStyle name="Comma 2 3" xfId="563" xr:uid="{00000000-0005-0000-0000-00008B020000}"/>
    <cellStyle name="Comma 2 3 2" xfId="564" xr:uid="{00000000-0005-0000-0000-00008C020000}"/>
    <cellStyle name="Comma 2 3 2 2" xfId="8012" xr:uid="{00000000-0005-0000-0000-00008D020000}"/>
    <cellStyle name="Comma 2 3 3" xfId="8392" xr:uid="{179D38C1-1316-498F-8B6B-C193849597D1}"/>
    <cellStyle name="Comma 2 4" xfId="565" xr:uid="{00000000-0005-0000-0000-00008E020000}"/>
    <cellStyle name="Comma 2 4 2" xfId="566" xr:uid="{00000000-0005-0000-0000-00008F020000}"/>
    <cellStyle name="Comma 2 4 2 2" xfId="8014" xr:uid="{00000000-0005-0000-0000-000090020000}"/>
    <cellStyle name="Comma 2 4 3" xfId="8013" xr:uid="{00000000-0005-0000-0000-000091020000}"/>
    <cellStyle name="Comma 2 5" xfId="567" xr:uid="{00000000-0005-0000-0000-000092020000}"/>
    <cellStyle name="Comma 2 5 2" xfId="8015" xr:uid="{00000000-0005-0000-0000-000093020000}"/>
    <cellStyle name="Comma 2 6" xfId="568" xr:uid="{00000000-0005-0000-0000-000094020000}"/>
    <cellStyle name="Comma 2 6 2" xfId="8016" xr:uid="{00000000-0005-0000-0000-000095020000}"/>
    <cellStyle name="Comma 2 7" xfId="569" xr:uid="{00000000-0005-0000-0000-000096020000}"/>
    <cellStyle name="Comma 2 7 2" xfId="8017" xr:uid="{00000000-0005-0000-0000-000097020000}"/>
    <cellStyle name="Comma 2 8" xfId="570" xr:uid="{00000000-0005-0000-0000-000098020000}"/>
    <cellStyle name="Comma 2 8 2" xfId="8018" xr:uid="{00000000-0005-0000-0000-000099020000}"/>
    <cellStyle name="Comma 2 9" xfId="7907" xr:uid="{00000000-0005-0000-0000-00009A020000}"/>
    <cellStyle name="Comma 2 9 2" xfId="8145" xr:uid="{00000000-0005-0000-0000-00009B020000}"/>
    <cellStyle name="Comma 2_Calculations" xfId="571" xr:uid="{00000000-0005-0000-0000-00009C020000}"/>
    <cellStyle name="Comma 20" xfId="572" xr:uid="{00000000-0005-0000-0000-00009D020000}"/>
    <cellStyle name="Comma 20 2" xfId="573" xr:uid="{00000000-0005-0000-0000-00009E020000}"/>
    <cellStyle name="Comma 20 2 2" xfId="8020" xr:uid="{00000000-0005-0000-0000-00009F020000}"/>
    <cellStyle name="Comma 20 3" xfId="574" xr:uid="{00000000-0005-0000-0000-0000A0020000}"/>
    <cellStyle name="Comma 20 3 2" xfId="8021" xr:uid="{00000000-0005-0000-0000-0000A1020000}"/>
    <cellStyle name="Comma 20 4" xfId="8019" xr:uid="{00000000-0005-0000-0000-0000A2020000}"/>
    <cellStyle name="Comma 21" xfId="575" xr:uid="{00000000-0005-0000-0000-0000A3020000}"/>
    <cellStyle name="Comma 21 2" xfId="576" xr:uid="{00000000-0005-0000-0000-0000A4020000}"/>
    <cellStyle name="Comma 21 2 2" xfId="8023" xr:uid="{00000000-0005-0000-0000-0000A5020000}"/>
    <cellStyle name="Comma 21 3" xfId="577" xr:uid="{00000000-0005-0000-0000-0000A6020000}"/>
    <cellStyle name="Comma 21 3 2" xfId="8024" xr:uid="{00000000-0005-0000-0000-0000A7020000}"/>
    <cellStyle name="Comma 21 4" xfId="8022" xr:uid="{00000000-0005-0000-0000-0000A8020000}"/>
    <cellStyle name="Comma 22" xfId="578" xr:uid="{00000000-0005-0000-0000-0000A9020000}"/>
    <cellStyle name="Comma 22 2" xfId="579" xr:uid="{00000000-0005-0000-0000-0000AA020000}"/>
    <cellStyle name="Comma 22 2 2" xfId="8026" xr:uid="{00000000-0005-0000-0000-0000AB020000}"/>
    <cellStyle name="Comma 22 3" xfId="580" xr:uid="{00000000-0005-0000-0000-0000AC020000}"/>
    <cellStyle name="Comma 22 3 2" xfId="8027" xr:uid="{00000000-0005-0000-0000-0000AD020000}"/>
    <cellStyle name="Comma 22 4" xfId="8025" xr:uid="{00000000-0005-0000-0000-0000AE020000}"/>
    <cellStyle name="Comma 23" xfId="581" xr:uid="{00000000-0005-0000-0000-0000AF020000}"/>
    <cellStyle name="Comma 23 2" xfId="582" xr:uid="{00000000-0005-0000-0000-0000B0020000}"/>
    <cellStyle name="Comma 23 2 2" xfId="8029" xr:uid="{00000000-0005-0000-0000-0000B1020000}"/>
    <cellStyle name="Comma 23 3" xfId="583" xr:uid="{00000000-0005-0000-0000-0000B2020000}"/>
    <cellStyle name="Comma 23 3 2" xfId="8030" xr:uid="{00000000-0005-0000-0000-0000B3020000}"/>
    <cellStyle name="Comma 23 4" xfId="8028" xr:uid="{00000000-0005-0000-0000-0000B4020000}"/>
    <cellStyle name="Comma 24" xfId="584" xr:uid="{00000000-0005-0000-0000-0000B5020000}"/>
    <cellStyle name="Comma 24 2" xfId="585" xr:uid="{00000000-0005-0000-0000-0000B6020000}"/>
    <cellStyle name="Comma 24 2 2" xfId="8032" xr:uid="{00000000-0005-0000-0000-0000B7020000}"/>
    <cellStyle name="Comma 24 3" xfId="586" xr:uid="{00000000-0005-0000-0000-0000B8020000}"/>
    <cellStyle name="Comma 24 3 2" xfId="8033" xr:uid="{00000000-0005-0000-0000-0000B9020000}"/>
    <cellStyle name="Comma 24 4" xfId="8031" xr:uid="{00000000-0005-0000-0000-0000BA020000}"/>
    <cellStyle name="Comma 25" xfId="587" xr:uid="{00000000-0005-0000-0000-0000BB020000}"/>
    <cellStyle name="Comma 25 2" xfId="588" xr:uid="{00000000-0005-0000-0000-0000BC020000}"/>
    <cellStyle name="Comma 25 2 2" xfId="8035" xr:uid="{00000000-0005-0000-0000-0000BD020000}"/>
    <cellStyle name="Comma 25 3" xfId="589" xr:uid="{00000000-0005-0000-0000-0000BE020000}"/>
    <cellStyle name="Comma 25 3 2" xfId="8036" xr:uid="{00000000-0005-0000-0000-0000BF020000}"/>
    <cellStyle name="Comma 25 4" xfId="8034" xr:uid="{00000000-0005-0000-0000-0000C0020000}"/>
    <cellStyle name="Comma 26" xfId="590" xr:uid="{00000000-0005-0000-0000-0000C1020000}"/>
    <cellStyle name="Comma 26 2" xfId="591" xr:uid="{00000000-0005-0000-0000-0000C2020000}"/>
    <cellStyle name="Comma 26 2 2" xfId="8038" xr:uid="{00000000-0005-0000-0000-0000C3020000}"/>
    <cellStyle name="Comma 26 3" xfId="592" xr:uid="{00000000-0005-0000-0000-0000C4020000}"/>
    <cellStyle name="Comma 26 3 2" xfId="8039" xr:uid="{00000000-0005-0000-0000-0000C5020000}"/>
    <cellStyle name="Comma 26 4" xfId="8037" xr:uid="{00000000-0005-0000-0000-0000C6020000}"/>
    <cellStyle name="Comma 27" xfId="593" xr:uid="{00000000-0005-0000-0000-0000C7020000}"/>
    <cellStyle name="Comma 27 2" xfId="594" xr:uid="{00000000-0005-0000-0000-0000C8020000}"/>
    <cellStyle name="Comma 27 2 2" xfId="8041" xr:uid="{00000000-0005-0000-0000-0000C9020000}"/>
    <cellStyle name="Comma 27 3" xfId="595" xr:uid="{00000000-0005-0000-0000-0000CA020000}"/>
    <cellStyle name="Comma 27 3 2" xfId="8042" xr:uid="{00000000-0005-0000-0000-0000CB020000}"/>
    <cellStyle name="Comma 27 4" xfId="8040" xr:uid="{00000000-0005-0000-0000-0000CC020000}"/>
    <cellStyle name="Comma 28" xfId="596" xr:uid="{00000000-0005-0000-0000-0000CD020000}"/>
    <cellStyle name="Comma 28 2" xfId="597" xr:uid="{00000000-0005-0000-0000-0000CE020000}"/>
    <cellStyle name="Comma 28 2 2" xfId="8044" xr:uid="{00000000-0005-0000-0000-0000CF020000}"/>
    <cellStyle name="Comma 28 3" xfId="598" xr:uid="{00000000-0005-0000-0000-0000D0020000}"/>
    <cellStyle name="Comma 28 3 2" xfId="8045" xr:uid="{00000000-0005-0000-0000-0000D1020000}"/>
    <cellStyle name="Comma 28 4" xfId="8043" xr:uid="{00000000-0005-0000-0000-0000D2020000}"/>
    <cellStyle name="Comma 29" xfId="599" xr:uid="{00000000-0005-0000-0000-0000D3020000}"/>
    <cellStyle name="Comma 29 2" xfId="600" xr:uid="{00000000-0005-0000-0000-0000D4020000}"/>
    <cellStyle name="Comma 29 2 2" xfId="8047" xr:uid="{00000000-0005-0000-0000-0000D5020000}"/>
    <cellStyle name="Comma 29 3" xfId="601" xr:uid="{00000000-0005-0000-0000-0000D6020000}"/>
    <cellStyle name="Comma 29 3 2" xfId="8048" xr:uid="{00000000-0005-0000-0000-0000D7020000}"/>
    <cellStyle name="Comma 29 4" xfId="8046" xr:uid="{00000000-0005-0000-0000-0000D8020000}"/>
    <cellStyle name="Comma 3" xfId="602" xr:uid="{00000000-0005-0000-0000-0000D9020000}"/>
    <cellStyle name="Comma 3 2" xfId="603" xr:uid="{00000000-0005-0000-0000-0000DA020000}"/>
    <cellStyle name="Comma 3 2 2" xfId="604" xr:uid="{00000000-0005-0000-0000-0000DB020000}"/>
    <cellStyle name="Comma 3 2 2 2" xfId="8051" xr:uid="{00000000-0005-0000-0000-0000DC020000}"/>
    <cellStyle name="Comma 3 2 2 3" xfId="8168" xr:uid="{32E9751B-3B11-4889-B8E5-C8B0A7A41BE0}"/>
    <cellStyle name="Comma 3 2 3" xfId="605" xr:uid="{00000000-0005-0000-0000-0000DD020000}"/>
    <cellStyle name="Comma 3 2 3 2" xfId="8052" xr:uid="{00000000-0005-0000-0000-0000DE020000}"/>
    <cellStyle name="Comma 3 2 3 3" xfId="8394" xr:uid="{2DA7A426-4998-4A85-B4EA-5F88331EE9FF}"/>
    <cellStyle name="Comma 3 2 4" xfId="8050" xr:uid="{00000000-0005-0000-0000-0000DF020000}"/>
    <cellStyle name="Comma 3 2 5" xfId="8167" xr:uid="{D04C1307-2A0C-4C79-A548-61A6ACC95522}"/>
    <cellStyle name="Comma 3 3" xfId="606" xr:uid="{00000000-0005-0000-0000-0000E0020000}"/>
    <cellStyle name="Comma 3 3 2" xfId="8053" xr:uid="{00000000-0005-0000-0000-0000E1020000}"/>
    <cellStyle name="Comma 3 3 3" xfId="8169" xr:uid="{A5D5A08E-E130-4886-A1B6-CBB4864E5BF2}"/>
    <cellStyle name="Comma 3 4" xfId="607" xr:uid="{00000000-0005-0000-0000-0000E2020000}"/>
    <cellStyle name="Comma 3 4 2" xfId="8054" xr:uid="{00000000-0005-0000-0000-0000E3020000}"/>
    <cellStyle name="Comma 3 4 3" xfId="8393" xr:uid="{54121195-7439-406F-B05C-83FE675C8B11}"/>
    <cellStyle name="Comma 3 5" xfId="608" xr:uid="{00000000-0005-0000-0000-0000E4020000}"/>
    <cellStyle name="Comma 3 5 2" xfId="8055" xr:uid="{00000000-0005-0000-0000-0000E5020000}"/>
    <cellStyle name="Comma 3 6" xfId="7905" xr:uid="{00000000-0005-0000-0000-0000E6020000}"/>
    <cellStyle name="Comma 3 6 2" xfId="8144" xr:uid="{00000000-0005-0000-0000-0000E7020000}"/>
    <cellStyle name="Comma 3 7" xfId="8049" xr:uid="{00000000-0005-0000-0000-0000E8020000}"/>
    <cellStyle name="Comma 3 8" xfId="8166" xr:uid="{0706D390-3C23-4376-92C3-50CBA9B9F05F}"/>
    <cellStyle name="Comma 3_Pan_Europe_Datafile_2012_H2" xfId="609" xr:uid="{00000000-0005-0000-0000-0000E9020000}"/>
    <cellStyle name="Comma 30" xfId="610" xr:uid="{00000000-0005-0000-0000-0000EA020000}"/>
    <cellStyle name="Comma 30 2" xfId="611" xr:uid="{00000000-0005-0000-0000-0000EB020000}"/>
    <cellStyle name="Comma 30 2 2" xfId="8057" xr:uid="{00000000-0005-0000-0000-0000EC020000}"/>
    <cellStyle name="Comma 30 3" xfId="612" xr:uid="{00000000-0005-0000-0000-0000ED020000}"/>
    <cellStyle name="Comma 30 3 2" xfId="8058" xr:uid="{00000000-0005-0000-0000-0000EE020000}"/>
    <cellStyle name="Comma 30 4" xfId="8056" xr:uid="{00000000-0005-0000-0000-0000EF020000}"/>
    <cellStyle name="Comma 31" xfId="613" xr:uid="{00000000-0005-0000-0000-0000F0020000}"/>
    <cellStyle name="Comma 31 2" xfId="614" xr:uid="{00000000-0005-0000-0000-0000F1020000}"/>
    <cellStyle name="Comma 31 2 2" xfId="8060" xr:uid="{00000000-0005-0000-0000-0000F2020000}"/>
    <cellStyle name="Comma 31 3" xfId="615" xr:uid="{00000000-0005-0000-0000-0000F3020000}"/>
    <cellStyle name="Comma 31 3 2" xfId="8061" xr:uid="{00000000-0005-0000-0000-0000F4020000}"/>
    <cellStyle name="Comma 31 4" xfId="8059" xr:uid="{00000000-0005-0000-0000-0000F5020000}"/>
    <cellStyle name="Comma 32" xfId="616" xr:uid="{00000000-0005-0000-0000-0000F6020000}"/>
    <cellStyle name="Comma 33" xfId="617" xr:uid="{00000000-0005-0000-0000-0000F7020000}"/>
    <cellStyle name="Comma 33 2" xfId="618" xr:uid="{00000000-0005-0000-0000-0000F8020000}"/>
    <cellStyle name="Comma 33 2 2" xfId="8063" xr:uid="{00000000-0005-0000-0000-0000F9020000}"/>
    <cellStyle name="Comma 33 3" xfId="619" xr:uid="{00000000-0005-0000-0000-0000FA020000}"/>
    <cellStyle name="Comma 33 3 2" xfId="8064" xr:uid="{00000000-0005-0000-0000-0000FB020000}"/>
    <cellStyle name="Comma 33 4" xfId="8062" xr:uid="{00000000-0005-0000-0000-0000FC020000}"/>
    <cellStyle name="Comma 34" xfId="620" xr:uid="{00000000-0005-0000-0000-0000FD020000}"/>
    <cellStyle name="Comma 34 2" xfId="621" xr:uid="{00000000-0005-0000-0000-0000FE020000}"/>
    <cellStyle name="Comma 34 2 2" xfId="8066" xr:uid="{00000000-0005-0000-0000-0000FF020000}"/>
    <cellStyle name="Comma 34 3" xfId="622" xr:uid="{00000000-0005-0000-0000-000000030000}"/>
    <cellStyle name="Comma 34 3 2" xfId="8067" xr:uid="{00000000-0005-0000-0000-000001030000}"/>
    <cellStyle name="Comma 34 4" xfId="8065" xr:uid="{00000000-0005-0000-0000-000002030000}"/>
    <cellStyle name="Comma 35" xfId="623" xr:uid="{00000000-0005-0000-0000-000003030000}"/>
    <cellStyle name="Comma 35 2" xfId="624" xr:uid="{00000000-0005-0000-0000-000004030000}"/>
    <cellStyle name="Comma 35 2 2" xfId="8069" xr:uid="{00000000-0005-0000-0000-000005030000}"/>
    <cellStyle name="Comma 35 3" xfId="625" xr:uid="{00000000-0005-0000-0000-000006030000}"/>
    <cellStyle name="Comma 35 3 2" xfId="8070" xr:uid="{00000000-0005-0000-0000-000007030000}"/>
    <cellStyle name="Comma 35 4" xfId="8068" xr:uid="{00000000-0005-0000-0000-000008030000}"/>
    <cellStyle name="Comma 36" xfId="626" xr:uid="{00000000-0005-0000-0000-000009030000}"/>
    <cellStyle name="Comma 36 2" xfId="627" xr:uid="{00000000-0005-0000-0000-00000A030000}"/>
    <cellStyle name="Comma 36 2 2" xfId="8072" xr:uid="{00000000-0005-0000-0000-00000B030000}"/>
    <cellStyle name="Comma 36 3" xfId="628" xr:uid="{00000000-0005-0000-0000-00000C030000}"/>
    <cellStyle name="Comma 36 3 2" xfId="8073" xr:uid="{00000000-0005-0000-0000-00000D030000}"/>
    <cellStyle name="Comma 36 4" xfId="8071" xr:uid="{00000000-0005-0000-0000-00000E030000}"/>
    <cellStyle name="Comma 37" xfId="629" xr:uid="{00000000-0005-0000-0000-00000F030000}"/>
    <cellStyle name="Comma 37 2" xfId="630" xr:uid="{00000000-0005-0000-0000-000010030000}"/>
    <cellStyle name="Comma 37 2 2" xfId="8075" xr:uid="{00000000-0005-0000-0000-000011030000}"/>
    <cellStyle name="Comma 37 3" xfId="631" xr:uid="{00000000-0005-0000-0000-000012030000}"/>
    <cellStyle name="Comma 37 3 2" xfId="8076" xr:uid="{00000000-0005-0000-0000-000013030000}"/>
    <cellStyle name="Comma 37 4" xfId="8074" xr:uid="{00000000-0005-0000-0000-000014030000}"/>
    <cellStyle name="Comma 38" xfId="632" xr:uid="{00000000-0005-0000-0000-000015030000}"/>
    <cellStyle name="Comma 38 2" xfId="633" xr:uid="{00000000-0005-0000-0000-000016030000}"/>
    <cellStyle name="Comma 38 2 2" xfId="8078" xr:uid="{00000000-0005-0000-0000-000017030000}"/>
    <cellStyle name="Comma 38 3" xfId="634" xr:uid="{00000000-0005-0000-0000-000018030000}"/>
    <cellStyle name="Comma 38 3 2" xfId="8079" xr:uid="{00000000-0005-0000-0000-000019030000}"/>
    <cellStyle name="Comma 38 4" xfId="8077" xr:uid="{00000000-0005-0000-0000-00001A030000}"/>
    <cellStyle name="Comma 39" xfId="635" xr:uid="{00000000-0005-0000-0000-00001B030000}"/>
    <cellStyle name="Comma 39 2" xfId="8080" xr:uid="{00000000-0005-0000-0000-00001C030000}"/>
    <cellStyle name="Comma 4" xfId="636" xr:uid="{00000000-0005-0000-0000-00001D030000}"/>
    <cellStyle name="Comma 4 2" xfId="637" xr:uid="{00000000-0005-0000-0000-00001E030000}"/>
    <cellStyle name="Comma 4 2 2" xfId="8082" xr:uid="{00000000-0005-0000-0000-00001F030000}"/>
    <cellStyle name="Comma 4 2 3" xfId="8171" xr:uid="{2F80ADF3-E0D3-4850-A2B7-45AA0B30075B}"/>
    <cellStyle name="Comma 4 3" xfId="638" xr:uid="{00000000-0005-0000-0000-000020030000}"/>
    <cellStyle name="Comma 4 3 2" xfId="8083" xr:uid="{00000000-0005-0000-0000-000021030000}"/>
    <cellStyle name="Comma 4 3 3" xfId="8395" xr:uid="{2B70FECA-E7D1-4353-A6FD-BFFC31ABC541}"/>
    <cellStyle name="Comma 4 4" xfId="639" xr:uid="{00000000-0005-0000-0000-000022030000}"/>
    <cellStyle name="Comma 4 4 2" xfId="8084" xr:uid="{00000000-0005-0000-0000-000023030000}"/>
    <cellStyle name="Comma 4 5" xfId="8081" xr:uid="{00000000-0005-0000-0000-000024030000}"/>
    <cellStyle name="Comma 4 6" xfId="8170" xr:uid="{65F994DA-F686-4134-BC5A-7BC5A1E26678}"/>
    <cellStyle name="Comma 40" xfId="640" xr:uid="{00000000-0005-0000-0000-000025030000}"/>
    <cellStyle name="Comma 40 2" xfId="8085" xr:uid="{00000000-0005-0000-0000-000026030000}"/>
    <cellStyle name="Comma 41" xfId="641" xr:uid="{00000000-0005-0000-0000-000027030000}"/>
    <cellStyle name="Comma 41 2" xfId="8086" xr:uid="{00000000-0005-0000-0000-000028030000}"/>
    <cellStyle name="Comma 42" xfId="642" xr:uid="{00000000-0005-0000-0000-000029030000}"/>
    <cellStyle name="Comma 42 2" xfId="643" xr:uid="{00000000-0005-0000-0000-00002A030000}"/>
    <cellStyle name="Comma 42 2 2" xfId="8088" xr:uid="{00000000-0005-0000-0000-00002B030000}"/>
    <cellStyle name="Comma 42 3" xfId="8087" xr:uid="{00000000-0005-0000-0000-00002C030000}"/>
    <cellStyle name="Comma 43" xfId="644" xr:uid="{00000000-0005-0000-0000-00002D030000}"/>
    <cellStyle name="Comma 43 2" xfId="645" xr:uid="{00000000-0005-0000-0000-00002E030000}"/>
    <cellStyle name="Comma 43 2 2" xfId="8090" xr:uid="{00000000-0005-0000-0000-00002F030000}"/>
    <cellStyle name="Comma 43 3" xfId="8089" xr:uid="{00000000-0005-0000-0000-000030030000}"/>
    <cellStyle name="Comma 44" xfId="646" xr:uid="{00000000-0005-0000-0000-000031030000}"/>
    <cellStyle name="Comma 44 2" xfId="647" xr:uid="{00000000-0005-0000-0000-000032030000}"/>
    <cellStyle name="Comma 44 2 2" xfId="8092" xr:uid="{00000000-0005-0000-0000-000033030000}"/>
    <cellStyle name="Comma 44 3" xfId="8091" xr:uid="{00000000-0005-0000-0000-000034030000}"/>
    <cellStyle name="Comma 45" xfId="648" xr:uid="{00000000-0005-0000-0000-000035030000}"/>
    <cellStyle name="Comma 45 2" xfId="8093" xr:uid="{00000000-0005-0000-0000-000036030000}"/>
    <cellStyle name="Comma 46" xfId="649" xr:uid="{00000000-0005-0000-0000-000037030000}"/>
    <cellStyle name="Comma 46 2" xfId="8094" xr:uid="{00000000-0005-0000-0000-000038030000}"/>
    <cellStyle name="Comma 47" xfId="650" xr:uid="{00000000-0005-0000-0000-000039030000}"/>
    <cellStyle name="Comma 47 2" xfId="8095" xr:uid="{00000000-0005-0000-0000-00003A030000}"/>
    <cellStyle name="Comma 48" xfId="651" xr:uid="{00000000-0005-0000-0000-00003B030000}"/>
    <cellStyle name="Comma 48 2" xfId="8096" xr:uid="{00000000-0005-0000-0000-00003C030000}"/>
    <cellStyle name="Comma 49" xfId="652" xr:uid="{00000000-0005-0000-0000-00003D030000}"/>
    <cellStyle name="Comma 49 2" xfId="8097" xr:uid="{00000000-0005-0000-0000-00003E030000}"/>
    <cellStyle name="Comma 5" xfId="653" xr:uid="{00000000-0005-0000-0000-00003F030000}"/>
    <cellStyle name="Comma 5 2" xfId="654" xr:uid="{00000000-0005-0000-0000-000040030000}"/>
    <cellStyle name="Comma 5 2 2" xfId="8099" xr:uid="{00000000-0005-0000-0000-000041030000}"/>
    <cellStyle name="Comma 5 3" xfId="655" xr:uid="{00000000-0005-0000-0000-000042030000}"/>
    <cellStyle name="Comma 5 3 2" xfId="8100" xr:uid="{00000000-0005-0000-0000-000043030000}"/>
    <cellStyle name="Comma 5 4" xfId="656" xr:uid="{00000000-0005-0000-0000-000044030000}"/>
    <cellStyle name="Comma 5 4 2" xfId="657" xr:uid="{00000000-0005-0000-0000-000045030000}"/>
    <cellStyle name="Comma 5 4 2 2" xfId="8102" xr:uid="{00000000-0005-0000-0000-000046030000}"/>
    <cellStyle name="Comma 5 4 3" xfId="8101" xr:uid="{00000000-0005-0000-0000-000047030000}"/>
    <cellStyle name="Comma 5 5" xfId="8098" xr:uid="{00000000-0005-0000-0000-000048030000}"/>
    <cellStyle name="Comma 5 6" xfId="8172" xr:uid="{62B6DD9C-8DAB-4143-8880-893A771B9890}"/>
    <cellStyle name="Comma 50" xfId="658" xr:uid="{00000000-0005-0000-0000-000049030000}"/>
    <cellStyle name="Comma 50 2" xfId="8103" xr:uid="{00000000-0005-0000-0000-00004A030000}"/>
    <cellStyle name="Comma 51" xfId="659" xr:uid="{00000000-0005-0000-0000-00004B030000}"/>
    <cellStyle name="Comma 51 2" xfId="8104" xr:uid="{00000000-0005-0000-0000-00004C030000}"/>
    <cellStyle name="Comma 52" xfId="660" xr:uid="{00000000-0005-0000-0000-00004D030000}"/>
    <cellStyle name="Comma 52 2" xfId="8105" xr:uid="{00000000-0005-0000-0000-00004E030000}"/>
    <cellStyle name="Comma 53" xfId="661" xr:uid="{00000000-0005-0000-0000-00004F030000}"/>
    <cellStyle name="Comma 53 2" xfId="8106" xr:uid="{00000000-0005-0000-0000-000050030000}"/>
    <cellStyle name="Comma 54" xfId="662" xr:uid="{00000000-0005-0000-0000-000051030000}"/>
    <cellStyle name="Comma 54 2" xfId="8107" xr:uid="{00000000-0005-0000-0000-000052030000}"/>
    <cellStyle name="Comma 55" xfId="663" xr:uid="{00000000-0005-0000-0000-000053030000}"/>
    <cellStyle name="Comma 55 2" xfId="8108" xr:uid="{00000000-0005-0000-0000-000054030000}"/>
    <cellStyle name="Comma 56" xfId="664" xr:uid="{00000000-0005-0000-0000-000055030000}"/>
    <cellStyle name="Comma 56 2" xfId="8109" xr:uid="{00000000-0005-0000-0000-000056030000}"/>
    <cellStyle name="Comma 57" xfId="665" xr:uid="{00000000-0005-0000-0000-000057030000}"/>
    <cellStyle name="Comma 57 2" xfId="8110" xr:uid="{00000000-0005-0000-0000-000058030000}"/>
    <cellStyle name="Comma 58" xfId="666" xr:uid="{00000000-0005-0000-0000-000059030000}"/>
    <cellStyle name="Comma 58 2" xfId="8111" xr:uid="{00000000-0005-0000-0000-00005A030000}"/>
    <cellStyle name="Comma 59" xfId="667" xr:uid="{00000000-0005-0000-0000-00005B030000}"/>
    <cellStyle name="Comma 59 2" xfId="8112" xr:uid="{00000000-0005-0000-0000-00005C030000}"/>
    <cellStyle name="Comma 6" xfId="668" xr:uid="{00000000-0005-0000-0000-00005D030000}"/>
    <cellStyle name="Comma 6 2" xfId="669" xr:uid="{00000000-0005-0000-0000-00005E030000}"/>
    <cellStyle name="Comma 6 2 2" xfId="8114" xr:uid="{00000000-0005-0000-0000-00005F030000}"/>
    <cellStyle name="Comma 6 3" xfId="670" xr:uid="{00000000-0005-0000-0000-000060030000}"/>
    <cellStyle name="Comma 6 3 2" xfId="8115" xr:uid="{00000000-0005-0000-0000-000061030000}"/>
    <cellStyle name="Comma 6 4" xfId="671" xr:uid="{00000000-0005-0000-0000-000062030000}"/>
    <cellStyle name="Comma 6 4 2" xfId="672" xr:uid="{00000000-0005-0000-0000-000063030000}"/>
    <cellStyle name="Comma 6 4 2 2" xfId="8117" xr:uid="{00000000-0005-0000-0000-000064030000}"/>
    <cellStyle name="Comma 6 4 3" xfId="8116" xr:uid="{00000000-0005-0000-0000-000065030000}"/>
    <cellStyle name="Comma 6 5" xfId="8113" xr:uid="{00000000-0005-0000-0000-000066030000}"/>
    <cellStyle name="Comma 60" xfId="673" xr:uid="{00000000-0005-0000-0000-000067030000}"/>
    <cellStyle name="Comma 60 2" xfId="8118" xr:uid="{00000000-0005-0000-0000-000068030000}"/>
    <cellStyle name="Comma 61" xfId="674" xr:uid="{00000000-0005-0000-0000-000069030000}"/>
    <cellStyle name="Comma 61 2" xfId="8119" xr:uid="{00000000-0005-0000-0000-00006A030000}"/>
    <cellStyle name="Comma 62" xfId="675" xr:uid="{00000000-0005-0000-0000-00006B030000}"/>
    <cellStyle name="Comma 62 2" xfId="8120" xr:uid="{00000000-0005-0000-0000-00006C030000}"/>
    <cellStyle name="Comma 63" xfId="676" xr:uid="{00000000-0005-0000-0000-00006D030000}"/>
    <cellStyle name="Comma 63 2" xfId="8121" xr:uid="{00000000-0005-0000-0000-00006E030000}"/>
    <cellStyle name="Comma 64" xfId="677" xr:uid="{00000000-0005-0000-0000-00006F030000}"/>
    <cellStyle name="Comma 64 2" xfId="8122" xr:uid="{00000000-0005-0000-0000-000070030000}"/>
    <cellStyle name="Comma 65" xfId="7892" xr:uid="{00000000-0005-0000-0000-000071030000}"/>
    <cellStyle name="Comma 65 2" xfId="8139" xr:uid="{00000000-0005-0000-0000-000072030000}"/>
    <cellStyle name="Comma 66" xfId="7893" xr:uid="{00000000-0005-0000-0000-000073030000}"/>
    <cellStyle name="Comma 66 2" xfId="8140" xr:uid="{00000000-0005-0000-0000-000074030000}"/>
    <cellStyle name="Comma 67" xfId="8" xr:uid="{00000000-0005-0000-0000-000075030000}"/>
    <cellStyle name="Comma 67 2" xfId="7910" xr:uid="{00000000-0005-0000-0000-000076030000}"/>
    <cellStyle name="Comma 68" xfId="7901" xr:uid="{00000000-0005-0000-0000-000077030000}"/>
    <cellStyle name="Comma 68 2" xfId="8141" xr:uid="{00000000-0005-0000-0000-000078030000}"/>
    <cellStyle name="Comma 69" xfId="7904" xr:uid="{00000000-0005-0000-0000-000079030000}"/>
    <cellStyle name="Comma 69 2" xfId="8143" xr:uid="{00000000-0005-0000-0000-00007A030000}"/>
    <cellStyle name="Comma 7" xfId="678" xr:uid="{00000000-0005-0000-0000-00007B030000}"/>
    <cellStyle name="Comma 7 2" xfId="679" xr:uid="{00000000-0005-0000-0000-00007C030000}"/>
    <cellStyle name="Comma 7 2 2" xfId="8124" xr:uid="{00000000-0005-0000-0000-00007D030000}"/>
    <cellStyle name="Comma 7 3" xfId="680" xr:uid="{00000000-0005-0000-0000-00007E030000}"/>
    <cellStyle name="Comma 7 3 2" xfId="8125" xr:uid="{00000000-0005-0000-0000-00007F030000}"/>
    <cellStyle name="Comma 7 4" xfId="8123" xr:uid="{00000000-0005-0000-0000-000080030000}"/>
    <cellStyle name="Comma 70" xfId="7908" xr:uid="{00000000-0005-0000-0000-000081030000}"/>
    <cellStyle name="Comma 70 2" xfId="8146" xr:uid="{00000000-0005-0000-0000-000082030000}"/>
    <cellStyle name="Comma 71" xfId="7909" xr:uid="{00000000-0005-0000-0000-000083030000}"/>
    <cellStyle name="Comma 72" xfId="8138" xr:uid="{00000000-0005-0000-0000-000084030000}"/>
    <cellStyle name="Comma 73" xfId="8148" xr:uid="{00000000-0005-0000-0000-000085030000}"/>
    <cellStyle name="Comma 74" xfId="8137" xr:uid="{00000000-0005-0000-0000-000086030000}"/>
    <cellStyle name="Comma 75" xfId="8147" xr:uid="{00000000-0005-0000-0000-000087030000}"/>
    <cellStyle name="Comma 8" xfId="681" xr:uid="{00000000-0005-0000-0000-000088030000}"/>
    <cellStyle name="Comma 8 2" xfId="682" xr:uid="{00000000-0005-0000-0000-000089030000}"/>
    <cellStyle name="Comma 8 2 2" xfId="8127" xr:uid="{00000000-0005-0000-0000-00008A030000}"/>
    <cellStyle name="Comma 8 3" xfId="683" xr:uid="{00000000-0005-0000-0000-00008B030000}"/>
    <cellStyle name="Comma 8 3 2" xfId="8128" xr:uid="{00000000-0005-0000-0000-00008C030000}"/>
    <cellStyle name="Comma 8 4" xfId="8126" xr:uid="{00000000-0005-0000-0000-00008D030000}"/>
    <cellStyle name="Comma 9" xfId="684" xr:uid="{00000000-0005-0000-0000-00008E030000}"/>
    <cellStyle name="Comma 9 2" xfId="685" xr:uid="{00000000-0005-0000-0000-00008F030000}"/>
    <cellStyle name="Comma 9 2 2" xfId="8130" xr:uid="{00000000-0005-0000-0000-000090030000}"/>
    <cellStyle name="Comma 9 3" xfId="8129" xr:uid="{00000000-0005-0000-0000-000091030000}"/>
    <cellStyle name="Comma no zeroes" xfId="686" xr:uid="{00000000-0005-0000-0000-000092030000}"/>
    <cellStyle name="Comma no zeroes 2" xfId="687" xr:uid="{00000000-0005-0000-0000-000093030000}"/>
    <cellStyle name="Comma one decimal no zeroes" xfId="688" xr:uid="{00000000-0005-0000-0000-000094030000}"/>
    <cellStyle name="Comma one decimal no zeroes 2" xfId="689" xr:uid="{00000000-0005-0000-0000-000095030000}"/>
    <cellStyle name="Comment" xfId="690" xr:uid="{00000000-0005-0000-0000-000096030000}"/>
    <cellStyle name="Comments" xfId="691" xr:uid="{00000000-0005-0000-0000-000097030000}"/>
    <cellStyle name="Comments 2" xfId="692" xr:uid="{00000000-0005-0000-0000-000098030000}"/>
    <cellStyle name="Comments 2 2" xfId="693" xr:uid="{00000000-0005-0000-0000-000099030000}"/>
    <cellStyle name="Comments 2 3" xfId="694" xr:uid="{00000000-0005-0000-0000-00009A030000}"/>
    <cellStyle name="Comments 3" xfId="695" xr:uid="{00000000-0005-0000-0000-00009B030000}"/>
    <cellStyle name="Comments 3 2" xfId="696" xr:uid="{00000000-0005-0000-0000-00009C030000}"/>
    <cellStyle name="Comments 4" xfId="697" xr:uid="{00000000-0005-0000-0000-00009D030000}"/>
    <cellStyle name="Comments 4 2" xfId="698" xr:uid="{00000000-0005-0000-0000-00009E030000}"/>
    <cellStyle name="Comments 5" xfId="699" xr:uid="{00000000-0005-0000-0000-00009F030000}"/>
    <cellStyle name="Comments 5 2" xfId="700" xr:uid="{00000000-0005-0000-0000-0000A0030000}"/>
    <cellStyle name="Comments 6" xfId="701" xr:uid="{00000000-0005-0000-0000-0000A1030000}"/>
    <cellStyle name="Comments 7" xfId="702" xr:uid="{00000000-0005-0000-0000-0000A2030000}"/>
    <cellStyle name="Comments_1" xfId="703" xr:uid="{00000000-0005-0000-0000-0000A3030000}"/>
    <cellStyle name="Constant_RP" xfId="704" xr:uid="{00000000-0005-0000-0000-0000A4030000}"/>
    <cellStyle name="ConstantLbl_RP" xfId="705" xr:uid="{00000000-0005-0000-0000-0000A5030000}"/>
    <cellStyle name="Constants" xfId="706" xr:uid="{00000000-0005-0000-0000-0000A6030000}"/>
    <cellStyle name="Constants 2" xfId="707" xr:uid="{00000000-0005-0000-0000-0000A7030000}"/>
    <cellStyle name="Constants 3" xfId="708" xr:uid="{00000000-0005-0000-0000-0000A8030000}"/>
    <cellStyle name="Content1" xfId="709" xr:uid="{00000000-0005-0000-0000-0000A9030000}"/>
    <cellStyle name="Content1 2" xfId="710" xr:uid="{00000000-0005-0000-0000-0000AA030000}"/>
    <cellStyle name="Content1 3" xfId="711" xr:uid="{00000000-0005-0000-0000-0000AB030000}"/>
    <cellStyle name="Content2" xfId="712" xr:uid="{00000000-0005-0000-0000-0000AC030000}"/>
    <cellStyle name="Content2 2" xfId="713" xr:uid="{00000000-0005-0000-0000-0000AD030000}"/>
    <cellStyle name="Content2 3" xfId="714" xr:uid="{00000000-0005-0000-0000-0000AE030000}"/>
    <cellStyle name="Country Data_Normal" xfId="715" xr:uid="{00000000-0005-0000-0000-0000AF030000}"/>
    <cellStyle name="CountryTitle" xfId="716" xr:uid="{00000000-0005-0000-0000-0000B0030000}"/>
    <cellStyle name="Currency [0] 2" xfId="717" xr:uid="{00000000-0005-0000-0000-0000B1030000}"/>
    <cellStyle name="Currency [0] 2 2" xfId="8131" xr:uid="{00000000-0005-0000-0000-0000B2030000}"/>
    <cellStyle name="Currency [0] 3" xfId="718" xr:uid="{00000000-0005-0000-0000-0000B3030000}"/>
    <cellStyle name="Currency [0] 3 2" xfId="8132" xr:uid="{00000000-0005-0000-0000-0000B4030000}"/>
    <cellStyle name="Currency [0] 4" xfId="719" xr:uid="{00000000-0005-0000-0000-0000B5030000}"/>
    <cellStyle name="Currency [0] 4 2" xfId="8133" xr:uid="{00000000-0005-0000-0000-0000B6030000}"/>
    <cellStyle name="Currency 2" xfId="720" xr:uid="{00000000-0005-0000-0000-0000B7030000}"/>
    <cellStyle name="Currency 2 2" xfId="8134" xr:uid="{00000000-0005-0000-0000-0000B8030000}"/>
    <cellStyle name="Currency 2 2 2" xfId="8174" xr:uid="{14984D00-5394-436E-BD48-78A210A9D3E9}"/>
    <cellStyle name="Currency 2 3" xfId="8396" xr:uid="{8A7CE335-81C4-4920-82B2-381EB8B8694E}"/>
    <cellStyle name="Currency 2 4" xfId="8173" xr:uid="{79470914-82DA-4698-A2E5-06B7D3690C99}"/>
    <cellStyle name="Currency 3" xfId="721" xr:uid="{00000000-0005-0000-0000-0000B9030000}"/>
    <cellStyle name="Currency 3 2" xfId="8135" xr:uid="{00000000-0005-0000-0000-0000BA030000}"/>
    <cellStyle name="Currency 4" xfId="722" xr:uid="{00000000-0005-0000-0000-0000BB030000}"/>
    <cellStyle name="Currency 4 2" xfId="8136" xr:uid="{00000000-0005-0000-0000-0000BC030000}"/>
    <cellStyle name="Currency 5" xfId="12" xr:uid="{00000000-0005-0000-0000-0000BD030000}"/>
    <cellStyle name="Currency 5 2" xfId="7911" xr:uid="{00000000-0005-0000-0000-0000BE030000}"/>
    <cellStyle name="Currency 6" xfId="7902" xr:uid="{00000000-0005-0000-0000-0000BF030000}"/>
    <cellStyle name="Currency 6 2" xfId="8142" xr:uid="{00000000-0005-0000-0000-0000C0030000}"/>
    <cellStyle name="CustomizationGreenCells" xfId="723" xr:uid="{00000000-0005-0000-0000-0000C1030000}"/>
    <cellStyle name="CustomizationGreenCells 2" xfId="724" xr:uid="{00000000-0005-0000-0000-0000C2030000}"/>
    <cellStyle name="CustomizationGreenCells 3" xfId="725" xr:uid="{00000000-0005-0000-0000-0000C3030000}"/>
    <cellStyle name="Data" xfId="726" xr:uid="{00000000-0005-0000-0000-0000C4030000}"/>
    <cellStyle name="Description" xfId="727" xr:uid="{00000000-0005-0000-0000-0000C5030000}"/>
    <cellStyle name="Description 2" xfId="8175" xr:uid="{A8C6A054-FDF5-4EA2-88CB-3EBA12572FDE}"/>
    <cellStyle name="Direction" xfId="728" xr:uid="{00000000-0005-0000-0000-0000C6030000}"/>
    <cellStyle name="DM" xfId="729" xr:uid="{00000000-0005-0000-0000-0000C7030000}"/>
    <cellStyle name="Dollar" xfId="730" xr:uid="{00000000-0005-0000-0000-0000C8030000}"/>
    <cellStyle name="Dollars" xfId="731" xr:uid="{00000000-0005-0000-0000-0000C9030000}"/>
    <cellStyle name="Dollars 2" xfId="732" xr:uid="{00000000-0005-0000-0000-0000CA030000}"/>
    <cellStyle name="Dollars 3" xfId="733" xr:uid="{00000000-0005-0000-0000-0000CB030000}"/>
    <cellStyle name="Dollars 3 2" xfId="734" xr:uid="{00000000-0005-0000-0000-0000CC030000}"/>
    <cellStyle name="Dollars 3 3" xfId="735" xr:uid="{00000000-0005-0000-0000-0000CD030000}"/>
    <cellStyle name="Dollars 3 3 2" xfId="736" xr:uid="{00000000-0005-0000-0000-0000CE030000}"/>
    <cellStyle name="Dollars 4" xfId="737" xr:uid="{00000000-0005-0000-0000-0000CF030000}"/>
    <cellStyle name="Dollars 4 2" xfId="738" xr:uid="{00000000-0005-0000-0000-0000D0030000}"/>
    <cellStyle name="Dollars(0)" xfId="739" xr:uid="{00000000-0005-0000-0000-0000D1030000}"/>
    <cellStyle name="Dollars(0) 2" xfId="740" xr:uid="{00000000-0005-0000-0000-0000D2030000}"/>
    <cellStyle name="Dollars(0) 3" xfId="741" xr:uid="{00000000-0005-0000-0000-0000D3030000}"/>
    <cellStyle name="Dollars(0) 3 2" xfId="742" xr:uid="{00000000-0005-0000-0000-0000D4030000}"/>
    <cellStyle name="Dollars(0) 3 3" xfId="743" xr:uid="{00000000-0005-0000-0000-0000D5030000}"/>
    <cellStyle name="Dollars(0) 3 3 2" xfId="744" xr:uid="{00000000-0005-0000-0000-0000D6030000}"/>
    <cellStyle name="Dollars(0) 4" xfId="745" xr:uid="{00000000-0005-0000-0000-0000D7030000}"/>
    <cellStyle name="Dollars(0) 4 2" xfId="746" xr:uid="{00000000-0005-0000-0000-0000D8030000}"/>
    <cellStyle name="Dollars(0)_Gas Flow Dynamics" xfId="747" xr:uid="{00000000-0005-0000-0000-0000D9030000}"/>
    <cellStyle name="Dollars_DDATA" xfId="748" xr:uid="{00000000-0005-0000-0000-0000DA030000}"/>
    <cellStyle name="Empty_B_border" xfId="749" xr:uid="{00000000-0005-0000-0000-0000DB030000}"/>
    <cellStyle name="EmptyReference" xfId="750" xr:uid="{00000000-0005-0000-0000-0000DC030000}"/>
    <cellStyle name="Enlarged" xfId="751" xr:uid="{00000000-0005-0000-0000-0000DD030000}"/>
    <cellStyle name="EOS" xfId="752" xr:uid="{00000000-0005-0000-0000-0000DE030000}"/>
    <cellStyle name="ErrorCheck" xfId="753" xr:uid="{00000000-0005-0000-0000-0000DF030000}"/>
    <cellStyle name="ErrorCheck 2" xfId="754" xr:uid="{00000000-0005-0000-0000-0000E0030000}"/>
    <cellStyle name="ErrorCheck 3" xfId="755" xr:uid="{00000000-0005-0000-0000-0000E1030000}"/>
    <cellStyle name="ErrorCheck 3 2" xfId="756" xr:uid="{00000000-0005-0000-0000-0000E2030000}"/>
    <cellStyle name="ErrorCheck 3 3" xfId="757" xr:uid="{00000000-0005-0000-0000-0000E3030000}"/>
    <cellStyle name="ErrorCheck 3 3 2" xfId="758" xr:uid="{00000000-0005-0000-0000-0000E4030000}"/>
    <cellStyle name="ErrorCheck 4" xfId="759" xr:uid="{00000000-0005-0000-0000-0000E5030000}"/>
    <cellStyle name="ErrorCheck 4 2" xfId="760" xr:uid="{00000000-0005-0000-0000-0000E6030000}"/>
    <cellStyle name="ErrorCheck_Gas Flow Dynamics" xfId="761" xr:uid="{00000000-0005-0000-0000-0000E7030000}"/>
    <cellStyle name="Euro" xfId="762" xr:uid="{00000000-0005-0000-0000-0000E8030000}"/>
    <cellStyle name="Euro 2" xfId="763" xr:uid="{00000000-0005-0000-0000-0000E9030000}"/>
    <cellStyle name="Euro 3" xfId="764" xr:uid="{00000000-0005-0000-0000-0000EA030000}"/>
    <cellStyle name="Euro 3 2" xfId="765" xr:uid="{00000000-0005-0000-0000-0000EB030000}"/>
    <cellStyle name="Euro 4" xfId="766" xr:uid="{00000000-0005-0000-0000-0000EC030000}"/>
    <cellStyle name="Euro 5" xfId="767" xr:uid="{00000000-0005-0000-0000-0000ED030000}"/>
    <cellStyle name="Euro 6" xfId="8176" xr:uid="{11863621-C08D-4E3D-B89B-6B0A40AF1715}"/>
    <cellStyle name="Euro_FES2013 charts 2050 and progress" xfId="768" xr:uid="{00000000-0005-0000-0000-0000EE030000}"/>
    <cellStyle name="Explanatory Text 2" xfId="769" xr:uid="{00000000-0005-0000-0000-0000EF030000}"/>
    <cellStyle name="Explanatory Text 2 2" xfId="770" xr:uid="{00000000-0005-0000-0000-0000F0030000}"/>
    <cellStyle name="Explanatory Text 2 2 2" xfId="771" xr:uid="{00000000-0005-0000-0000-0000F1030000}"/>
    <cellStyle name="Explanatory Text 2 2 3" xfId="772" xr:uid="{00000000-0005-0000-0000-0000F2030000}"/>
    <cellStyle name="Explanatory Text 2 3" xfId="773" xr:uid="{00000000-0005-0000-0000-0000F3030000}"/>
    <cellStyle name="Explanatory Text 3" xfId="774" xr:uid="{00000000-0005-0000-0000-0000F4030000}"/>
    <cellStyle name="Explanatory Text 4" xfId="775" xr:uid="{00000000-0005-0000-0000-0000F5030000}"/>
    <cellStyle name="EYBlocked" xfId="776" xr:uid="{00000000-0005-0000-0000-0000F6030000}"/>
    <cellStyle name="EYBlocked 2" xfId="777" xr:uid="{00000000-0005-0000-0000-0000F7030000}"/>
    <cellStyle name="EYBlocked 3" xfId="778" xr:uid="{00000000-0005-0000-0000-0000F8030000}"/>
    <cellStyle name="EYCallUp" xfId="779" xr:uid="{00000000-0005-0000-0000-0000F9030000}"/>
    <cellStyle name="EYCallUp 2" xfId="780" xr:uid="{00000000-0005-0000-0000-0000FA030000}"/>
    <cellStyle name="EYCallUp 3" xfId="781" xr:uid="{00000000-0005-0000-0000-0000FB030000}"/>
    <cellStyle name="EYCheck" xfId="782" xr:uid="{00000000-0005-0000-0000-0000FC030000}"/>
    <cellStyle name="EYDate" xfId="783" xr:uid="{00000000-0005-0000-0000-0000FD030000}"/>
    <cellStyle name="EYDeviant" xfId="784" xr:uid="{00000000-0005-0000-0000-0000FE030000}"/>
    <cellStyle name="EYDeviant 2" xfId="785" xr:uid="{00000000-0005-0000-0000-0000FF030000}"/>
    <cellStyle name="EYDeviant 3" xfId="786" xr:uid="{00000000-0005-0000-0000-000000040000}"/>
    <cellStyle name="EYHeader1" xfId="787" xr:uid="{00000000-0005-0000-0000-000001040000}"/>
    <cellStyle name="EYHeader1 2" xfId="788" xr:uid="{00000000-0005-0000-0000-000002040000}"/>
    <cellStyle name="EYHeader1 2 2" xfId="789" xr:uid="{00000000-0005-0000-0000-000003040000}"/>
    <cellStyle name="EYHeader1 2 2 2" xfId="790" xr:uid="{00000000-0005-0000-0000-000004040000}"/>
    <cellStyle name="EYHeader1 2 2 3" xfId="791" xr:uid="{00000000-0005-0000-0000-000005040000}"/>
    <cellStyle name="EYHeader1 2 2 4" xfId="792" xr:uid="{00000000-0005-0000-0000-000006040000}"/>
    <cellStyle name="EYHeader1 2 2_Subsidy" xfId="793" xr:uid="{00000000-0005-0000-0000-000007040000}"/>
    <cellStyle name="EYHeader1 2 3" xfId="794" xr:uid="{00000000-0005-0000-0000-000008040000}"/>
    <cellStyle name="EYHeader1 2 4" xfId="795" xr:uid="{00000000-0005-0000-0000-000009040000}"/>
    <cellStyle name="EYHeader1 2 5" xfId="796" xr:uid="{00000000-0005-0000-0000-00000A040000}"/>
    <cellStyle name="EYHeader1 2_ST" xfId="797" xr:uid="{00000000-0005-0000-0000-00000B040000}"/>
    <cellStyle name="EYHeader1 3" xfId="798" xr:uid="{00000000-0005-0000-0000-00000C040000}"/>
    <cellStyle name="EYHeader1 3 10" xfId="799" xr:uid="{00000000-0005-0000-0000-00000D040000}"/>
    <cellStyle name="EYHeader1 3 2" xfId="800" xr:uid="{00000000-0005-0000-0000-00000E040000}"/>
    <cellStyle name="EYHeader1 3 3" xfId="801" xr:uid="{00000000-0005-0000-0000-00000F040000}"/>
    <cellStyle name="EYHeader1 3 4" xfId="802" xr:uid="{00000000-0005-0000-0000-000010040000}"/>
    <cellStyle name="EYHeader1 3 4 2" xfId="803" xr:uid="{00000000-0005-0000-0000-000011040000}"/>
    <cellStyle name="EYHeader1 3 4 2 2" xfId="804" xr:uid="{00000000-0005-0000-0000-000012040000}"/>
    <cellStyle name="EYHeader1 3 4 2 3" xfId="805" xr:uid="{00000000-0005-0000-0000-000013040000}"/>
    <cellStyle name="EYHeader1 3 4 2 4" xfId="806" xr:uid="{00000000-0005-0000-0000-000014040000}"/>
    <cellStyle name="EYHeader1 3 4 2 5" xfId="807" xr:uid="{00000000-0005-0000-0000-000015040000}"/>
    <cellStyle name="EYHeader1 3 4 2 6" xfId="808" xr:uid="{00000000-0005-0000-0000-000016040000}"/>
    <cellStyle name="EYHeader1 3 4 3" xfId="809" xr:uid="{00000000-0005-0000-0000-000017040000}"/>
    <cellStyle name="EYHeader1 3 4 3 2" xfId="810" xr:uid="{00000000-0005-0000-0000-000018040000}"/>
    <cellStyle name="EYHeader1 3 4 4" xfId="811" xr:uid="{00000000-0005-0000-0000-000019040000}"/>
    <cellStyle name="EYHeader1 3 4 5" xfId="812" xr:uid="{00000000-0005-0000-0000-00001A040000}"/>
    <cellStyle name="EYHeader1 3 4 6" xfId="813" xr:uid="{00000000-0005-0000-0000-00001B040000}"/>
    <cellStyle name="EYHeader1 3 4 7" xfId="814" xr:uid="{00000000-0005-0000-0000-00001C040000}"/>
    <cellStyle name="EYHeader1 3 4 8" xfId="815" xr:uid="{00000000-0005-0000-0000-00001D040000}"/>
    <cellStyle name="EYHeader1 3 5" xfId="816" xr:uid="{00000000-0005-0000-0000-00001E040000}"/>
    <cellStyle name="EYHeader1 3 5 2" xfId="817" xr:uid="{00000000-0005-0000-0000-00001F040000}"/>
    <cellStyle name="EYHeader1 3 5 2 2" xfId="818" xr:uid="{00000000-0005-0000-0000-000020040000}"/>
    <cellStyle name="EYHeader1 3 5 2 3" xfId="819" xr:uid="{00000000-0005-0000-0000-000021040000}"/>
    <cellStyle name="EYHeader1 3 5 2 4" xfId="820" xr:uid="{00000000-0005-0000-0000-000022040000}"/>
    <cellStyle name="EYHeader1 3 5 2 5" xfId="821" xr:uid="{00000000-0005-0000-0000-000023040000}"/>
    <cellStyle name="EYHeader1 3 5 2 6" xfId="822" xr:uid="{00000000-0005-0000-0000-000024040000}"/>
    <cellStyle name="EYHeader1 3 5 3" xfId="823" xr:uid="{00000000-0005-0000-0000-000025040000}"/>
    <cellStyle name="EYHeader1 3 5 3 2" xfId="824" xr:uid="{00000000-0005-0000-0000-000026040000}"/>
    <cellStyle name="EYHeader1 3 5 4" xfId="825" xr:uid="{00000000-0005-0000-0000-000027040000}"/>
    <cellStyle name="EYHeader1 3 5 5" xfId="826" xr:uid="{00000000-0005-0000-0000-000028040000}"/>
    <cellStyle name="EYHeader1 3 5 6" xfId="827" xr:uid="{00000000-0005-0000-0000-000029040000}"/>
    <cellStyle name="EYHeader1 3 5 7" xfId="828" xr:uid="{00000000-0005-0000-0000-00002A040000}"/>
    <cellStyle name="EYHeader1 3 5 8" xfId="829" xr:uid="{00000000-0005-0000-0000-00002B040000}"/>
    <cellStyle name="EYHeader1 3 6" xfId="830" xr:uid="{00000000-0005-0000-0000-00002C040000}"/>
    <cellStyle name="EYHeader1 3 6 2" xfId="831" xr:uid="{00000000-0005-0000-0000-00002D040000}"/>
    <cellStyle name="EYHeader1 3 7" xfId="832" xr:uid="{00000000-0005-0000-0000-00002E040000}"/>
    <cellStyle name="EYHeader1 3 8" xfId="833" xr:uid="{00000000-0005-0000-0000-00002F040000}"/>
    <cellStyle name="EYHeader1 3 9" xfId="834" xr:uid="{00000000-0005-0000-0000-000030040000}"/>
    <cellStyle name="EYHeader1 3_Subsidy" xfId="835" xr:uid="{00000000-0005-0000-0000-000031040000}"/>
    <cellStyle name="EYHeader1 4" xfId="836" xr:uid="{00000000-0005-0000-0000-000032040000}"/>
    <cellStyle name="EYHeader1 5" xfId="837" xr:uid="{00000000-0005-0000-0000-000033040000}"/>
    <cellStyle name="EYHeader1 5 2" xfId="838" xr:uid="{00000000-0005-0000-0000-000034040000}"/>
    <cellStyle name="EYHeader1 6" xfId="839" xr:uid="{00000000-0005-0000-0000-000035040000}"/>
    <cellStyle name="EYHeader1 6 2" xfId="840" xr:uid="{00000000-0005-0000-0000-000036040000}"/>
    <cellStyle name="EYHeader1 6 2 2" xfId="841" xr:uid="{00000000-0005-0000-0000-000037040000}"/>
    <cellStyle name="EYHeader1 6 2 3" xfId="842" xr:uid="{00000000-0005-0000-0000-000038040000}"/>
    <cellStyle name="EYHeader1 6 2 4" xfId="843" xr:uid="{00000000-0005-0000-0000-000039040000}"/>
    <cellStyle name="EYHeader1 6 2 5" xfId="844" xr:uid="{00000000-0005-0000-0000-00003A040000}"/>
    <cellStyle name="EYHeader1 6 2 6" xfId="845" xr:uid="{00000000-0005-0000-0000-00003B040000}"/>
    <cellStyle name="EYHeader1 6 3" xfId="846" xr:uid="{00000000-0005-0000-0000-00003C040000}"/>
    <cellStyle name="EYHeader1 6 3 2" xfId="847" xr:uid="{00000000-0005-0000-0000-00003D040000}"/>
    <cellStyle name="EYHeader1 6 4" xfId="848" xr:uid="{00000000-0005-0000-0000-00003E040000}"/>
    <cellStyle name="EYHeader1 6 5" xfId="849" xr:uid="{00000000-0005-0000-0000-00003F040000}"/>
    <cellStyle name="EYHeader1 6 6" xfId="850" xr:uid="{00000000-0005-0000-0000-000040040000}"/>
    <cellStyle name="EYHeader1 6 7" xfId="851" xr:uid="{00000000-0005-0000-0000-000041040000}"/>
    <cellStyle name="EYHeader1 6 8" xfId="852" xr:uid="{00000000-0005-0000-0000-000042040000}"/>
    <cellStyle name="EYHeader1_Calculations" xfId="853" xr:uid="{00000000-0005-0000-0000-000043040000}"/>
    <cellStyle name="EYHeader2" xfId="854" xr:uid="{00000000-0005-0000-0000-000044040000}"/>
    <cellStyle name="EYHeader3" xfId="855" xr:uid="{00000000-0005-0000-0000-000045040000}"/>
    <cellStyle name="EYInputDate" xfId="856" xr:uid="{00000000-0005-0000-0000-000046040000}"/>
    <cellStyle name="EYInputPercent" xfId="857" xr:uid="{00000000-0005-0000-0000-000047040000}"/>
    <cellStyle name="EYInputValue" xfId="858" xr:uid="{00000000-0005-0000-0000-000048040000}"/>
    <cellStyle name="EYNormal" xfId="859" xr:uid="{00000000-0005-0000-0000-000049040000}"/>
    <cellStyle name="EYPercent" xfId="860" xr:uid="{00000000-0005-0000-0000-00004A040000}"/>
    <cellStyle name="EYPercentCapped" xfId="861" xr:uid="{00000000-0005-0000-0000-00004B040000}"/>
    <cellStyle name="EYSubTotal" xfId="862" xr:uid="{00000000-0005-0000-0000-00004C040000}"/>
    <cellStyle name="EYSubTotal 10" xfId="863" xr:uid="{00000000-0005-0000-0000-00004D040000}"/>
    <cellStyle name="EYSubTotal 10 2" xfId="864" xr:uid="{00000000-0005-0000-0000-00004E040000}"/>
    <cellStyle name="EYSubTotal 10 2 2" xfId="865" xr:uid="{00000000-0005-0000-0000-00004F040000}"/>
    <cellStyle name="EYSubTotal 10 2 3" xfId="866" xr:uid="{00000000-0005-0000-0000-000050040000}"/>
    <cellStyle name="EYSubTotal 10 2 4" xfId="867" xr:uid="{00000000-0005-0000-0000-000051040000}"/>
    <cellStyle name="EYSubTotal 10 2 5" xfId="868" xr:uid="{00000000-0005-0000-0000-000052040000}"/>
    <cellStyle name="EYSubTotal 10 2 6" xfId="869" xr:uid="{00000000-0005-0000-0000-000053040000}"/>
    <cellStyle name="EYSubTotal 10 3" xfId="870" xr:uid="{00000000-0005-0000-0000-000054040000}"/>
    <cellStyle name="EYSubTotal 10 3 2" xfId="871" xr:uid="{00000000-0005-0000-0000-000055040000}"/>
    <cellStyle name="EYSubTotal 10 4" xfId="872" xr:uid="{00000000-0005-0000-0000-000056040000}"/>
    <cellStyle name="EYSubTotal 10 5" xfId="873" xr:uid="{00000000-0005-0000-0000-000057040000}"/>
    <cellStyle name="EYSubTotal 10 6" xfId="874" xr:uid="{00000000-0005-0000-0000-000058040000}"/>
    <cellStyle name="EYSubTotal 10 7" xfId="875" xr:uid="{00000000-0005-0000-0000-000059040000}"/>
    <cellStyle name="EYSubTotal 11" xfId="876" xr:uid="{00000000-0005-0000-0000-00005A040000}"/>
    <cellStyle name="EYSubTotal 11 2" xfId="877" xr:uid="{00000000-0005-0000-0000-00005B040000}"/>
    <cellStyle name="EYSubTotal 11 2 2" xfId="878" xr:uid="{00000000-0005-0000-0000-00005C040000}"/>
    <cellStyle name="EYSubTotal 11 2 3" xfId="879" xr:uid="{00000000-0005-0000-0000-00005D040000}"/>
    <cellStyle name="EYSubTotal 11 2 4" xfId="880" xr:uid="{00000000-0005-0000-0000-00005E040000}"/>
    <cellStyle name="EYSubTotal 11 2 5" xfId="881" xr:uid="{00000000-0005-0000-0000-00005F040000}"/>
    <cellStyle name="EYSubTotal 11 2 6" xfId="882" xr:uid="{00000000-0005-0000-0000-000060040000}"/>
    <cellStyle name="EYSubTotal 11 3" xfId="883" xr:uid="{00000000-0005-0000-0000-000061040000}"/>
    <cellStyle name="EYSubTotal 11 3 2" xfId="884" xr:uid="{00000000-0005-0000-0000-000062040000}"/>
    <cellStyle name="EYSubTotal 11 4" xfId="885" xr:uid="{00000000-0005-0000-0000-000063040000}"/>
    <cellStyle name="EYSubTotal 11 5" xfId="886" xr:uid="{00000000-0005-0000-0000-000064040000}"/>
    <cellStyle name="EYSubTotal 11 6" xfId="887" xr:uid="{00000000-0005-0000-0000-000065040000}"/>
    <cellStyle name="EYSubTotal 11 7" xfId="888" xr:uid="{00000000-0005-0000-0000-000066040000}"/>
    <cellStyle name="EYSubTotal 12" xfId="889" xr:uid="{00000000-0005-0000-0000-000067040000}"/>
    <cellStyle name="EYSubTotal 12 2" xfId="890" xr:uid="{00000000-0005-0000-0000-000068040000}"/>
    <cellStyle name="EYSubTotal 12 2 2" xfId="891" xr:uid="{00000000-0005-0000-0000-000069040000}"/>
    <cellStyle name="EYSubTotal 12 2 3" xfId="892" xr:uid="{00000000-0005-0000-0000-00006A040000}"/>
    <cellStyle name="EYSubTotal 12 2 4" xfId="893" xr:uid="{00000000-0005-0000-0000-00006B040000}"/>
    <cellStyle name="EYSubTotal 12 2 5" xfId="894" xr:uid="{00000000-0005-0000-0000-00006C040000}"/>
    <cellStyle name="EYSubTotal 12 2 6" xfId="895" xr:uid="{00000000-0005-0000-0000-00006D040000}"/>
    <cellStyle name="EYSubTotal 12 3" xfId="896" xr:uid="{00000000-0005-0000-0000-00006E040000}"/>
    <cellStyle name="EYSubTotal 12 3 2" xfId="897" xr:uid="{00000000-0005-0000-0000-00006F040000}"/>
    <cellStyle name="EYSubTotal 12 4" xfId="898" xr:uid="{00000000-0005-0000-0000-000070040000}"/>
    <cellStyle name="EYSubTotal 12 5" xfId="899" xr:uid="{00000000-0005-0000-0000-000071040000}"/>
    <cellStyle name="EYSubTotal 12 6" xfId="900" xr:uid="{00000000-0005-0000-0000-000072040000}"/>
    <cellStyle name="EYSubTotal 12 7" xfId="901" xr:uid="{00000000-0005-0000-0000-000073040000}"/>
    <cellStyle name="EYSubTotal 13" xfId="902" xr:uid="{00000000-0005-0000-0000-000074040000}"/>
    <cellStyle name="EYSubTotal 13 2" xfId="903" xr:uid="{00000000-0005-0000-0000-000075040000}"/>
    <cellStyle name="EYSubTotal 13 3" xfId="904" xr:uid="{00000000-0005-0000-0000-000076040000}"/>
    <cellStyle name="EYSubTotal 13 4" xfId="905" xr:uid="{00000000-0005-0000-0000-000077040000}"/>
    <cellStyle name="EYSubTotal 13 5" xfId="906" xr:uid="{00000000-0005-0000-0000-000078040000}"/>
    <cellStyle name="EYSubTotal 13 6" xfId="907" xr:uid="{00000000-0005-0000-0000-000079040000}"/>
    <cellStyle name="EYSubTotal 14" xfId="908" xr:uid="{00000000-0005-0000-0000-00007A040000}"/>
    <cellStyle name="EYSubTotal 14 2" xfId="909" xr:uid="{00000000-0005-0000-0000-00007B040000}"/>
    <cellStyle name="EYSubTotal 15" xfId="910" xr:uid="{00000000-0005-0000-0000-00007C040000}"/>
    <cellStyle name="EYSubTotal 16" xfId="911" xr:uid="{00000000-0005-0000-0000-00007D040000}"/>
    <cellStyle name="EYSubTotal 17" xfId="912" xr:uid="{00000000-0005-0000-0000-00007E040000}"/>
    <cellStyle name="EYSubTotal 18" xfId="913" xr:uid="{00000000-0005-0000-0000-00007F040000}"/>
    <cellStyle name="EYSubTotal 19" xfId="914" xr:uid="{00000000-0005-0000-0000-000080040000}"/>
    <cellStyle name="EYSubTotal 2" xfId="915" xr:uid="{00000000-0005-0000-0000-000081040000}"/>
    <cellStyle name="EYSubTotal 2 10" xfId="916" xr:uid="{00000000-0005-0000-0000-000082040000}"/>
    <cellStyle name="EYSubTotal 2 10 2" xfId="917" xr:uid="{00000000-0005-0000-0000-000083040000}"/>
    <cellStyle name="EYSubTotal 2 10 2 2" xfId="918" xr:uid="{00000000-0005-0000-0000-000084040000}"/>
    <cellStyle name="EYSubTotal 2 10 2 3" xfId="919" xr:uid="{00000000-0005-0000-0000-000085040000}"/>
    <cellStyle name="EYSubTotal 2 10 2 4" xfId="920" xr:uid="{00000000-0005-0000-0000-000086040000}"/>
    <cellStyle name="EYSubTotal 2 10 2 5" xfId="921" xr:uid="{00000000-0005-0000-0000-000087040000}"/>
    <cellStyle name="EYSubTotal 2 10 2 6" xfId="922" xr:uid="{00000000-0005-0000-0000-000088040000}"/>
    <cellStyle name="EYSubTotal 2 10 3" xfId="923" xr:uid="{00000000-0005-0000-0000-000089040000}"/>
    <cellStyle name="EYSubTotal 2 10 3 2" xfId="924" xr:uid="{00000000-0005-0000-0000-00008A040000}"/>
    <cellStyle name="EYSubTotal 2 10 4" xfId="925" xr:uid="{00000000-0005-0000-0000-00008B040000}"/>
    <cellStyle name="EYSubTotal 2 10 5" xfId="926" xr:uid="{00000000-0005-0000-0000-00008C040000}"/>
    <cellStyle name="EYSubTotal 2 10 6" xfId="927" xr:uid="{00000000-0005-0000-0000-00008D040000}"/>
    <cellStyle name="EYSubTotal 2 10 7" xfId="928" xr:uid="{00000000-0005-0000-0000-00008E040000}"/>
    <cellStyle name="EYSubTotal 2 11" xfId="929" xr:uid="{00000000-0005-0000-0000-00008F040000}"/>
    <cellStyle name="EYSubTotal 2 11 2" xfId="930" xr:uid="{00000000-0005-0000-0000-000090040000}"/>
    <cellStyle name="EYSubTotal 2 11 3" xfId="931" xr:uid="{00000000-0005-0000-0000-000091040000}"/>
    <cellStyle name="EYSubTotal 2 11 4" xfId="932" xr:uid="{00000000-0005-0000-0000-000092040000}"/>
    <cellStyle name="EYSubTotal 2 11 5" xfId="933" xr:uid="{00000000-0005-0000-0000-000093040000}"/>
    <cellStyle name="EYSubTotal 2 11 6" xfId="934" xr:uid="{00000000-0005-0000-0000-000094040000}"/>
    <cellStyle name="EYSubTotal 2 12" xfId="935" xr:uid="{00000000-0005-0000-0000-000095040000}"/>
    <cellStyle name="EYSubTotal 2 12 2" xfId="936" xr:uid="{00000000-0005-0000-0000-000096040000}"/>
    <cellStyle name="EYSubTotal 2 13" xfId="937" xr:uid="{00000000-0005-0000-0000-000097040000}"/>
    <cellStyle name="EYSubTotal 2 14" xfId="938" xr:uid="{00000000-0005-0000-0000-000098040000}"/>
    <cellStyle name="EYSubTotal 2 15" xfId="939" xr:uid="{00000000-0005-0000-0000-000099040000}"/>
    <cellStyle name="EYSubTotal 2 16" xfId="940" xr:uid="{00000000-0005-0000-0000-00009A040000}"/>
    <cellStyle name="EYSubTotal 2 17" xfId="941" xr:uid="{00000000-0005-0000-0000-00009B040000}"/>
    <cellStyle name="EYSubTotal 2 2" xfId="942" xr:uid="{00000000-0005-0000-0000-00009C040000}"/>
    <cellStyle name="EYSubTotal 2 2 10" xfId="943" xr:uid="{00000000-0005-0000-0000-00009D040000}"/>
    <cellStyle name="EYSubTotal 2 2 10 2" xfId="944" xr:uid="{00000000-0005-0000-0000-00009E040000}"/>
    <cellStyle name="EYSubTotal 2 2 11" xfId="945" xr:uid="{00000000-0005-0000-0000-00009F040000}"/>
    <cellStyle name="EYSubTotal 2 2 12" xfId="946" xr:uid="{00000000-0005-0000-0000-0000A0040000}"/>
    <cellStyle name="EYSubTotal 2 2 13" xfId="947" xr:uid="{00000000-0005-0000-0000-0000A1040000}"/>
    <cellStyle name="EYSubTotal 2 2 14" xfId="948" xr:uid="{00000000-0005-0000-0000-0000A2040000}"/>
    <cellStyle name="EYSubTotal 2 2 2" xfId="949" xr:uid="{00000000-0005-0000-0000-0000A3040000}"/>
    <cellStyle name="EYSubTotal 2 2 2 2" xfId="950" xr:uid="{00000000-0005-0000-0000-0000A4040000}"/>
    <cellStyle name="EYSubTotal 2 2 2 2 2" xfId="951" xr:uid="{00000000-0005-0000-0000-0000A5040000}"/>
    <cellStyle name="EYSubTotal 2 2 2 2 2 2" xfId="952" xr:uid="{00000000-0005-0000-0000-0000A6040000}"/>
    <cellStyle name="EYSubTotal 2 2 2 2 2 3" xfId="953" xr:uid="{00000000-0005-0000-0000-0000A7040000}"/>
    <cellStyle name="EYSubTotal 2 2 2 2 2 4" xfId="954" xr:uid="{00000000-0005-0000-0000-0000A8040000}"/>
    <cellStyle name="EYSubTotal 2 2 2 2 2 5" xfId="955" xr:uid="{00000000-0005-0000-0000-0000A9040000}"/>
    <cellStyle name="EYSubTotal 2 2 2 2 2 6" xfId="956" xr:uid="{00000000-0005-0000-0000-0000AA040000}"/>
    <cellStyle name="EYSubTotal 2 2 2 2 3" xfId="957" xr:uid="{00000000-0005-0000-0000-0000AB040000}"/>
    <cellStyle name="EYSubTotal 2 2 2 2 3 2" xfId="958" xr:uid="{00000000-0005-0000-0000-0000AC040000}"/>
    <cellStyle name="EYSubTotal 2 2 2 2 4" xfId="959" xr:uid="{00000000-0005-0000-0000-0000AD040000}"/>
    <cellStyle name="EYSubTotal 2 2 2 2 5" xfId="960" xr:uid="{00000000-0005-0000-0000-0000AE040000}"/>
    <cellStyle name="EYSubTotal 2 2 2 2 6" xfId="961" xr:uid="{00000000-0005-0000-0000-0000AF040000}"/>
    <cellStyle name="EYSubTotal 2 2 2 2 7" xfId="962" xr:uid="{00000000-0005-0000-0000-0000B0040000}"/>
    <cellStyle name="EYSubTotal 2 2 2 3" xfId="963" xr:uid="{00000000-0005-0000-0000-0000B1040000}"/>
    <cellStyle name="EYSubTotal 2 2 2 3 2" xfId="964" xr:uid="{00000000-0005-0000-0000-0000B2040000}"/>
    <cellStyle name="EYSubTotal 2 2 2 3 3" xfId="965" xr:uid="{00000000-0005-0000-0000-0000B3040000}"/>
    <cellStyle name="EYSubTotal 2 2 2 3 4" xfId="966" xr:uid="{00000000-0005-0000-0000-0000B4040000}"/>
    <cellStyle name="EYSubTotal 2 2 2 3 5" xfId="967" xr:uid="{00000000-0005-0000-0000-0000B5040000}"/>
    <cellStyle name="EYSubTotal 2 2 2 3 6" xfId="968" xr:uid="{00000000-0005-0000-0000-0000B6040000}"/>
    <cellStyle name="EYSubTotal 2 2 2 4" xfId="969" xr:uid="{00000000-0005-0000-0000-0000B7040000}"/>
    <cellStyle name="EYSubTotal 2 2 2 4 2" xfId="970" xr:uid="{00000000-0005-0000-0000-0000B8040000}"/>
    <cellStyle name="EYSubTotal 2 2 2 5" xfId="971" xr:uid="{00000000-0005-0000-0000-0000B9040000}"/>
    <cellStyle name="EYSubTotal 2 2 2 6" xfId="972" xr:uid="{00000000-0005-0000-0000-0000BA040000}"/>
    <cellStyle name="EYSubTotal 2 2 2 7" xfId="973" xr:uid="{00000000-0005-0000-0000-0000BB040000}"/>
    <cellStyle name="EYSubTotal 2 2 2 8" xfId="974" xr:uid="{00000000-0005-0000-0000-0000BC040000}"/>
    <cellStyle name="EYSubTotal 2 2 2_Subsidy" xfId="975" xr:uid="{00000000-0005-0000-0000-0000BD040000}"/>
    <cellStyle name="EYSubTotal 2 2 3" xfId="976" xr:uid="{00000000-0005-0000-0000-0000BE040000}"/>
    <cellStyle name="EYSubTotal 2 2 3 2" xfId="977" xr:uid="{00000000-0005-0000-0000-0000BF040000}"/>
    <cellStyle name="EYSubTotal 2 2 3 2 2" xfId="978" xr:uid="{00000000-0005-0000-0000-0000C0040000}"/>
    <cellStyle name="EYSubTotal 2 2 3 2 3" xfId="979" xr:uid="{00000000-0005-0000-0000-0000C1040000}"/>
    <cellStyle name="EYSubTotal 2 2 3 2 4" xfId="980" xr:uid="{00000000-0005-0000-0000-0000C2040000}"/>
    <cellStyle name="EYSubTotal 2 2 3 2 5" xfId="981" xr:uid="{00000000-0005-0000-0000-0000C3040000}"/>
    <cellStyle name="EYSubTotal 2 2 3 2 6" xfId="982" xr:uid="{00000000-0005-0000-0000-0000C4040000}"/>
    <cellStyle name="EYSubTotal 2 2 3 3" xfId="983" xr:uid="{00000000-0005-0000-0000-0000C5040000}"/>
    <cellStyle name="EYSubTotal 2 2 3 3 2" xfId="984" xr:uid="{00000000-0005-0000-0000-0000C6040000}"/>
    <cellStyle name="EYSubTotal 2 2 3 4" xfId="985" xr:uid="{00000000-0005-0000-0000-0000C7040000}"/>
    <cellStyle name="EYSubTotal 2 2 3 5" xfId="986" xr:uid="{00000000-0005-0000-0000-0000C8040000}"/>
    <cellStyle name="EYSubTotal 2 2 3 6" xfId="987" xr:uid="{00000000-0005-0000-0000-0000C9040000}"/>
    <cellStyle name="EYSubTotal 2 2 3 7" xfId="988" xr:uid="{00000000-0005-0000-0000-0000CA040000}"/>
    <cellStyle name="EYSubTotal 2 2 4" xfId="989" xr:uid="{00000000-0005-0000-0000-0000CB040000}"/>
    <cellStyle name="EYSubTotal 2 2 4 2" xfId="990" xr:uid="{00000000-0005-0000-0000-0000CC040000}"/>
    <cellStyle name="EYSubTotal 2 2 4 2 2" xfId="991" xr:uid="{00000000-0005-0000-0000-0000CD040000}"/>
    <cellStyle name="EYSubTotal 2 2 4 2 3" xfId="992" xr:uid="{00000000-0005-0000-0000-0000CE040000}"/>
    <cellStyle name="EYSubTotal 2 2 4 2 4" xfId="993" xr:uid="{00000000-0005-0000-0000-0000CF040000}"/>
    <cellStyle name="EYSubTotal 2 2 4 2 5" xfId="994" xr:uid="{00000000-0005-0000-0000-0000D0040000}"/>
    <cellStyle name="EYSubTotal 2 2 4 2 6" xfId="995" xr:uid="{00000000-0005-0000-0000-0000D1040000}"/>
    <cellStyle name="EYSubTotal 2 2 4 3" xfId="996" xr:uid="{00000000-0005-0000-0000-0000D2040000}"/>
    <cellStyle name="EYSubTotal 2 2 4 3 2" xfId="997" xr:uid="{00000000-0005-0000-0000-0000D3040000}"/>
    <cellStyle name="EYSubTotal 2 2 4 4" xfId="998" xr:uid="{00000000-0005-0000-0000-0000D4040000}"/>
    <cellStyle name="EYSubTotal 2 2 4 5" xfId="999" xr:uid="{00000000-0005-0000-0000-0000D5040000}"/>
    <cellStyle name="EYSubTotal 2 2 4 6" xfId="1000" xr:uid="{00000000-0005-0000-0000-0000D6040000}"/>
    <cellStyle name="EYSubTotal 2 2 4 7" xfId="1001" xr:uid="{00000000-0005-0000-0000-0000D7040000}"/>
    <cellStyle name="EYSubTotal 2 2 5" xfId="1002" xr:uid="{00000000-0005-0000-0000-0000D8040000}"/>
    <cellStyle name="EYSubTotal 2 2 5 2" xfId="1003" xr:uid="{00000000-0005-0000-0000-0000D9040000}"/>
    <cellStyle name="EYSubTotal 2 2 5 2 2" xfId="1004" xr:uid="{00000000-0005-0000-0000-0000DA040000}"/>
    <cellStyle name="EYSubTotal 2 2 5 2 3" xfId="1005" xr:uid="{00000000-0005-0000-0000-0000DB040000}"/>
    <cellStyle name="EYSubTotal 2 2 5 2 4" xfId="1006" xr:uid="{00000000-0005-0000-0000-0000DC040000}"/>
    <cellStyle name="EYSubTotal 2 2 5 2 5" xfId="1007" xr:uid="{00000000-0005-0000-0000-0000DD040000}"/>
    <cellStyle name="EYSubTotal 2 2 5 2 6" xfId="1008" xr:uid="{00000000-0005-0000-0000-0000DE040000}"/>
    <cellStyle name="EYSubTotal 2 2 5 3" xfId="1009" xr:uid="{00000000-0005-0000-0000-0000DF040000}"/>
    <cellStyle name="EYSubTotal 2 2 5 3 2" xfId="1010" xr:uid="{00000000-0005-0000-0000-0000E0040000}"/>
    <cellStyle name="EYSubTotal 2 2 5 4" xfId="1011" xr:uid="{00000000-0005-0000-0000-0000E1040000}"/>
    <cellStyle name="EYSubTotal 2 2 5 5" xfId="1012" xr:uid="{00000000-0005-0000-0000-0000E2040000}"/>
    <cellStyle name="EYSubTotal 2 2 5 6" xfId="1013" xr:uid="{00000000-0005-0000-0000-0000E3040000}"/>
    <cellStyle name="EYSubTotal 2 2 5 7" xfId="1014" xr:uid="{00000000-0005-0000-0000-0000E4040000}"/>
    <cellStyle name="EYSubTotal 2 2 6" xfId="1015" xr:uid="{00000000-0005-0000-0000-0000E5040000}"/>
    <cellStyle name="EYSubTotal 2 2 6 2" xfId="1016" xr:uid="{00000000-0005-0000-0000-0000E6040000}"/>
    <cellStyle name="EYSubTotal 2 2 6 2 2" xfId="1017" xr:uid="{00000000-0005-0000-0000-0000E7040000}"/>
    <cellStyle name="EYSubTotal 2 2 6 2 3" xfId="1018" xr:uid="{00000000-0005-0000-0000-0000E8040000}"/>
    <cellStyle name="EYSubTotal 2 2 6 2 4" xfId="1019" xr:uid="{00000000-0005-0000-0000-0000E9040000}"/>
    <cellStyle name="EYSubTotal 2 2 6 2 5" xfId="1020" xr:uid="{00000000-0005-0000-0000-0000EA040000}"/>
    <cellStyle name="EYSubTotal 2 2 6 2 6" xfId="1021" xr:uid="{00000000-0005-0000-0000-0000EB040000}"/>
    <cellStyle name="EYSubTotal 2 2 6 3" xfId="1022" xr:uid="{00000000-0005-0000-0000-0000EC040000}"/>
    <cellStyle name="EYSubTotal 2 2 6 3 2" xfId="1023" xr:uid="{00000000-0005-0000-0000-0000ED040000}"/>
    <cellStyle name="EYSubTotal 2 2 6 4" xfId="1024" xr:uid="{00000000-0005-0000-0000-0000EE040000}"/>
    <cellStyle name="EYSubTotal 2 2 6 5" xfId="1025" xr:uid="{00000000-0005-0000-0000-0000EF040000}"/>
    <cellStyle name="EYSubTotal 2 2 6 6" xfId="1026" xr:uid="{00000000-0005-0000-0000-0000F0040000}"/>
    <cellStyle name="EYSubTotal 2 2 6 7" xfId="1027" xr:uid="{00000000-0005-0000-0000-0000F1040000}"/>
    <cellStyle name="EYSubTotal 2 2 7" xfId="1028" xr:uid="{00000000-0005-0000-0000-0000F2040000}"/>
    <cellStyle name="EYSubTotal 2 2 7 2" xfId="1029" xr:uid="{00000000-0005-0000-0000-0000F3040000}"/>
    <cellStyle name="EYSubTotal 2 2 7 2 2" xfId="1030" xr:uid="{00000000-0005-0000-0000-0000F4040000}"/>
    <cellStyle name="EYSubTotal 2 2 7 2 3" xfId="1031" xr:uid="{00000000-0005-0000-0000-0000F5040000}"/>
    <cellStyle name="EYSubTotal 2 2 7 2 4" xfId="1032" xr:uid="{00000000-0005-0000-0000-0000F6040000}"/>
    <cellStyle name="EYSubTotal 2 2 7 2 5" xfId="1033" xr:uid="{00000000-0005-0000-0000-0000F7040000}"/>
    <cellStyle name="EYSubTotal 2 2 7 2 6" xfId="1034" xr:uid="{00000000-0005-0000-0000-0000F8040000}"/>
    <cellStyle name="EYSubTotal 2 2 7 3" xfId="1035" xr:uid="{00000000-0005-0000-0000-0000F9040000}"/>
    <cellStyle name="EYSubTotal 2 2 7 3 2" xfId="1036" xr:uid="{00000000-0005-0000-0000-0000FA040000}"/>
    <cellStyle name="EYSubTotal 2 2 7 4" xfId="1037" xr:uid="{00000000-0005-0000-0000-0000FB040000}"/>
    <cellStyle name="EYSubTotal 2 2 7 5" xfId="1038" xr:uid="{00000000-0005-0000-0000-0000FC040000}"/>
    <cellStyle name="EYSubTotal 2 2 7 6" xfId="1039" xr:uid="{00000000-0005-0000-0000-0000FD040000}"/>
    <cellStyle name="EYSubTotal 2 2 7 7" xfId="1040" xr:uid="{00000000-0005-0000-0000-0000FE040000}"/>
    <cellStyle name="EYSubTotal 2 2 8" xfId="1041" xr:uid="{00000000-0005-0000-0000-0000FF040000}"/>
    <cellStyle name="EYSubTotal 2 2 8 2" xfId="1042" xr:uid="{00000000-0005-0000-0000-000000050000}"/>
    <cellStyle name="EYSubTotal 2 2 8 2 2" xfId="1043" xr:uid="{00000000-0005-0000-0000-000001050000}"/>
    <cellStyle name="EYSubTotal 2 2 8 2 3" xfId="1044" xr:uid="{00000000-0005-0000-0000-000002050000}"/>
    <cellStyle name="EYSubTotal 2 2 8 2 4" xfId="1045" xr:uid="{00000000-0005-0000-0000-000003050000}"/>
    <cellStyle name="EYSubTotal 2 2 8 2 5" xfId="1046" xr:uid="{00000000-0005-0000-0000-000004050000}"/>
    <cellStyle name="EYSubTotal 2 2 8 2 6" xfId="1047" xr:uid="{00000000-0005-0000-0000-000005050000}"/>
    <cellStyle name="EYSubTotal 2 2 8 3" xfId="1048" xr:uid="{00000000-0005-0000-0000-000006050000}"/>
    <cellStyle name="EYSubTotal 2 2 8 3 2" xfId="1049" xr:uid="{00000000-0005-0000-0000-000007050000}"/>
    <cellStyle name="EYSubTotal 2 2 8 4" xfId="1050" xr:uid="{00000000-0005-0000-0000-000008050000}"/>
    <cellStyle name="EYSubTotal 2 2 8 5" xfId="1051" xr:uid="{00000000-0005-0000-0000-000009050000}"/>
    <cellStyle name="EYSubTotal 2 2 8 6" xfId="1052" xr:uid="{00000000-0005-0000-0000-00000A050000}"/>
    <cellStyle name="EYSubTotal 2 2 8 7" xfId="1053" xr:uid="{00000000-0005-0000-0000-00000B050000}"/>
    <cellStyle name="EYSubTotal 2 2 9" xfId="1054" xr:uid="{00000000-0005-0000-0000-00000C050000}"/>
    <cellStyle name="EYSubTotal 2 2 9 2" xfId="1055" xr:uid="{00000000-0005-0000-0000-00000D050000}"/>
    <cellStyle name="EYSubTotal 2 2 9 3" xfId="1056" xr:uid="{00000000-0005-0000-0000-00000E050000}"/>
    <cellStyle name="EYSubTotal 2 2 9 4" xfId="1057" xr:uid="{00000000-0005-0000-0000-00000F050000}"/>
    <cellStyle name="EYSubTotal 2 2 9 5" xfId="1058" xr:uid="{00000000-0005-0000-0000-000010050000}"/>
    <cellStyle name="EYSubTotal 2 2 9 6" xfId="1059" xr:uid="{00000000-0005-0000-0000-000011050000}"/>
    <cellStyle name="EYSubTotal 2 2_Subsidy" xfId="1060" xr:uid="{00000000-0005-0000-0000-000012050000}"/>
    <cellStyle name="EYSubTotal 2 3" xfId="1061" xr:uid="{00000000-0005-0000-0000-000013050000}"/>
    <cellStyle name="EYSubTotal 2 3 10" xfId="1062" xr:uid="{00000000-0005-0000-0000-000014050000}"/>
    <cellStyle name="EYSubTotal 2 3 10 2" xfId="1063" xr:uid="{00000000-0005-0000-0000-000015050000}"/>
    <cellStyle name="EYSubTotal 2 3 11" xfId="1064" xr:uid="{00000000-0005-0000-0000-000016050000}"/>
    <cellStyle name="EYSubTotal 2 3 12" xfId="1065" xr:uid="{00000000-0005-0000-0000-000017050000}"/>
    <cellStyle name="EYSubTotal 2 3 13" xfId="1066" xr:uid="{00000000-0005-0000-0000-000018050000}"/>
    <cellStyle name="EYSubTotal 2 3 14" xfId="1067" xr:uid="{00000000-0005-0000-0000-000019050000}"/>
    <cellStyle name="EYSubTotal 2 3 2" xfId="1068" xr:uid="{00000000-0005-0000-0000-00001A050000}"/>
    <cellStyle name="EYSubTotal 2 3 2 2" xfId="1069" xr:uid="{00000000-0005-0000-0000-00001B050000}"/>
    <cellStyle name="EYSubTotal 2 3 2 2 2" xfId="1070" xr:uid="{00000000-0005-0000-0000-00001C050000}"/>
    <cellStyle name="EYSubTotal 2 3 2 2 2 2" xfId="1071" xr:uid="{00000000-0005-0000-0000-00001D050000}"/>
    <cellStyle name="EYSubTotal 2 3 2 2 2 3" xfId="1072" xr:uid="{00000000-0005-0000-0000-00001E050000}"/>
    <cellStyle name="EYSubTotal 2 3 2 2 2 4" xfId="1073" xr:uid="{00000000-0005-0000-0000-00001F050000}"/>
    <cellStyle name="EYSubTotal 2 3 2 2 2 5" xfId="1074" xr:uid="{00000000-0005-0000-0000-000020050000}"/>
    <cellStyle name="EYSubTotal 2 3 2 2 2 6" xfId="1075" xr:uid="{00000000-0005-0000-0000-000021050000}"/>
    <cellStyle name="EYSubTotal 2 3 2 2 3" xfId="1076" xr:uid="{00000000-0005-0000-0000-000022050000}"/>
    <cellStyle name="EYSubTotal 2 3 2 2 3 2" xfId="1077" xr:uid="{00000000-0005-0000-0000-000023050000}"/>
    <cellStyle name="EYSubTotal 2 3 2 2 4" xfId="1078" xr:uid="{00000000-0005-0000-0000-000024050000}"/>
    <cellStyle name="EYSubTotal 2 3 2 2 5" xfId="1079" xr:uid="{00000000-0005-0000-0000-000025050000}"/>
    <cellStyle name="EYSubTotal 2 3 2 2 6" xfId="1080" xr:uid="{00000000-0005-0000-0000-000026050000}"/>
    <cellStyle name="EYSubTotal 2 3 2 2 7" xfId="1081" xr:uid="{00000000-0005-0000-0000-000027050000}"/>
    <cellStyle name="EYSubTotal 2 3 2 3" xfId="1082" xr:uid="{00000000-0005-0000-0000-000028050000}"/>
    <cellStyle name="EYSubTotal 2 3 2 3 2" xfId="1083" xr:uid="{00000000-0005-0000-0000-000029050000}"/>
    <cellStyle name="EYSubTotal 2 3 2 3 3" xfId="1084" xr:uid="{00000000-0005-0000-0000-00002A050000}"/>
    <cellStyle name="EYSubTotal 2 3 2 3 4" xfId="1085" xr:uid="{00000000-0005-0000-0000-00002B050000}"/>
    <cellStyle name="EYSubTotal 2 3 2 3 5" xfId="1086" xr:uid="{00000000-0005-0000-0000-00002C050000}"/>
    <cellStyle name="EYSubTotal 2 3 2 3 6" xfId="1087" xr:uid="{00000000-0005-0000-0000-00002D050000}"/>
    <cellStyle name="EYSubTotal 2 3 2 4" xfId="1088" xr:uid="{00000000-0005-0000-0000-00002E050000}"/>
    <cellStyle name="EYSubTotal 2 3 2 4 2" xfId="1089" xr:uid="{00000000-0005-0000-0000-00002F050000}"/>
    <cellStyle name="EYSubTotal 2 3 2 5" xfId="1090" xr:uid="{00000000-0005-0000-0000-000030050000}"/>
    <cellStyle name="EYSubTotal 2 3 2 6" xfId="1091" xr:uid="{00000000-0005-0000-0000-000031050000}"/>
    <cellStyle name="EYSubTotal 2 3 2 7" xfId="1092" xr:uid="{00000000-0005-0000-0000-000032050000}"/>
    <cellStyle name="EYSubTotal 2 3 2 8" xfId="1093" xr:uid="{00000000-0005-0000-0000-000033050000}"/>
    <cellStyle name="EYSubTotal 2 3 2_Subsidy" xfId="1094" xr:uid="{00000000-0005-0000-0000-000034050000}"/>
    <cellStyle name="EYSubTotal 2 3 3" xfId="1095" xr:uid="{00000000-0005-0000-0000-000035050000}"/>
    <cellStyle name="EYSubTotal 2 3 3 2" xfId="1096" xr:uid="{00000000-0005-0000-0000-000036050000}"/>
    <cellStyle name="EYSubTotal 2 3 3 2 2" xfId="1097" xr:uid="{00000000-0005-0000-0000-000037050000}"/>
    <cellStyle name="EYSubTotal 2 3 3 2 3" xfId="1098" xr:uid="{00000000-0005-0000-0000-000038050000}"/>
    <cellStyle name="EYSubTotal 2 3 3 2 4" xfId="1099" xr:uid="{00000000-0005-0000-0000-000039050000}"/>
    <cellStyle name="EYSubTotal 2 3 3 2 5" xfId="1100" xr:uid="{00000000-0005-0000-0000-00003A050000}"/>
    <cellStyle name="EYSubTotal 2 3 3 2 6" xfId="1101" xr:uid="{00000000-0005-0000-0000-00003B050000}"/>
    <cellStyle name="EYSubTotal 2 3 3 3" xfId="1102" xr:uid="{00000000-0005-0000-0000-00003C050000}"/>
    <cellStyle name="EYSubTotal 2 3 3 3 2" xfId="1103" xr:uid="{00000000-0005-0000-0000-00003D050000}"/>
    <cellStyle name="EYSubTotal 2 3 3 4" xfId="1104" xr:uid="{00000000-0005-0000-0000-00003E050000}"/>
    <cellStyle name="EYSubTotal 2 3 3 5" xfId="1105" xr:uid="{00000000-0005-0000-0000-00003F050000}"/>
    <cellStyle name="EYSubTotal 2 3 3 6" xfId="1106" xr:uid="{00000000-0005-0000-0000-000040050000}"/>
    <cellStyle name="EYSubTotal 2 3 3 7" xfId="1107" xr:uid="{00000000-0005-0000-0000-000041050000}"/>
    <cellStyle name="EYSubTotal 2 3 4" xfId="1108" xr:uid="{00000000-0005-0000-0000-000042050000}"/>
    <cellStyle name="EYSubTotal 2 3 4 2" xfId="1109" xr:uid="{00000000-0005-0000-0000-000043050000}"/>
    <cellStyle name="EYSubTotal 2 3 4 2 2" xfId="1110" xr:uid="{00000000-0005-0000-0000-000044050000}"/>
    <cellStyle name="EYSubTotal 2 3 4 2 3" xfId="1111" xr:uid="{00000000-0005-0000-0000-000045050000}"/>
    <cellStyle name="EYSubTotal 2 3 4 2 4" xfId="1112" xr:uid="{00000000-0005-0000-0000-000046050000}"/>
    <cellStyle name="EYSubTotal 2 3 4 2 5" xfId="1113" xr:uid="{00000000-0005-0000-0000-000047050000}"/>
    <cellStyle name="EYSubTotal 2 3 4 2 6" xfId="1114" xr:uid="{00000000-0005-0000-0000-000048050000}"/>
    <cellStyle name="EYSubTotal 2 3 4 3" xfId="1115" xr:uid="{00000000-0005-0000-0000-000049050000}"/>
    <cellStyle name="EYSubTotal 2 3 4 3 2" xfId="1116" xr:uid="{00000000-0005-0000-0000-00004A050000}"/>
    <cellStyle name="EYSubTotal 2 3 4 4" xfId="1117" xr:uid="{00000000-0005-0000-0000-00004B050000}"/>
    <cellStyle name="EYSubTotal 2 3 4 5" xfId="1118" xr:uid="{00000000-0005-0000-0000-00004C050000}"/>
    <cellStyle name="EYSubTotal 2 3 4 6" xfId="1119" xr:uid="{00000000-0005-0000-0000-00004D050000}"/>
    <cellStyle name="EYSubTotal 2 3 4 7" xfId="1120" xr:uid="{00000000-0005-0000-0000-00004E050000}"/>
    <cellStyle name="EYSubTotal 2 3 5" xfId="1121" xr:uid="{00000000-0005-0000-0000-00004F050000}"/>
    <cellStyle name="EYSubTotal 2 3 5 2" xfId="1122" xr:uid="{00000000-0005-0000-0000-000050050000}"/>
    <cellStyle name="EYSubTotal 2 3 5 2 2" xfId="1123" xr:uid="{00000000-0005-0000-0000-000051050000}"/>
    <cellStyle name="EYSubTotal 2 3 5 2 3" xfId="1124" xr:uid="{00000000-0005-0000-0000-000052050000}"/>
    <cellStyle name="EYSubTotal 2 3 5 2 4" xfId="1125" xr:uid="{00000000-0005-0000-0000-000053050000}"/>
    <cellStyle name="EYSubTotal 2 3 5 2 5" xfId="1126" xr:uid="{00000000-0005-0000-0000-000054050000}"/>
    <cellStyle name="EYSubTotal 2 3 5 2 6" xfId="1127" xr:uid="{00000000-0005-0000-0000-000055050000}"/>
    <cellStyle name="EYSubTotal 2 3 5 3" xfId="1128" xr:uid="{00000000-0005-0000-0000-000056050000}"/>
    <cellStyle name="EYSubTotal 2 3 5 3 2" xfId="1129" xr:uid="{00000000-0005-0000-0000-000057050000}"/>
    <cellStyle name="EYSubTotal 2 3 5 4" xfId="1130" xr:uid="{00000000-0005-0000-0000-000058050000}"/>
    <cellStyle name="EYSubTotal 2 3 5 5" xfId="1131" xr:uid="{00000000-0005-0000-0000-000059050000}"/>
    <cellStyle name="EYSubTotal 2 3 5 6" xfId="1132" xr:uid="{00000000-0005-0000-0000-00005A050000}"/>
    <cellStyle name="EYSubTotal 2 3 5 7" xfId="1133" xr:uid="{00000000-0005-0000-0000-00005B050000}"/>
    <cellStyle name="EYSubTotal 2 3 6" xfId="1134" xr:uid="{00000000-0005-0000-0000-00005C050000}"/>
    <cellStyle name="EYSubTotal 2 3 6 2" xfId="1135" xr:uid="{00000000-0005-0000-0000-00005D050000}"/>
    <cellStyle name="EYSubTotal 2 3 6 2 2" xfId="1136" xr:uid="{00000000-0005-0000-0000-00005E050000}"/>
    <cellStyle name="EYSubTotal 2 3 6 2 3" xfId="1137" xr:uid="{00000000-0005-0000-0000-00005F050000}"/>
    <cellStyle name="EYSubTotal 2 3 6 2 4" xfId="1138" xr:uid="{00000000-0005-0000-0000-000060050000}"/>
    <cellStyle name="EYSubTotal 2 3 6 2 5" xfId="1139" xr:uid="{00000000-0005-0000-0000-000061050000}"/>
    <cellStyle name="EYSubTotal 2 3 6 2 6" xfId="1140" xr:uid="{00000000-0005-0000-0000-000062050000}"/>
    <cellStyle name="EYSubTotal 2 3 6 3" xfId="1141" xr:uid="{00000000-0005-0000-0000-000063050000}"/>
    <cellStyle name="EYSubTotal 2 3 6 3 2" xfId="1142" xr:uid="{00000000-0005-0000-0000-000064050000}"/>
    <cellStyle name="EYSubTotal 2 3 6 4" xfId="1143" xr:uid="{00000000-0005-0000-0000-000065050000}"/>
    <cellStyle name="EYSubTotal 2 3 6 5" xfId="1144" xr:uid="{00000000-0005-0000-0000-000066050000}"/>
    <cellStyle name="EYSubTotal 2 3 6 6" xfId="1145" xr:uid="{00000000-0005-0000-0000-000067050000}"/>
    <cellStyle name="EYSubTotal 2 3 6 7" xfId="1146" xr:uid="{00000000-0005-0000-0000-000068050000}"/>
    <cellStyle name="EYSubTotal 2 3 7" xfId="1147" xr:uid="{00000000-0005-0000-0000-000069050000}"/>
    <cellStyle name="EYSubTotal 2 3 7 2" xfId="1148" xr:uid="{00000000-0005-0000-0000-00006A050000}"/>
    <cellStyle name="EYSubTotal 2 3 7 2 2" xfId="1149" xr:uid="{00000000-0005-0000-0000-00006B050000}"/>
    <cellStyle name="EYSubTotal 2 3 7 2 3" xfId="1150" xr:uid="{00000000-0005-0000-0000-00006C050000}"/>
    <cellStyle name="EYSubTotal 2 3 7 2 4" xfId="1151" xr:uid="{00000000-0005-0000-0000-00006D050000}"/>
    <cellStyle name="EYSubTotal 2 3 7 2 5" xfId="1152" xr:uid="{00000000-0005-0000-0000-00006E050000}"/>
    <cellStyle name="EYSubTotal 2 3 7 2 6" xfId="1153" xr:uid="{00000000-0005-0000-0000-00006F050000}"/>
    <cellStyle name="EYSubTotal 2 3 7 3" xfId="1154" xr:uid="{00000000-0005-0000-0000-000070050000}"/>
    <cellStyle name="EYSubTotal 2 3 7 3 2" xfId="1155" xr:uid="{00000000-0005-0000-0000-000071050000}"/>
    <cellStyle name="EYSubTotal 2 3 7 4" xfId="1156" xr:uid="{00000000-0005-0000-0000-000072050000}"/>
    <cellStyle name="EYSubTotal 2 3 7 5" xfId="1157" xr:uid="{00000000-0005-0000-0000-000073050000}"/>
    <cellStyle name="EYSubTotal 2 3 7 6" xfId="1158" xr:uid="{00000000-0005-0000-0000-000074050000}"/>
    <cellStyle name="EYSubTotal 2 3 7 7" xfId="1159" xr:uid="{00000000-0005-0000-0000-000075050000}"/>
    <cellStyle name="EYSubTotal 2 3 8" xfId="1160" xr:uid="{00000000-0005-0000-0000-000076050000}"/>
    <cellStyle name="EYSubTotal 2 3 8 2" xfId="1161" xr:uid="{00000000-0005-0000-0000-000077050000}"/>
    <cellStyle name="EYSubTotal 2 3 8 2 2" xfId="1162" xr:uid="{00000000-0005-0000-0000-000078050000}"/>
    <cellStyle name="EYSubTotal 2 3 8 2 3" xfId="1163" xr:uid="{00000000-0005-0000-0000-000079050000}"/>
    <cellStyle name="EYSubTotal 2 3 8 2 4" xfId="1164" xr:uid="{00000000-0005-0000-0000-00007A050000}"/>
    <cellStyle name="EYSubTotal 2 3 8 2 5" xfId="1165" xr:uid="{00000000-0005-0000-0000-00007B050000}"/>
    <cellStyle name="EYSubTotal 2 3 8 2 6" xfId="1166" xr:uid="{00000000-0005-0000-0000-00007C050000}"/>
    <cellStyle name="EYSubTotal 2 3 8 3" xfId="1167" xr:uid="{00000000-0005-0000-0000-00007D050000}"/>
    <cellStyle name="EYSubTotal 2 3 8 3 2" xfId="1168" xr:uid="{00000000-0005-0000-0000-00007E050000}"/>
    <cellStyle name="EYSubTotal 2 3 8 4" xfId="1169" xr:uid="{00000000-0005-0000-0000-00007F050000}"/>
    <cellStyle name="EYSubTotal 2 3 8 5" xfId="1170" xr:uid="{00000000-0005-0000-0000-000080050000}"/>
    <cellStyle name="EYSubTotal 2 3 8 6" xfId="1171" xr:uid="{00000000-0005-0000-0000-000081050000}"/>
    <cellStyle name="EYSubTotal 2 3 8 7" xfId="1172" xr:uid="{00000000-0005-0000-0000-000082050000}"/>
    <cellStyle name="EYSubTotal 2 3 9" xfId="1173" xr:uid="{00000000-0005-0000-0000-000083050000}"/>
    <cellStyle name="EYSubTotal 2 3 9 2" xfId="1174" xr:uid="{00000000-0005-0000-0000-000084050000}"/>
    <cellStyle name="EYSubTotal 2 3 9 3" xfId="1175" xr:uid="{00000000-0005-0000-0000-000085050000}"/>
    <cellStyle name="EYSubTotal 2 3 9 4" xfId="1176" xr:uid="{00000000-0005-0000-0000-000086050000}"/>
    <cellStyle name="EYSubTotal 2 3 9 5" xfId="1177" xr:uid="{00000000-0005-0000-0000-000087050000}"/>
    <cellStyle name="EYSubTotal 2 3 9 6" xfId="1178" xr:uid="{00000000-0005-0000-0000-000088050000}"/>
    <cellStyle name="EYSubTotal 2 3_Subsidy" xfId="1179" xr:uid="{00000000-0005-0000-0000-000089050000}"/>
    <cellStyle name="EYSubTotal 2 4" xfId="1180" xr:uid="{00000000-0005-0000-0000-00008A050000}"/>
    <cellStyle name="EYSubTotal 2 4 2" xfId="1181" xr:uid="{00000000-0005-0000-0000-00008B050000}"/>
    <cellStyle name="EYSubTotal 2 4 2 2" xfId="1182" xr:uid="{00000000-0005-0000-0000-00008C050000}"/>
    <cellStyle name="EYSubTotal 2 4 2 2 2" xfId="1183" xr:uid="{00000000-0005-0000-0000-00008D050000}"/>
    <cellStyle name="EYSubTotal 2 4 2 2 3" xfId="1184" xr:uid="{00000000-0005-0000-0000-00008E050000}"/>
    <cellStyle name="EYSubTotal 2 4 2 2 4" xfId="1185" xr:uid="{00000000-0005-0000-0000-00008F050000}"/>
    <cellStyle name="EYSubTotal 2 4 2 2 5" xfId="1186" xr:uid="{00000000-0005-0000-0000-000090050000}"/>
    <cellStyle name="EYSubTotal 2 4 2 2 6" xfId="1187" xr:uid="{00000000-0005-0000-0000-000091050000}"/>
    <cellStyle name="EYSubTotal 2 4 2 3" xfId="1188" xr:uid="{00000000-0005-0000-0000-000092050000}"/>
    <cellStyle name="EYSubTotal 2 4 2 3 2" xfId="1189" xr:uid="{00000000-0005-0000-0000-000093050000}"/>
    <cellStyle name="EYSubTotal 2 4 2 4" xfId="1190" xr:uid="{00000000-0005-0000-0000-000094050000}"/>
    <cellStyle name="EYSubTotal 2 4 2 5" xfId="1191" xr:uid="{00000000-0005-0000-0000-000095050000}"/>
    <cellStyle name="EYSubTotal 2 4 2 6" xfId="1192" xr:uid="{00000000-0005-0000-0000-000096050000}"/>
    <cellStyle name="EYSubTotal 2 4 2 7" xfId="1193" xr:uid="{00000000-0005-0000-0000-000097050000}"/>
    <cellStyle name="EYSubTotal 2 4 3" xfId="1194" xr:uid="{00000000-0005-0000-0000-000098050000}"/>
    <cellStyle name="EYSubTotal 2 4 3 2" xfId="1195" xr:uid="{00000000-0005-0000-0000-000099050000}"/>
    <cellStyle name="EYSubTotal 2 4 3 3" xfId="1196" xr:uid="{00000000-0005-0000-0000-00009A050000}"/>
    <cellStyle name="EYSubTotal 2 4 3 4" xfId="1197" xr:uid="{00000000-0005-0000-0000-00009B050000}"/>
    <cellStyle name="EYSubTotal 2 4 3 5" xfId="1198" xr:uid="{00000000-0005-0000-0000-00009C050000}"/>
    <cellStyle name="EYSubTotal 2 4 3 6" xfId="1199" xr:uid="{00000000-0005-0000-0000-00009D050000}"/>
    <cellStyle name="EYSubTotal 2 4 4" xfId="1200" xr:uid="{00000000-0005-0000-0000-00009E050000}"/>
    <cellStyle name="EYSubTotal 2 4 4 2" xfId="1201" xr:uid="{00000000-0005-0000-0000-00009F050000}"/>
    <cellStyle name="EYSubTotal 2 4 5" xfId="1202" xr:uid="{00000000-0005-0000-0000-0000A0050000}"/>
    <cellStyle name="EYSubTotal 2 4 6" xfId="1203" xr:uid="{00000000-0005-0000-0000-0000A1050000}"/>
    <cellStyle name="EYSubTotal 2 4 7" xfId="1204" xr:uid="{00000000-0005-0000-0000-0000A2050000}"/>
    <cellStyle name="EYSubTotal 2 4 8" xfId="1205" xr:uid="{00000000-0005-0000-0000-0000A3050000}"/>
    <cellStyle name="EYSubTotal 2 4_Subsidy" xfId="1206" xr:uid="{00000000-0005-0000-0000-0000A4050000}"/>
    <cellStyle name="EYSubTotal 2 5" xfId="1207" xr:uid="{00000000-0005-0000-0000-0000A5050000}"/>
    <cellStyle name="EYSubTotal 2 5 2" xfId="1208" xr:uid="{00000000-0005-0000-0000-0000A6050000}"/>
    <cellStyle name="EYSubTotal 2 5 2 2" xfId="1209" xr:uid="{00000000-0005-0000-0000-0000A7050000}"/>
    <cellStyle name="EYSubTotal 2 5 2 3" xfId="1210" xr:uid="{00000000-0005-0000-0000-0000A8050000}"/>
    <cellStyle name="EYSubTotal 2 5 2 4" xfId="1211" xr:uid="{00000000-0005-0000-0000-0000A9050000}"/>
    <cellStyle name="EYSubTotal 2 5 2 5" xfId="1212" xr:uid="{00000000-0005-0000-0000-0000AA050000}"/>
    <cellStyle name="EYSubTotal 2 5 2 6" xfId="1213" xr:uid="{00000000-0005-0000-0000-0000AB050000}"/>
    <cellStyle name="EYSubTotal 2 5 3" xfId="1214" xr:uid="{00000000-0005-0000-0000-0000AC050000}"/>
    <cellStyle name="EYSubTotal 2 5 3 2" xfId="1215" xr:uid="{00000000-0005-0000-0000-0000AD050000}"/>
    <cellStyle name="EYSubTotal 2 5 4" xfId="1216" xr:uid="{00000000-0005-0000-0000-0000AE050000}"/>
    <cellStyle name="EYSubTotal 2 5 5" xfId="1217" xr:uid="{00000000-0005-0000-0000-0000AF050000}"/>
    <cellStyle name="EYSubTotal 2 5 6" xfId="1218" xr:uid="{00000000-0005-0000-0000-0000B0050000}"/>
    <cellStyle name="EYSubTotal 2 5 7" xfId="1219" xr:uid="{00000000-0005-0000-0000-0000B1050000}"/>
    <cellStyle name="EYSubTotal 2 6" xfId="1220" xr:uid="{00000000-0005-0000-0000-0000B2050000}"/>
    <cellStyle name="EYSubTotal 2 6 2" xfId="1221" xr:uid="{00000000-0005-0000-0000-0000B3050000}"/>
    <cellStyle name="EYSubTotal 2 6 2 2" xfId="1222" xr:uid="{00000000-0005-0000-0000-0000B4050000}"/>
    <cellStyle name="EYSubTotal 2 6 2 3" xfId="1223" xr:uid="{00000000-0005-0000-0000-0000B5050000}"/>
    <cellStyle name="EYSubTotal 2 6 2 4" xfId="1224" xr:uid="{00000000-0005-0000-0000-0000B6050000}"/>
    <cellStyle name="EYSubTotal 2 6 2 5" xfId="1225" xr:uid="{00000000-0005-0000-0000-0000B7050000}"/>
    <cellStyle name="EYSubTotal 2 6 2 6" xfId="1226" xr:uid="{00000000-0005-0000-0000-0000B8050000}"/>
    <cellStyle name="EYSubTotal 2 6 3" xfId="1227" xr:uid="{00000000-0005-0000-0000-0000B9050000}"/>
    <cellStyle name="EYSubTotal 2 6 3 2" xfId="1228" xr:uid="{00000000-0005-0000-0000-0000BA050000}"/>
    <cellStyle name="EYSubTotal 2 6 4" xfId="1229" xr:uid="{00000000-0005-0000-0000-0000BB050000}"/>
    <cellStyle name="EYSubTotal 2 6 5" xfId="1230" xr:uid="{00000000-0005-0000-0000-0000BC050000}"/>
    <cellStyle name="EYSubTotal 2 6 6" xfId="1231" xr:uid="{00000000-0005-0000-0000-0000BD050000}"/>
    <cellStyle name="EYSubTotal 2 6 7" xfId="1232" xr:uid="{00000000-0005-0000-0000-0000BE050000}"/>
    <cellStyle name="EYSubTotal 2 7" xfId="1233" xr:uid="{00000000-0005-0000-0000-0000BF050000}"/>
    <cellStyle name="EYSubTotal 2 7 2" xfId="1234" xr:uid="{00000000-0005-0000-0000-0000C0050000}"/>
    <cellStyle name="EYSubTotal 2 7 2 2" xfId="1235" xr:uid="{00000000-0005-0000-0000-0000C1050000}"/>
    <cellStyle name="EYSubTotal 2 7 2 3" xfId="1236" xr:uid="{00000000-0005-0000-0000-0000C2050000}"/>
    <cellStyle name="EYSubTotal 2 7 2 4" xfId="1237" xr:uid="{00000000-0005-0000-0000-0000C3050000}"/>
    <cellStyle name="EYSubTotal 2 7 2 5" xfId="1238" xr:uid="{00000000-0005-0000-0000-0000C4050000}"/>
    <cellStyle name="EYSubTotal 2 7 2 6" xfId="1239" xr:uid="{00000000-0005-0000-0000-0000C5050000}"/>
    <cellStyle name="EYSubTotal 2 7 3" xfId="1240" xr:uid="{00000000-0005-0000-0000-0000C6050000}"/>
    <cellStyle name="EYSubTotal 2 7 3 2" xfId="1241" xr:uid="{00000000-0005-0000-0000-0000C7050000}"/>
    <cellStyle name="EYSubTotal 2 7 4" xfId="1242" xr:uid="{00000000-0005-0000-0000-0000C8050000}"/>
    <cellStyle name="EYSubTotal 2 7 5" xfId="1243" xr:uid="{00000000-0005-0000-0000-0000C9050000}"/>
    <cellStyle name="EYSubTotal 2 7 6" xfId="1244" xr:uid="{00000000-0005-0000-0000-0000CA050000}"/>
    <cellStyle name="EYSubTotal 2 7 7" xfId="1245" xr:uid="{00000000-0005-0000-0000-0000CB050000}"/>
    <cellStyle name="EYSubTotal 2 8" xfId="1246" xr:uid="{00000000-0005-0000-0000-0000CC050000}"/>
    <cellStyle name="EYSubTotal 2 8 2" xfId="1247" xr:uid="{00000000-0005-0000-0000-0000CD050000}"/>
    <cellStyle name="EYSubTotal 2 8 2 2" xfId="1248" xr:uid="{00000000-0005-0000-0000-0000CE050000}"/>
    <cellStyle name="EYSubTotal 2 8 2 3" xfId="1249" xr:uid="{00000000-0005-0000-0000-0000CF050000}"/>
    <cellStyle name="EYSubTotal 2 8 2 4" xfId="1250" xr:uid="{00000000-0005-0000-0000-0000D0050000}"/>
    <cellStyle name="EYSubTotal 2 8 2 5" xfId="1251" xr:uid="{00000000-0005-0000-0000-0000D1050000}"/>
    <cellStyle name="EYSubTotal 2 8 2 6" xfId="1252" xr:uid="{00000000-0005-0000-0000-0000D2050000}"/>
    <cellStyle name="EYSubTotal 2 8 3" xfId="1253" xr:uid="{00000000-0005-0000-0000-0000D3050000}"/>
    <cellStyle name="EYSubTotal 2 8 3 2" xfId="1254" xr:uid="{00000000-0005-0000-0000-0000D4050000}"/>
    <cellStyle name="EYSubTotal 2 8 4" xfId="1255" xr:uid="{00000000-0005-0000-0000-0000D5050000}"/>
    <cellStyle name="EYSubTotal 2 8 5" xfId="1256" xr:uid="{00000000-0005-0000-0000-0000D6050000}"/>
    <cellStyle name="EYSubTotal 2 8 6" xfId="1257" xr:uid="{00000000-0005-0000-0000-0000D7050000}"/>
    <cellStyle name="EYSubTotal 2 8 7" xfId="1258" xr:uid="{00000000-0005-0000-0000-0000D8050000}"/>
    <cellStyle name="EYSubTotal 2 9" xfId="1259" xr:uid="{00000000-0005-0000-0000-0000D9050000}"/>
    <cellStyle name="EYSubTotal 2 9 2" xfId="1260" xr:uid="{00000000-0005-0000-0000-0000DA050000}"/>
    <cellStyle name="EYSubTotal 2 9 2 2" xfId="1261" xr:uid="{00000000-0005-0000-0000-0000DB050000}"/>
    <cellStyle name="EYSubTotal 2 9 2 3" xfId="1262" xr:uid="{00000000-0005-0000-0000-0000DC050000}"/>
    <cellStyle name="EYSubTotal 2 9 2 4" xfId="1263" xr:uid="{00000000-0005-0000-0000-0000DD050000}"/>
    <cellStyle name="EYSubTotal 2 9 2 5" xfId="1264" xr:uid="{00000000-0005-0000-0000-0000DE050000}"/>
    <cellStyle name="EYSubTotal 2 9 2 6" xfId="1265" xr:uid="{00000000-0005-0000-0000-0000DF050000}"/>
    <cellStyle name="EYSubTotal 2 9 3" xfId="1266" xr:uid="{00000000-0005-0000-0000-0000E0050000}"/>
    <cellStyle name="EYSubTotal 2 9 3 2" xfId="1267" xr:uid="{00000000-0005-0000-0000-0000E1050000}"/>
    <cellStyle name="EYSubTotal 2 9 4" xfId="1268" xr:uid="{00000000-0005-0000-0000-0000E2050000}"/>
    <cellStyle name="EYSubTotal 2 9 5" xfId="1269" xr:uid="{00000000-0005-0000-0000-0000E3050000}"/>
    <cellStyle name="EYSubTotal 2 9 6" xfId="1270" xr:uid="{00000000-0005-0000-0000-0000E4050000}"/>
    <cellStyle name="EYSubTotal 2 9 7" xfId="1271" xr:uid="{00000000-0005-0000-0000-0000E5050000}"/>
    <cellStyle name="EYSubTotal 2_ST" xfId="1272" xr:uid="{00000000-0005-0000-0000-0000E6050000}"/>
    <cellStyle name="EYSubTotal 3" xfId="1273" xr:uid="{00000000-0005-0000-0000-0000E7050000}"/>
    <cellStyle name="EYSubTotal 3 10" xfId="1274" xr:uid="{00000000-0005-0000-0000-0000E8050000}"/>
    <cellStyle name="EYSubTotal 3 10 2" xfId="1275" xr:uid="{00000000-0005-0000-0000-0000E9050000}"/>
    <cellStyle name="EYSubTotal 3 11" xfId="1276" xr:uid="{00000000-0005-0000-0000-0000EA050000}"/>
    <cellStyle name="EYSubTotal 3 12" xfId="1277" xr:uid="{00000000-0005-0000-0000-0000EB050000}"/>
    <cellStyle name="EYSubTotal 3 13" xfId="1278" xr:uid="{00000000-0005-0000-0000-0000EC050000}"/>
    <cellStyle name="EYSubTotal 3 14" xfId="1279" xr:uid="{00000000-0005-0000-0000-0000ED050000}"/>
    <cellStyle name="EYSubTotal 3 15" xfId="1280" xr:uid="{00000000-0005-0000-0000-0000EE050000}"/>
    <cellStyle name="EYSubTotal 3 2" xfId="1281" xr:uid="{00000000-0005-0000-0000-0000EF050000}"/>
    <cellStyle name="EYSubTotal 3 2 2" xfId="1282" xr:uid="{00000000-0005-0000-0000-0000F0050000}"/>
    <cellStyle name="EYSubTotal 3 2 2 2" xfId="1283" xr:uid="{00000000-0005-0000-0000-0000F1050000}"/>
    <cellStyle name="EYSubTotal 3 2 2 2 2" xfId="1284" xr:uid="{00000000-0005-0000-0000-0000F2050000}"/>
    <cellStyle name="EYSubTotal 3 2 2 2 3" xfId="1285" xr:uid="{00000000-0005-0000-0000-0000F3050000}"/>
    <cellStyle name="EYSubTotal 3 2 2 2 4" xfId="1286" xr:uid="{00000000-0005-0000-0000-0000F4050000}"/>
    <cellStyle name="EYSubTotal 3 2 2 2 5" xfId="1287" xr:uid="{00000000-0005-0000-0000-0000F5050000}"/>
    <cellStyle name="EYSubTotal 3 2 2 2 6" xfId="1288" xr:uid="{00000000-0005-0000-0000-0000F6050000}"/>
    <cellStyle name="EYSubTotal 3 2 2 3" xfId="1289" xr:uid="{00000000-0005-0000-0000-0000F7050000}"/>
    <cellStyle name="EYSubTotal 3 2 2 3 2" xfId="1290" xr:uid="{00000000-0005-0000-0000-0000F8050000}"/>
    <cellStyle name="EYSubTotal 3 2 2 4" xfId="1291" xr:uid="{00000000-0005-0000-0000-0000F9050000}"/>
    <cellStyle name="EYSubTotal 3 2 2 5" xfId="1292" xr:uid="{00000000-0005-0000-0000-0000FA050000}"/>
    <cellStyle name="EYSubTotal 3 2 2 6" xfId="1293" xr:uid="{00000000-0005-0000-0000-0000FB050000}"/>
    <cellStyle name="EYSubTotal 3 2 2 7" xfId="1294" xr:uid="{00000000-0005-0000-0000-0000FC050000}"/>
    <cellStyle name="EYSubTotal 3 2 3" xfId="1295" xr:uid="{00000000-0005-0000-0000-0000FD050000}"/>
    <cellStyle name="EYSubTotal 3 2 3 2" xfId="1296" xr:uid="{00000000-0005-0000-0000-0000FE050000}"/>
    <cellStyle name="EYSubTotal 3 2 3 3" xfId="1297" xr:uid="{00000000-0005-0000-0000-0000FF050000}"/>
    <cellStyle name="EYSubTotal 3 2 3 4" xfId="1298" xr:uid="{00000000-0005-0000-0000-000000060000}"/>
    <cellStyle name="EYSubTotal 3 2 3 5" xfId="1299" xr:uid="{00000000-0005-0000-0000-000001060000}"/>
    <cellStyle name="EYSubTotal 3 2 3 6" xfId="1300" xr:uid="{00000000-0005-0000-0000-000002060000}"/>
    <cellStyle name="EYSubTotal 3 2 4" xfId="1301" xr:uid="{00000000-0005-0000-0000-000003060000}"/>
    <cellStyle name="EYSubTotal 3 2 4 2" xfId="1302" xr:uid="{00000000-0005-0000-0000-000004060000}"/>
    <cellStyle name="EYSubTotal 3 2 5" xfId="1303" xr:uid="{00000000-0005-0000-0000-000005060000}"/>
    <cellStyle name="EYSubTotal 3 2 6" xfId="1304" xr:uid="{00000000-0005-0000-0000-000006060000}"/>
    <cellStyle name="EYSubTotal 3 2 7" xfId="1305" xr:uid="{00000000-0005-0000-0000-000007060000}"/>
    <cellStyle name="EYSubTotal 3 2 8" xfId="1306" xr:uid="{00000000-0005-0000-0000-000008060000}"/>
    <cellStyle name="EYSubTotal 3 2_Subsidy" xfId="1307" xr:uid="{00000000-0005-0000-0000-000009060000}"/>
    <cellStyle name="EYSubTotal 3 3" xfId="1308" xr:uid="{00000000-0005-0000-0000-00000A060000}"/>
    <cellStyle name="EYSubTotal 3 3 2" xfId="1309" xr:uid="{00000000-0005-0000-0000-00000B060000}"/>
    <cellStyle name="EYSubTotal 3 3 2 2" xfId="1310" xr:uid="{00000000-0005-0000-0000-00000C060000}"/>
    <cellStyle name="EYSubTotal 3 3 2 3" xfId="1311" xr:uid="{00000000-0005-0000-0000-00000D060000}"/>
    <cellStyle name="EYSubTotal 3 3 2 4" xfId="1312" xr:uid="{00000000-0005-0000-0000-00000E060000}"/>
    <cellStyle name="EYSubTotal 3 3 2 5" xfId="1313" xr:uid="{00000000-0005-0000-0000-00000F060000}"/>
    <cellStyle name="EYSubTotal 3 3 2 6" xfId="1314" xr:uid="{00000000-0005-0000-0000-000010060000}"/>
    <cellStyle name="EYSubTotal 3 3 3" xfId="1315" xr:uid="{00000000-0005-0000-0000-000011060000}"/>
    <cellStyle name="EYSubTotal 3 3 3 2" xfId="1316" xr:uid="{00000000-0005-0000-0000-000012060000}"/>
    <cellStyle name="EYSubTotal 3 3 4" xfId="1317" xr:uid="{00000000-0005-0000-0000-000013060000}"/>
    <cellStyle name="EYSubTotal 3 3 5" xfId="1318" xr:uid="{00000000-0005-0000-0000-000014060000}"/>
    <cellStyle name="EYSubTotal 3 3 6" xfId="1319" xr:uid="{00000000-0005-0000-0000-000015060000}"/>
    <cellStyle name="EYSubTotal 3 3 7" xfId="1320" xr:uid="{00000000-0005-0000-0000-000016060000}"/>
    <cellStyle name="EYSubTotal 3 4" xfId="1321" xr:uid="{00000000-0005-0000-0000-000017060000}"/>
    <cellStyle name="EYSubTotal 3 4 2" xfId="1322" xr:uid="{00000000-0005-0000-0000-000018060000}"/>
    <cellStyle name="EYSubTotal 3 4 2 2" xfId="1323" xr:uid="{00000000-0005-0000-0000-000019060000}"/>
    <cellStyle name="EYSubTotal 3 4 2 3" xfId="1324" xr:uid="{00000000-0005-0000-0000-00001A060000}"/>
    <cellStyle name="EYSubTotal 3 4 2 4" xfId="1325" xr:uid="{00000000-0005-0000-0000-00001B060000}"/>
    <cellStyle name="EYSubTotal 3 4 2 5" xfId="1326" xr:uid="{00000000-0005-0000-0000-00001C060000}"/>
    <cellStyle name="EYSubTotal 3 4 2 6" xfId="1327" xr:uid="{00000000-0005-0000-0000-00001D060000}"/>
    <cellStyle name="EYSubTotal 3 4 3" xfId="1328" xr:uid="{00000000-0005-0000-0000-00001E060000}"/>
    <cellStyle name="EYSubTotal 3 4 3 2" xfId="1329" xr:uid="{00000000-0005-0000-0000-00001F060000}"/>
    <cellStyle name="EYSubTotal 3 4 4" xfId="1330" xr:uid="{00000000-0005-0000-0000-000020060000}"/>
    <cellStyle name="EYSubTotal 3 4 5" xfId="1331" xr:uid="{00000000-0005-0000-0000-000021060000}"/>
    <cellStyle name="EYSubTotal 3 4 6" xfId="1332" xr:uid="{00000000-0005-0000-0000-000022060000}"/>
    <cellStyle name="EYSubTotal 3 4 7" xfId="1333" xr:uid="{00000000-0005-0000-0000-000023060000}"/>
    <cellStyle name="EYSubTotal 3 5" xfId="1334" xr:uid="{00000000-0005-0000-0000-000024060000}"/>
    <cellStyle name="EYSubTotal 3 5 2" xfId="1335" xr:uid="{00000000-0005-0000-0000-000025060000}"/>
    <cellStyle name="EYSubTotal 3 5 2 2" xfId="1336" xr:uid="{00000000-0005-0000-0000-000026060000}"/>
    <cellStyle name="EYSubTotal 3 5 2 3" xfId="1337" xr:uid="{00000000-0005-0000-0000-000027060000}"/>
    <cellStyle name="EYSubTotal 3 5 2 4" xfId="1338" xr:uid="{00000000-0005-0000-0000-000028060000}"/>
    <cellStyle name="EYSubTotal 3 5 2 5" xfId="1339" xr:uid="{00000000-0005-0000-0000-000029060000}"/>
    <cellStyle name="EYSubTotal 3 5 2 6" xfId="1340" xr:uid="{00000000-0005-0000-0000-00002A060000}"/>
    <cellStyle name="EYSubTotal 3 5 3" xfId="1341" xr:uid="{00000000-0005-0000-0000-00002B060000}"/>
    <cellStyle name="EYSubTotal 3 5 3 2" xfId="1342" xr:uid="{00000000-0005-0000-0000-00002C060000}"/>
    <cellStyle name="EYSubTotal 3 5 4" xfId="1343" xr:uid="{00000000-0005-0000-0000-00002D060000}"/>
    <cellStyle name="EYSubTotal 3 5 5" xfId="1344" xr:uid="{00000000-0005-0000-0000-00002E060000}"/>
    <cellStyle name="EYSubTotal 3 5 6" xfId="1345" xr:uid="{00000000-0005-0000-0000-00002F060000}"/>
    <cellStyle name="EYSubTotal 3 5 7" xfId="1346" xr:uid="{00000000-0005-0000-0000-000030060000}"/>
    <cellStyle name="EYSubTotal 3 6" xfId="1347" xr:uid="{00000000-0005-0000-0000-000031060000}"/>
    <cellStyle name="EYSubTotal 3 6 2" xfId="1348" xr:uid="{00000000-0005-0000-0000-000032060000}"/>
    <cellStyle name="EYSubTotal 3 6 2 2" xfId="1349" xr:uid="{00000000-0005-0000-0000-000033060000}"/>
    <cellStyle name="EYSubTotal 3 6 2 3" xfId="1350" xr:uid="{00000000-0005-0000-0000-000034060000}"/>
    <cellStyle name="EYSubTotal 3 6 2 4" xfId="1351" xr:uid="{00000000-0005-0000-0000-000035060000}"/>
    <cellStyle name="EYSubTotal 3 6 2 5" xfId="1352" xr:uid="{00000000-0005-0000-0000-000036060000}"/>
    <cellStyle name="EYSubTotal 3 6 2 6" xfId="1353" xr:uid="{00000000-0005-0000-0000-000037060000}"/>
    <cellStyle name="EYSubTotal 3 6 3" xfId="1354" xr:uid="{00000000-0005-0000-0000-000038060000}"/>
    <cellStyle name="EYSubTotal 3 6 3 2" xfId="1355" xr:uid="{00000000-0005-0000-0000-000039060000}"/>
    <cellStyle name="EYSubTotal 3 6 4" xfId="1356" xr:uid="{00000000-0005-0000-0000-00003A060000}"/>
    <cellStyle name="EYSubTotal 3 6 5" xfId="1357" xr:uid="{00000000-0005-0000-0000-00003B060000}"/>
    <cellStyle name="EYSubTotal 3 6 6" xfId="1358" xr:uid="{00000000-0005-0000-0000-00003C060000}"/>
    <cellStyle name="EYSubTotal 3 6 7" xfId="1359" xr:uid="{00000000-0005-0000-0000-00003D060000}"/>
    <cellStyle name="EYSubTotal 3 7" xfId="1360" xr:uid="{00000000-0005-0000-0000-00003E060000}"/>
    <cellStyle name="EYSubTotal 3 7 2" xfId="1361" xr:uid="{00000000-0005-0000-0000-00003F060000}"/>
    <cellStyle name="EYSubTotal 3 7 2 2" xfId="1362" xr:uid="{00000000-0005-0000-0000-000040060000}"/>
    <cellStyle name="EYSubTotal 3 7 2 3" xfId="1363" xr:uid="{00000000-0005-0000-0000-000041060000}"/>
    <cellStyle name="EYSubTotal 3 7 2 4" xfId="1364" xr:uid="{00000000-0005-0000-0000-000042060000}"/>
    <cellStyle name="EYSubTotal 3 7 2 5" xfId="1365" xr:uid="{00000000-0005-0000-0000-000043060000}"/>
    <cellStyle name="EYSubTotal 3 7 2 6" xfId="1366" xr:uid="{00000000-0005-0000-0000-000044060000}"/>
    <cellStyle name="EYSubTotal 3 7 3" xfId="1367" xr:uid="{00000000-0005-0000-0000-000045060000}"/>
    <cellStyle name="EYSubTotal 3 7 3 2" xfId="1368" xr:uid="{00000000-0005-0000-0000-000046060000}"/>
    <cellStyle name="EYSubTotal 3 7 4" xfId="1369" xr:uid="{00000000-0005-0000-0000-000047060000}"/>
    <cellStyle name="EYSubTotal 3 7 5" xfId="1370" xr:uid="{00000000-0005-0000-0000-000048060000}"/>
    <cellStyle name="EYSubTotal 3 7 6" xfId="1371" xr:uid="{00000000-0005-0000-0000-000049060000}"/>
    <cellStyle name="EYSubTotal 3 7 7" xfId="1372" xr:uid="{00000000-0005-0000-0000-00004A060000}"/>
    <cellStyle name="EYSubTotal 3 8" xfId="1373" xr:uid="{00000000-0005-0000-0000-00004B060000}"/>
    <cellStyle name="EYSubTotal 3 8 2" xfId="1374" xr:uid="{00000000-0005-0000-0000-00004C060000}"/>
    <cellStyle name="EYSubTotal 3 8 2 2" xfId="1375" xr:uid="{00000000-0005-0000-0000-00004D060000}"/>
    <cellStyle name="EYSubTotal 3 8 2 3" xfId="1376" xr:uid="{00000000-0005-0000-0000-00004E060000}"/>
    <cellStyle name="EYSubTotal 3 8 2 4" xfId="1377" xr:uid="{00000000-0005-0000-0000-00004F060000}"/>
    <cellStyle name="EYSubTotal 3 8 2 5" xfId="1378" xr:uid="{00000000-0005-0000-0000-000050060000}"/>
    <cellStyle name="EYSubTotal 3 8 2 6" xfId="1379" xr:uid="{00000000-0005-0000-0000-000051060000}"/>
    <cellStyle name="EYSubTotal 3 8 3" xfId="1380" xr:uid="{00000000-0005-0000-0000-000052060000}"/>
    <cellStyle name="EYSubTotal 3 8 3 2" xfId="1381" xr:uid="{00000000-0005-0000-0000-000053060000}"/>
    <cellStyle name="EYSubTotal 3 8 4" xfId="1382" xr:uid="{00000000-0005-0000-0000-000054060000}"/>
    <cellStyle name="EYSubTotal 3 8 5" xfId="1383" xr:uid="{00000000-0005-0000-0000-000055060000}"/>
    <cellStyle name="EYSubTotal 3 8 6" xfId="1384" xr:uid="{00000000-0005-0000-0000-000056060000}"/>
    <cellStyle name="EYSubTotal 3 8 7" xfId="1385" xr:uid="{00000000-0005-0000-0000-000057060000}"/>
    <cellStyle name="EYSubTotal 3 9" xfId="1386" xr:uid="{00000000-0005-0000-0000-000058060000}"/>
    <cellStyle name="EYSubTotal 3 9 2" xfId="1387" xr:uid="{00000000-0005-0000-0000-000059060000}"/>
    <cellStyle name="EYSubTotal 3 9 3" xfId="1388" xr:uid="{00000000-0005-0000-0000-00005A060000}"/>
    <cellStyle name="EYSubTotal 3 9 4" xfId="1389" xr:uid="{00000000-0005-0000-0000-00005B060000}"/>
    <cellStyle name="EYSubTotal 3 9 5" xfId="1390" xr:uid="{00000000-0005-0000-0000-00005C060000}"/>
    <cellStyle name="EYSubTotal 3 9 6" xfId="1391" xr:uid="{00000000-0005-0000-0000-00005D060000}"/>
    <cellStyle name="EYSubTotal 3_Subsidy" xfId="1392" xr:uid="{00000000-0005-0000-0000-00005E060000}"/>
    <cellStyle name="EYSubTotal 4" xfId="1393" xr:uid="{00000000-0005-0000-0000-00005F060000}"/>
    <cellStyle name="EYSubTotal 4 10" xfId="1394" xr:uid="{00000000-0005-0000-0000-000060060000}"/>
    <cellStyle name="EYSubTotal 4 10 2" xfId="1395" xr:uid="{00000000-0005-0000-0000-000061060000}"/>
    <cellStyle name="EYSubTotal 4 11" xfId="1396" xr:uid="{00000000-0005-0000-0000-000062060000}"/>
    <cellStyle name="EYSubTotal 4 12" xfId="1397" xr:uid="{00000000-0005-0000-0000-000063060000}"/>
    <cellStyle name="EYSubTotal 4 13" xfId="1398" xr:uid="{00000000-0005-0000-0000-000064060000}"/>
    <cellStyle name="EYSubTotal 4 14" xfId="1399" xr:uid="{00000000-0005-0000-0000-000065060000}"/>
    <cellStyle name="EYSubTotal 4 2" xfId="1400" xr:uid="{00000000-0005-0000-0000-000066060000}"/>
    <cellStyle name="EYSubTotal 4 2 2" xfId="1401" xr:uid="{00000000-0005-0000-0000-000067060000}"/>
    <cellStyle name="EYSubTotal 4 2 2 2" xfId="1402" xr:uid="{00000000-0005-0000-0000-000068060000}"/>
    <cellStyle name="EYSubTotal 4 2 2 2 2" xfId="1403" xr:uid="{00000000-0005-0000-0000-000069060000}"/>
    <cellStyle name="EYSubTotal 4 2 2 2 3" xfId="1404" xr:uid="{00000000-0005-0000-0000-00006A060000}"/>
    <cellStyle name="EYSubTotal 4 2 2 2 4" xfId="1405" xr:uid="{00000000-0005-0000-0000-00006B060000}"/>
    <cellStyle name="EYSubTotal 4 2 2 2 5" xfId="1406" xr:uid="{00000000-0005-0000-0000-00006C060000}"/>
    <cellStyle name="EYSubTotal 4 2 2 2 6" xfId="1407" xr:uid="{00000000-0005-0000-0000-00006D060000}"/>
    <cellStyle name="EYSubTotal 4 2 2 3" xfId="1408" xr:uid="{00000000-0005-0000-0000-00006E060000}"/>
    <cellStyle name="EYSubTotal 4 2 2 3 2" xfId="1409" xr:uid="{00000000-0005-0000-0000-00006F060000}"/>
    <cellStyle name="EYSubTotal 4 2 2 4" xfId="1410" xr:uid="{00000000-0005-0000-0000-000070060000}"/>
    <cellStyle name="EYSubTotal 4 2 2 5" xfId="1411" xr:uid="{00000000-0005-0000-0000-000071060000}"/>
    <cellStyle name="EYSubTotal 4 2 2 6" xfId="1412" xr:uid="{00000000-0005-0000-0000-000072060000}"/>
    <cellStyle name="EYSubTotal 4 2 2 7" xfId="1413" xr:uid="{00000000-0005-0000-0000-000073060000}"/>
    <cellStyle name="EYSubTotal 4 2 3" xfId="1414" xr:uid="{00000000-0005-0000-0000-000074060000}"/>
    <cellStyle name="EYSubTotal 4 2 3 2" xfId="1415" xr:uid="{00000000-0005-0000-0000-000075060000}"/>
    <cellStyle name="EYSubTotal 4 2 3 3" xfId="1416" xr:uid="{00000000-0005-0000-0000-000076060000}"/>
    <cellStyle name="EYSubTotal 4 2 3 4" xfId="1417" xr:uid="{00000000-0005-0000-0000-000077060000}"/>
    <cellStyle name="EYSubTotal 4 2 3 5" xfId="1418" xr:uid="{00000000-0005-0000-0000-000078060000}"/>
    <cellStyle name="EYSubTotal 4 2 3 6" xfId="1419" xr:uid="{00000000-0005-0000-0000-000079060000}"/>
    <cellStyle name="EYSubTotal 4 2 4" xfId="1420" xr:uid="{00000000-0005-0000-0000-00007A060000}"/>
    <cellStyle name="EYSubTotal 4 2 4 2" xfId="1421" xr:uid="{00000000-0005-0000-0000-00007B060000}"/>
    <cellStyle name="EYSubTotal 4 2 5" xfId="1422" xr:uid="{00000000-0005-0000-0000-00007C060000}"/>
    <cellStyle name="EYSubTotal 4 2 6" xfId="1423" xr:uid="{00000000-0005-0000-0000-00007D060000}"/>
    <cellStyle name="EYSubTotal 4 2 7" xfId="1424" xr:uid="{00000000-0005-0000-0000-00007E060000}"/>
    <cellStyle name="EYSubTotal 4 2 8" xfId="1425" xr:uid="{00000000-0005-0000-0000-00007F060000}"/>
    <cellStyle name="EYSubTotal 4 2_Subsidy" xfId="1426" xr:uid="{00000000-0005-0000-0000-000080060000}"/>
    <cellStyle name="EYSubTotal 4 3" xfId="1427" xr:uid="{00000000-0005-0000-0000-000081060000}"/>
    <cellStyle name="EYSubTotal 4 3 2" xfId="1428" xr:uid="{00000000-0005-0000-0000-000082060000}"/>
    <cellStyle name="EYSubTotal 4 3 2 2" xfId="1429" xr:uid="{00000000-0005-0000-0000-000083060000}"/>
    <cellStyle name="EYSubTotal 4 3 2 3" xfId="1430" xr:uid="{00000000-0005-0000-0000-000084060000}"/>
    <cellStyle name="EYSubTotal 4 3 2 4" xfId="1431" xr:uid="{00000000-0005-0000-0000-000085060000}"/>
    <cellStyle name="EYSubTotal 4 3 2 5" xfId="1432" xr:uid="{00000000-0005-0000-0000-000086060000}"/>
    <cellStyle name="EYSubTotal 4 3 2 6" xfId="1433" xr:uid="{00000000-0005-0000-0000-000087060000}"/>
    <cellStyle name="EYSubTotal 4 3 3" xfId="1434" xr:uid="{00000000-0005-0000-0000-000088060000}"/>
    <cellStyle name="EYSubTotal 4 3 3 2" xfId="1435" xr:uid="{00000000-0005-0000-0000-000089060000}"/>
    <cellStyle name="EYSubTotal 4 3 4" xfId="1436" xr:uid="{00000000-0005-0000-0000-00008A060000}"/>
    <cellStyle name="EYSubTotal 4 3 5" xfId="1437" xr:uid="{00000000-0005-0000-0000-00008B060000}"/>
    <cellStyle name="EYSubTotal 4 3 6" xfId="1438" xr:uid="{00000000-0005-0000-0000-00008C060000}"/>
    <cellStyle name="EYSubTotal 4 3 7" xfId="1439" xr:uid="{00000000-0005-0000-0000-00008D060000}"/>
    <cellStyle name="EYSubTotal 4 4" xfId="1440" xr:uid="{00000000-0005-0000-0000-00008E060000}"/>
    <cellStyle name="EYSubTotal 4 4 2" xfId="1441" xr:uid="{00000000-0005-0000-0000-00008F060000}"/>
    <cellStyle name="EYSubTotal 4 4 2 2" xfId="1442" xr:uid="{00000000-0005-0000-0000-000090060000}"/>
    <cellStyle name="EYSubTotal 4 4 2 3" xfId="1443" xr:uid="{00000000-0005-0000-0000-000091060000}"/>
    <cellStyle name="EYSubTotal 4 4 2 4" xfId="1444" xr:uid="{00000000-0005-0000-0000-000092060000}"/>
    <cellStyle name="EYSubTotal 4 4 2 5" xfId="1445" xr:uid="{00000000-0005-0000-0000-000093060000}"/>
    <cellStyle name="EYSubTotal 4 4 2 6" xfId="1446" xr:uid="{00000000-0005-0000-0000-000094060000}"/>
    <cellStyle name="EYSubTotal 4 4 3" xfId="1447" xr:uid="{00000000-0005-0000-0000-000095060000}"/>
    <cellStyle name="EYSubTotal 4 4 3 2" xfId="1448" xr:uid="{00000000-0005-0000-0000-000096060000}"/>
    <cellStyle name="EYSubTotal 4 4 4" xfId="1449" xr:uid="{00000000-0005-0000-0000-000097060000}"/>
    <cellStyle name="EYSubTotal 4 4 5" xfId="1450" xr:uid="{00000000-0005-0000-0000-000098060000}"/>
    <cellStyle name="EYSubTotal 4 4 6" xfId="1451" xr:uid="{00000000-0005-0000-0000-000099060000}"/>
    <cellStyle name="EYSubTotal 4 4 7" xfId="1452" xr:uid="{00000000-0005-0000-0000-00009A060000}"/>
    <cellStyle name="EYSubTotal 4 5" xfId="1453" xr:uid="{00000000-0005-0000-0000-00009B060000}"/>
    <cellStyle name="EYSubTotal 4 5 2" xfId="1454" xr:uid="{00000000-0005-0000-0000-00009C060000}"/>
    <cellStyle name="EYSubTotal 4 5 2 2" xfId="1455" xr:uid="{00000000-0005-0000-0000-00009D060000}"/>
    <cellStyle name="EYSubTotal 4 5 2 3" xfId="1456" xr:uid="{00000000-0005-0000-0000-00009E060000}"/>
    <cellStyle name="EYSubTotal 4 5 2 4" xfId="1457" xr:uid="{00000000-0005-0000-0000-00009F060000}"/>
    <cellStyle name="EYSubTotal 4 5 2 5" xfId="1458" xr:uid="{00000000-0005-0000-0000-0000A0060000}"/>
    <cellStyle name="EYSubTotal 4 5 2 6" xfId="1459" xr:uid="{00000000-0005-0000-0000-0000A1060000}"/>
    <cellStyle name="EYSubTotal 4 5 3" xfId="1460" xr:uid="{00000000-0005-0000-0000-0000A2060000}"/>
    <cellStyle name="EYSubTotal 4 5 3 2" xfId="1461" xr:uid="{00000000-0005-0000-0000-0000A3060000}"/>
    <cellStyle name="EYSubTotal 4 5 4" xfId="1462" xr:uid="{00000000-0005-0000-0000-0000A4060000}"/>
    <cellStyle name="EYSubTotal 4 5 5" xfId="1463" xr:uid="{00000000-0005-0000-0000-0000A5060000}"/>
    <cellStyle name="EYSubTotal 4 5 6" xfId="1464" xr:uid="{00000000-0005-0000-0000-0000A6060000}"/>
    <cellStyle name="EYSubTotal 4 5 7" xfId="1465" xr:uid="{00000000-0005-0000-0000-0000A7060000}"/>
    <cellStyle name="EYSubTotal 4 6" xfId="1466" xr:uid="{00000000-0005-0000-0000-0000A8060000}"/>
    <cellStyle name="EYSubTotal 4 6 2" xfId="1467" xr:uid="{00000000-0005-0000-0000-0000A9060000}"/>
    <cellStyle name="EYSubTotal 4 6 2 2" xfId="1468" xr:uid="{00000000-0005-0000-0000-0000AA060000}"/>
    <cellStyle name="EYSubTotal 4 6 2 3" xfId="1469" xr:uid="{00000000-0005-0000-0000-0000AB060000}"/>
    <cellStyle name="EYSubTotal 4 6 2 4" xfId="1470" xr:uid="{00000000-0005-0000-0000-0000AC060000}"/>
    <cellStyle name="EYSubTotal 4 6 2 5" xfId="1471" xr:uid="{00000000-0005-0000-0000-0000AD060000}"/>
    <cellStyle name="EYSubTotal 4 6 2 6" xfId="1472" xr:uid="{00000000-0005-0000-0000-0000AE060000}"/>
    <cellStyle name="EYSubTotal 4 6 3" xfId="1473" xr:uid="{00000000-0005-0000-0000-0000AF060000}"/>
    <cellStyle name="EYSubTotal 4 6 3 2" xfId="1474" xr:uid="{00000000-0005-0000-0000-0000B0060000}"/>
    <cellStyle name="EYSubTotal 4 6 4" xfId="1475" xr:uid="{00000000-0005-0000-0000-0000B1060000}"/>
    <cellStyle name="EYSubTotal 4 6 5" xfId="1476" xr:uid="{00000000-0005-0000-0000-0000B2060000}"/>
    <cellStyle name="EYSubTotal 4 6 6" xfId="1477" xr:uid="{00000000-0005-0000-0000-0000B3060000}"/>
    <cellStyle name="EYSubTotal 4 6 7" xfId="1478" xr:uid="{00000000-0005-0000-0000-0000B4060000}"/>
    <cellStyle name="EYSubTotal 4 7" xfId="1479" xr:uid="{00000000-0005-0000-0000-0000B5060000}"/>
    <cellStyle name="EYSubTotal 4 7 2" xfId="1480" xr:uid="{00000000-0005-0000-0000-0000B6060000}"/>
    <cellStyle name="EYSubTotal 4 7 2 2" xfId="1481" xr:uid="{00000000-0005-0000-0000-0000B7060000}"/>
    <cellStyle name="EYSubTotal 4 7 2 3" xfId="1482" xr:uid="{00000000-0005-0000-0000-0000B8060000}"/>
    <cellStyle name="EYSubTotal 4 7 2 4" xfId="1483" xr:uid="{00000000-0005-0000-0000-0000B9060000}"/>
    <cellStyle name="EYSubTotal 4 7 2 5" xfId="1484" xr:uid="{00000000-0005-0000-0000-0000BA060000}"/>
    <cellStyle name="EYSubTotal 4 7 2 6" xfId="1485" xr:uid="{00000000-0005-0000-0000-0000BB060000}"/>
    <cellStyle name="EYSubTotal 4 7 3" xfId="1486" xr:uid="{00000000-0005-0000-0000-0000BC060000}"/>
    <cellStyle name="EYSubTotal 4 7 3 2" xfId="1487" xr:uid="{00000000-0005-0000-0000-0000BD060000}"/>
    <cellStyle name="EYSubTotal 4 7 4" xfId="1488" xr:uid="{00000000-0005-0000-0000-0000BE060000}"/>
    <cellStyle name="EYSubTotal 4 7 5" xfId="1489" xr:uid="{00000000-0005-0000-0000-0000BF060000}"/>
    <cellStyle name="EYSubTotal 4 7 6" xfId="1490" xr:uid="{00000000-0005-0000-0000-0000C0060000}"/>
    <cellStyle name="EYSubTotal 4 7 7" xfId="1491" xr:uid="{00000000-0005-0000-0000-0000C1060000}"/>
    <cellStyle name="EYSubTotal 4 8" xfId="1492" xr:uid="{00000000-0005-0000-0000-0000C2060000}"/>
    <cellStyle name="EYSubTotal 4 8 2" xfId="1493" xr:uid="{00000000-0005-0000-0000-0000C3060000}"/>
    <cellStyle name="EYSubTotal 4 8 2 2" xfId="1494" xr:uid="{00000000-0005-0000-0000-0000C4060000}"/>
    <cellStyle name="EYSubTotal 4 8 2 3" xfId="1495" xr:uid="{00000000-0005-0000-0000-0000C5060000}"/>
    <cellStyle name="EYSubTotal 4 8 2 4" xfId="1496" xr:uid="{00000000-0005-0000-0000-0000C6060000}"/>
    <cellStyle name="EYSubTotal 4 8 2 5" xfId="1497" xr:uid="{00000000-0005-0000-0000-0000C7060000}"/>
    <cellStyle name="EYSubTotal 4 8 2 6" xfId="1498" xr:uid="{00000000-0005-0000-0000-0000C8060000}"/>
    <cellStyle name="EYSubTotal 4 8 3" xfId="1499" xr:uid="{00000000-0005-0000-0000-0000C9060000}"/>
    <cellStyle name="EYSubTotal 4 8 3 2" xfId="1500" xr:uid="{00000000-0005-0000-0000-0000CA060000}"/>
    <cellStyle name="EYSubTotal 4 8 4" xfId="1501" xr:uid="{00000000-0005-0000-0000-0000CB060000}"/>
    <cellStyle name="EYSubTotal 4 8 5" xfId="1502" xr:uid="{00000000-0005-0000-0000-0000CC060000}"/>
    <cellStyle name="EYSubTotal 4 8 6" xfId="1503" xr:uid="{00000000-0005-0000-0000-0000CD060000}"/>
    <cellStyle name="EYSubTotal 4 8 7" xfId="1504" xr:uid="{00000000-0005-0000-0000-0000CE060000}"/>
    <cellStyle name="EYSubTotal 4 9" xfId="1505" xr:uid="{00000000-0005-0000-0000-0000CF060000}"/>
    <cellStyle name="EYSubTotal 4 9 2" xfId="1506" xr:uid="{00000000-0005-0000-0000-0000D0060000}"/>
    <cellStyle name="EYSubTotal 4 9 3" xfId="1507" xr:uid="{00000000-0005-0000-0000-0000D1060000}"/>
    <cellStyle name="EYSubTotal 4 9 4" xfId="1508" xr:uid="{00000000-0005-0000-0000-0000D2060000}"/>
    <cellStyle name="EYSubTotal 4 9 5" xfId="1509" xr:uid="{00000000-0005-0000-0000-0000D3060000}"/>
    <cellStyle name="EYSubTotal 4 9 6" xfId="1510" xr:uid="{00000000-0005-0000-0000-0000D4060000}"/>
    <cellStyle name="EYSubTotal 4_Subsidy" xfId="1511" xr:uid="{00000000-0005-0000-0000-0000D5060000}"/>
    <cellStyle name="EYSubTotal 5" xfId="1512" xr:uid="{00000000-0005-0000-0000-0000D6060000}"/>
    <cellStyle name="EYSubTotal 5 10" xfId="1513" xr:uid="{00000000-0005-0000-0000-0000D7060000}"/>
    <cellStyle name="EYSubTotal 5 10 2" xfId="1514" xr:uid="{00000000-0005-0000-0000-0000D8060000}"/>
    <cellStyle name="EYSubTotal 5 11" xfId="1515" xr:uid="{00000000-0005-0000-0000-0000D9060000}"/>
    <cellStyle name="EYSubTotal 5 12" xfId="1516" xr:uid="{00000000-0005-0000-0000-0000DA060000}"/>
    <cellStyle name="EYSubTotal 5 13" xfId="1517" xr:uid="{00000000-0005-0000-0000-0000DB060000}"/>
    <cellStyle name="EYSubTotal 5 14" xfId="1518" xr:uid="{00000000-0005-0000-0000-0000DC060000}"/>
    <cellStyle name="EYSubTotal 5 2" xfId="1519" xr:uid="{00000000-0005-0000-0000-0000DD060000}"/>
    <cellStyle name="EYSubTotal 5 2 2" xfId="1520" xr:uid="{00000000-0005-0000-0000-0000DE060000}"/>
    <cellStyle name="EYSubTotal 5 2 2 2" xfId="1521" xr:uid="{00000000-0005-0000-0000-0000DF060000}"/>
    <cellStyle name="EYSubTotal 5 2 2 2 2" xfId="1522" xr:uid="{00000000-0005-0000-0000-0000E0060000}"/>
    <cellStyle name="EYSubTotal 5 2 2 2 3" xfId="1523" xr:uid="{00000000-0005-0000-0000-0000E1060000}"/>
    <cellStyle name="EYSubTotal 5 2 2 2 4" xfId="1524" xr:uid="{00000000-0005-0000-0000-0000E2060000}"/>
    <cellStyle name="EYSubTotal 5 2 2 2 5" xfId="1525" xr:uid="{00000000-0005-0000-0000-0000E3060000}"/>
    <cellStyle name="EYSubTotal 5 2 2 2 6" xfId="1526" xr:uid="{00000000-0005-0000-0000-0000E4060000}"/>
    <cellStyle name="EYSubTotal 5 2 2 3" xfId="1527" xr:uid="{00000000-0005-0000-0000-0000E5060000}"/>
    <cellStyle name="EYSubTotal 5 2 2 3 2" xfId="1528" xr:uid="{00000000-0005-0000-0000-0000E6060000}"/>
    <cellStyle name="EYSubTotal 5 2 2 4" xfId="1529" xr:uid="{00000000-0005-0000-0000-0000E7060000}"/>
    <cellStyle name="EYSubTotal 5 2 2 5" xfId="1530" xr:uid="{00000000-0005-0000-0000-0000E8060000}"/>
    <cellStyle name="EYSubTotal 5 2 2 6" xfId="1531" xr:uid="{00000000-0005-0000-0000-0000E9060000}"/>
    <cellStyle name="EYSubTotal 5 2 2 7" xfId="1532" xr:uid="{00000000-0005-0000-0000-0000EA060000}"/>
    <cellStyle name="EYSubTotal 5 2 3" xfId="1533" xr:uid="{00000000-0005-0000-0000-0000EB060000}"/>
    <cellStyle name="EYSubTotal 5 2 3 2" xfId="1534" xr:uid="{00000000-0005-0000-0000-0000EC060000}"/>
    <cellStyle name="EYSubTotal 5 2 3 3" xfId="1535" xr:uid="{00000000-0005-0000-0000-0000ED060000}"/>
    <cellStyle name="EYSubTotal 5 2 3 4" xfId="1536" xr:uid="{00000000-0005-0000-0000-0000EE060000}"/>
    <cellStyle name="EYSubTotal 5 2 3 5" xfId="1537" xr:uid="{00000000-0005-0000-0000-0000EF060000}"/>
    <cellStyle name="EYSubTotal 5 2 3 6" xfId="1538" xr:uid="{00000000-0005-0000-0000-0000F0060000}"/>
    <cellStyle name="EYSubTotal 5 2 4" xfId="1539" xr:uid="{00000000-0005-0000-0000-0000F1060000}"/>
    <cellStyle name="EYSubTotal 5 2 4 2" xfId="1540" xr:uid="{00000000-0005-0000-0000-0000F2060000}"/>
    <cellStyle name="EYSubTotal 5 2 5" xfId="1541" xr:uid="{00000000-0005-0000-0000-0000F3060000}"/>
    <cellStyle name="EYSubTotal 5 2 6" xfId="1542" xr:uid="{00000000-0005-0000-0000-0000F4060000}"/>
    <cellStyle name="EYSubTotal 5 2 7" xfId="1543" xr:uid="{00000000-0005-0000-0000-0000F5060000}"/>
    <cellStyle name="EYSubTotal 5 2 8" xfId="1544" xr:uid="{00000000-0005-0000-0000-0000F6060000}"/>
    <cellStyle name="EYSubTotal 5 2_Subsidy" xfId="1545" xr:uid="{00000000-0005-0000-0000-0000F7060000}"/>
    <cellStyle name="EYSubTotal 5 3" xfId="1546" xr:uid="{00000000-0005-0000-0000-0000F8060000}"/>
    <cellStyle name="EYSubTotal 5 3 2" xfId="1547" xr:uid="{00000000-0005-0000-0000-0000F9060000}"/>
    <cellStyle name="EYSubTotal 5 3 2 2" xfId="1548" xr:uid="{00000000-0005-0000-0000-0000FA060000}"/>
    <cellStyle name="EYSubTotal 5 3 2 3" xfId="1549" xr:uid="{00000000-0005-0000-0000-0000FB060000}"/>
    <cellStyle name="EYSubTotal 5 3 2 4" xfId="1550" xr:uid="{00000000-0005-0000-0000-0000FC060000}"/>
    <cellStyle name="EYSubTotal 5 3 2 5" xfId="1551" xr:uid="{00000000-0005-0000-0000-0000FD060000}"/>
    <cellStyle name="EYSubTotal 5 3 2 6" xfId="1552" xr:uid="{00000000-0005-0000-0000-0000FE060000}"/>
    <cellStyle name="EYSubTotal 5 3 3" xfId="1553" xr:uid="{00000000-0005-0000-0000-0000FF060000}"/>
    <cellStyle name="EYSubTotal 5 3 3 2" xfId="1554" xr:uid="{00000000-0005-0000-0000-000000070000}"/>
    <cellStyle name="EYSubTotal 5 3 4" xfId="1555" xr:uid="{00000000-0005-0000-0000-000001070000}"/>
    <cellStyle name="EYSubTotal 5 3 5" xfId="1556" xr:uid="{00000000-0005-0000-0000-000002070000}"/>
    <cellStyle name="EYSubTotal 5 3 6" xfId="1557" xr:uid="{00000000-0005-0000-0000-000003070000}"/>
    <cellStyle name="EYSubTotal 5 3 7" xfId="1558" xr:uid="{00000000-0005-0000-0000-000004070000}"/>
    <cellStyle name="EYSubTotal 5 4" xfId="1559" xr:uid="{00000000-0005-0000-0000-000005070000}"/>
    <cellStyle name="EYSubTotal 5 4 2" xfId="1560" xr:uid="{00000000-0005-0000-0000-000006070000}"/>
    <cellStyle name="EYSubTotal 5 4 2 2" xfId="1561" xr:uid="{00000000-0005-0000-0000-000007070000}"/>
    <cellStyle name="EYSubTotal 5 4 2 3" xfId="1562" xr:uid="{00000000-0005-0000-0000-000008070000}"/>
    <cellStyle name="EYSubTotal 5 4 2 4" xfId="1563" xr:uid="{00000000-0005-0000-0000-000009070000}"/>
    <cellStyle name="EYSubTotal 5 4 2 5" xfId="1564" xr:uid="{00000000-0005-0000-0000-00000A070000}"/>
    <cellStyle name="EYSubTotal 5 4 2 6" xfId="1565" xr:uid="{00000000-0005-0000-0000-00000B070000}"/>
    <cellStyle name="EYSubTotal 5 4 3" xfId="1566" xr:uid="{00000000-0005-0000-0000-00000C070000}"/>
    <cellStyle name="EYSubTotal 5 4 3 2" xfId="1567" xr:uid="{00000000-0005-0000-0000-00000D070000}"/>
    <cellStyle name="EYSubTotal 5 4 4" xfId="1568" xr:uid="{00000000-0005-0000-0000-00000E070000}"/>
    <cellStyle name="EYSubTotal 5 4 5" xfId="1569" xr:uid="{00000000-0005-0000-0000-00000F070000}"/>
    <cellStyle name="EYSubTotal 5 4 6" xfId="1570" xr:uid="{00000000-0005-0000-0000-000010070000}"/>
    <cellStyle name="EYSubTotal 5 4 7" xfId="1571" xr:uid="{00000000-0005-0000-0000-000011070000}"/>
    <cellStyle name="EYSubTotal 5 5" xfId="1572" xr:uid="{00000000-0005-0000-0000-000012070000}"/>
    <cellStyle name="EYSubTotal 5 5 2" xfId="1573" xr:uid="{00000000-0005-0000-0000-000013070000}"/>
    <cellStyle name="EYSubTotal 5 5 2 2" xfId="1574" xr:uid="{00000000-0005-0000-0000-000014070000}"/>
    <cellStyle name="EYSubTotal 5 5 2 3" xfId="1575" xr:uid="{00000000-0005-0000-0000-000015070000}"/>
    <cellStyle name="EYSubTotal 5 5 2 4" xfId="1576" xr:uid="{00000000-0005-0000-0000-000016070000}"/>
    <cellStyle name="EYSubTotal 5 5 2 5" xfId="1577" xr:uid="{00000000-0005-0000-0000-000017070000}"/>
    <cellStyle name="EYSubTotal 5 5 2 6" xfId="1578" xr:uid="{00000000-0005-0000-0000-000018070000}"/>
    <cellStyle name="EYSubTotal 5 5 3" xfId="1579" xr:uid="{00000000-0005-0000-0000-000019070000}"/>
    <cellStyle name="EYSubTotal 5 5 3 2" xfId="1580" xr:uid="{00000000-0005-0000-0000-00001A070000}"/>
    <cellStyle name="EYSubTotal 5 5 4" xfId="1581" xr:uid="{00000000-0005-0000-0000-00001B070000}"/>
    <cellStyle name="EYSubTotal 5 5 5" xfId="1582" xr:uid="{00000000-0005-0000-0000-00001C070000}"/>
    <cellStyle name="EYSubTotal 5 5 6" xfId="1583" xr:uid="{00000000-0005-0000-0000-00001D070000}"/>
    <cellStyle name="EYSubTotal 5 5 7" xfId="1584" xr:uid="{00000000-0005-0000-0000-00001E070000}"/>
    <cellStyle name="EYSubTotal 5 6" xfId="1585" xr:uid="{00000000-0005-0000-0000-00001F070000}"/>
    <cellStyle name="EYSubTotal 5 6 2" xfId="1586" xr:uid="{00000000-0005-0000-0000-000020070000}"/>
    <cellStyle name="EYSubTotal 5 6 2 2" xfId="1587" xr:uid="{00000000-0005-0000-0000-000021070000}"/>
    <cellStyle name="EYSubTotal 5 6 2 3" xfId="1588" xr:uid="{00000000-0005-0000-0000-000022070000}"/>
    <cellStyle name="EYSubTotal 5 6 2 4" xfId="1589" xr:uid="{00000000-0005-0000-0000-000023070000}"/>
    <cellStyle name="EYSubTotal 5 6 2 5" xfId="1590" xr:uid="{00000000-0005-0000-0000-000024070000}"/>
    <cellStyle name="EYSubTotal 5 6 2 6" xfId="1591" xr:uid="{00000000-0005-0000-0000-000025070000}"/>
    <cellStyle name="EYSubTotal 5 6 3" xfId="1592" xr:uid="{00000000-0005-0000-0000-000026070000}"/>
    <cellStyle name="EYSubTotal 5 6 3 2" xfId="1593" xr:uid="{00000000-0005-0000-0000-000027070000}"/>
    <cellStyle name="EYSubTotal 5 6 4" xfId="1594" xr:uid="{00000000-0005-0000-0000-000028070000}"/>
    <cellStyle name="EYSubTotal 5 6 5" xfId="1595" xr:uid="{00000000-0005-0000-0000-000029070000}"/>
    <cellStyle name="EYSubTotal 5 6 6" xfId="1596" xr:uid="{00000000-0005-0000-0000-00002A070000}"/>
    <cellStyle name="EYSubTotal 5 6 7" xfId="1597" xr:uid="{00000000-0005-0000-0000-00002B070000}"/>
    <cellStyle name="EYSubTotal 5 7" xfId="1598" xr:uid="{00000000-0005-0000-0000-00002C070000}"/>
    <cellStyle name="EYSubTotal 5 7 2" xfId="1599" xr:uid="{00000000-0005-0000-0000-00002D070000}"/>
    <cellStyle name="EYSubTotal 5 7 2 2" xfId="1600" xr:uid="{00000000-0005-0000-0000-00002E070000}"/>
    <cellStyle name="EYSubTotal 5 7 2 3" xfId="1601" xr:uid="{00000000-0005-0000-0000-00002F070000}"/>
    <cellStyle name="EYSubTotal 5 7 2 4" xfId="1602" xr:uid="{00000000-0005-0000-0000-000030070000}"/>
    <cellStyle name="EYSubTotal 5 7 2 5" xfId="1603" xr:uid="{00000000-0005-0000-0000-000031070000}"/>
    <cellStyle name="EYSubTotal 5 7 2 6" xfId="1604" xr:uid="{00000000-0005-0000-0000-000032070000}"/>
    <cellStyle name="EYSubTotal 5 7 3" xfId="1605" xr:uid="{00000000-0005-0000-0000-000033070000}"/>
    <cellStyle name="EYSubTotal 5 7 3 2" xfId="1606" xr:uid="{00000000-0005-0000-0000-000034070000}"/>
    <cellStyle name="EYSubTotal 5 7 4" xfId="1607" xr:uid="{00000000-0005-0000-0000-000035070000}"/>
    <cellStyle name="EYSubTotal 5 7 5" xfId="1608" xr:uid="{00000000-0005-0000-0000-000036070000}"/>
    <cellStyle name="EYSubTotal 5 7 6" xfId="1609" xr:uid="{00000000-0005-0000-0000-000037070000}"/>
    <cellStyle name="EYSubTotal 5 7 7" xfId="1610" xr:uid="{00000000-0005-0000-0000-000038070000}"/>
    <cellStyle name="EYSubTotal 5 8" xfId="1611" xr:uid="{00000000-0005-0000-0000-000039070000}"/>
    <cellStyle name="EYSubTotal 5 8 2" xfId="1612" xr:uid="{00000000-0005-0000-0000-00003A070000}"/>
    <cellStyle name="EYSubTotal 5 8 2 2" xfId="1613" xr:uid="{00000000-0005-0000-0000-00003B070000}"/>
    <cellStyle name="EYSubTotal 5 8 2 3" xfId="1614" xr:uid="{00000000-0005-0000-0000-00003C070000}"/>
    <cellStyle name="EYSubTotal 5 8 2 4" xfId="1615" xr:uid="{00000000-0005-0000-0000-00003D070000}"/>
    <cellStyle name="EYSubTotal 5 8 2 5" xfId="1616" xr:uid="{00000000-0005-0000-0000-00003E070000}"/>
    <cellStyle name="EYSubTotal 5 8 2 6" xfId="1617" xr:uid="{00000000-0005-0000-0000-00003F070000}"/>
    <cellStyle name="EYSubTotal 5 8 3" xfId="1618" xr:uid="{00000000-0005-0000-0000-000040070000}"/>
    <cellStyle name="EYSubTotal 5 8 3 2" xfId="1619" xr:uid="{00000000-0005-0000-0000-000041070000}"/>
    <cellStyle name="EYSubTotal 5 8 4" xfId="1620" xr:uid="{00000000-0005-0000-0000-000042070000}"/>
    <cellStyle name="EYSubTotal 5 8 5" xfId="1621" xr:uid="{00000000-0005-0000-0000-000043070000}"/>
    <cellStyle name="EYSubTotal 5 8 6" xfId="1622" xr:uid="{00000000-0005-0000-0000-000044070000}"/>
    <cellStyle name="EYSubTotal 5 8 7" xfId="1623" xr:uid="{00000000-0005-0000-0000-000045070000}"/>
    <cellStyle name="EYSubTotal 5 9" xfId="1624" xr:uid="{00000000-0005-0000-0000-000046070000}"/>
    <cellStyle name="EYSubTotal 5 9 2" xfId="1625" xr:uid="{00000000-0005-0000-0000-000047070000}"/>
    <cellStyle name="EYSubTotal 5 9 3" xfId="1626" xr:uid="{00000000-0005-0000-0000-000048070000}"/>
    <cellStyle name="EYSubTotal 5 9 4" xfId="1627" xr:uid="{00000000-0005-0000-0000-000049070000}"/>
    <cellStyle name="EYSubTotal 5 9 5" xfId="1628" xr:uid="{00000000-0005-0000-0000-00004A070000}"/>
    <cellStyle name="EYSubTotal 5 9 6" xfId="1629" xr:uid="{00000000-0005-0000-0000-00004B070000}"/>
    <cellStyle name="EYSubTotal 5_Subsidy" xfId="1630" xr:uid="{00000000-0005-0000-0000-00004C070000}"/>
    <cellStyle name="EYSubTotal 6" xfId="1631" xr:uid="{00000000-0005-0000-0000-00004D070000}"/>
    <cellStyle name="EYSubTotal 6 10" xfId="1632" xr:uid="{00000000-0005-0000-0000-00004E070000}"/>
    <cellStyle name="EYSubTotal 6 10 2" xfId="1633" xr:uid="{00000000-0005-0000-0000-00004F070000}"/>
    <cellStyle name="EYSubTotal 6 11" xfId="1634" xr:uid="{00000000-0005-0000-0000-000050070000}"/>
    <cellStyle name="EYSubTotal 6 12" xfId="1635" xr:uid="{00000000-0005-0000-0000-000051070000}"/>
    <cellStyle name="EYSubTotal 6 13" xfId="1636" xr:uid="{00000000-0005-0000-0000-000052070000}"/>
    <cellStyle name="EYSubTotal 6 14" xfId="1637" xr:uid="{00000000-0005-0000-0000-000053070000}"/>
    <cellStyle name="EYSubTotal 6 2" xfId="1638" xr:uid="{00000000-0005-0000-0000-000054070000}"/>
    <cellStyle name="EYSubTotal 6 2 2" xfId="1639" xr:uid="{00000000-0005-0000-0000-000055070000}"/>
    <cellStyle name="EYSubTotal 6 2 2 2" xfId="1640" xr:uid="{00000000-0005-0000-0000-000056070000}"/>
    <cellStyle name="EYSubTotal 6 2 2 2 2" xfId="1641" xr:uid="{00000000-0005-0000-0000-000057070000}"/>
    <cellStyle name="EYSubTotal 6 2 2 2 3" xfId="1642" xr:uid="{00000000-0005-0000-0000-000058070000}"/>
    <cellStyle name="EYSubTotal 6 2 2 2 4" xfId="1643" xr:uid="{00000000-0005-0000-0000-000059070000}"/>
    <cellStyle name="EYSubTotal 6 2 2 2 5" xfId="1644" xr:uid="{00000000-0005-0000-0000-00005A070000}"/>
    <cellStyle name="EYSubTotal 6 2 2 2 6" xfId="1645" xr:uid="{00000000-0005-0000-0000-00005B070000}"/>
    <cellStyle name="EYSubTotal 6 2 2 3" xfId="1646" xr:uid="{00000000-0005-0000-0000-00005C070000}"/>
    <cellStyle name="EYSubTotal 6 2 2 3 2" xfId="1647" xr:uid="{00000000-0005-0000-0000-00005D070000}"/>
    <cellStyle name="EYSubTotal 6 2 2 4" xfId="1648" xr:uid="{00000000-0005-0000-0000-00005E070000}"/>
    <cellStyle name="EYSubTotal 6 2 2 5" xfId="1649" xr:uid="{00000000-0005-0000-0000-00005F070000}"/>
    <cellStyle name="EYSubTotal 6 2 2 6" xfId="1650" xr:uid="{00000000-0005-0000-0000-000060070000}"/>
    <cellStyle name="EYSubTotal 6 2 2 7" xfId="1651" xr:uid="{00000000-0005-0000-0000-000061070000}"/>
    <cellStyle name="EYSubTotal 6 2 3" xfId="1652" xr:uid="{00000000-0005-0000-0000-000062070000}"/>
    <cellStyle name="EYSubTotal 6 2 3 2" xfId="1653" xr:uid="{00000000-0005-0000-0000-000063070000}"/>
    <cellStyle name="EYSubTotal 6 2 3 3" xfId="1654" xr:uid="{00000000-0005-0000-0000-000064070000}"/>
    <cellStyle name="EYSubTotal 6 2 3 4" xfId="1655" xr:uid="{00000000-0005-0000-0000-000065070000}"/>
    <cellStyle name="EYSubTotal 6 2 3 5" xfId="1656" xr:uid="{00000000-0005-0000-0000-000066070000}"/>
    <cellStyle name="EYSubTotal 6 2 3 6" xfId="1657" xr:uid="{00000000-0005-0000-0000-000067070000}"/>
    <cellStyle name="EYSubTotal 6 2 4" xfId="1658" xr:uid="{00000000-0005-0000-0000-000068070000}"/>
    <cellStyle name="EYSubTotal 6 2 4 2" xfId="1659" xr:uid="{00000000-0005-0000-0000-000069070000}"/>
    <cellStyle name="EYSubTotal 6 2 5" xfId="1660" xr:uid="{00000000-0005-0000-0000-00006A070000}"/>
    <cellStyle name="EYSubTotal 6 2 6" xfId="1661" xr:uid="{00000000-0005-0000-0000-00006B070000}"/>
    <cellStyle name="EYSubTotal 6 2 7" xfId="1662" xr:uid="{00000000-0005-0000-0000-00006C070000}"/>
    <cellStyle name="EYSubTotal 6 2 8" xfId="1663" xr:uid="{00000000-0005-0000-0000-00006D070000}"/>
    <cellStyle name="EYSubTotal 6 2_Subsidy" xfId="1664" xr:uid="{00000000-0005-0000-0000-00006E070000}"/>
    <cellStyle name="EYSubTotal 6 3" xfId="1665" xr:uid="{00000000-0005-0000-0000-00006F070000}"/>
    <cellStyle name="EYSubTotal 6 3 2" xfId="1666" xr:uid="{00000000-0005-0000-0000-000070070000}"/>
    <cellStyle name="EYSubTotal 6 3 2 2" xfId="1667" xr:uid="{00000000-0005-0000-0000-000071070000}"/>
    <cellStyle name="EYSubTotal 6 3 2 3" xfId="1668" xr:uid="{00000000-0005-0000-0000-000072070000}"/>
    <cellStyle name="EYSubTotal 6 3 2 4" xfId="1669" xr:uid="{00000000-0005-0000-0000-000073070000}"/>
    <cellStyle name="EYSubTotal 6 3 2 5" xfId="1670" xr:uid="{00000000-0005-0000-0000-000074070000}"/>
    <cellStyle name="EYSubTotal 6 3 2 6" xfId="1671" xr:uid="{00000000-0005-0000-0000-000075070000}"/>
    <cellStyle name="EYSubTotal 6 3 3" xfId="1672" xr:uid="{00000000-0005-0000-0000-000076070000}"/>
    <cellStyle name="EYSubTotal 6 3 3 2" xfId="1673" xr:uid="{00000000-0005-0000-0000-000077070000}"/>
    <cellStyle name="EYSubTotal 6 3 4" xfId="1674" xr:uid="{00000000-0005-0000-0000-000078070000}"/>
    <cellStyle name="EYSubTotal 6 3 5" xfId="1675" xr:uid="{00000000-0005-0000-0000-000079070000}"/>
    <cellStyle name="EYSubTotal 6 3 6" xfId="1676" xr:uid="{00000000-0005-0000-0000-00007A070000}"/>
    <cellStyle name="EYSubTotal 6 3 7" xfId="1677" xr:uid="{00000000-0005-0000-0000-00007B070000}"/>
    <cellStyle name="EYSubTotal 6 4" xfId="1678" xr:uid="{00000000-0005-0000-0000-00007C070000}"/>
    <cellStyle name="EYSubTotal 6 4 2" xfId="1679" xr:uid="{00000000-0005-0000-0000-00007D070000}"/>
    <cellStyle name="EYSubTotal 6 4 2 2" xfId="1680" xr:uid="{00000000-0005-0000-0000-00007E070000}"/>
    <cellStyle name="EYSubTotal 6 4 2 3" xfId="1681" xr:uid="{00000000-0005-0000-0000-00007F070000}"/>
    <cellStyle name="EYSubTotal 6 4 2 4" xfId="1682" xr:uid="{00000000-0005-0000-0000-000080070000}"/>
    <cellStyle name="EYSubTotal 6 4 2 5" xfId="1683" xr:uid="{00000000-0005-0000-0000-000081070000}"/>
    <cellStyle name="EYSubTotal 6 4 2 6" xfId="1684" xr:uid="{00000000-0005-0000-0000-000082070000}"/>
    <cellStyle name="EYSubTotal 6 4 3" xfId="1685" xr:uid="{00000000-0005-0000-0000-000083070000}"/>
    <cellStyle name="EYSubTotal 6 4 3 2" xfId="1686" xr:uid="{00000000-0005-0000-0000-000084070000}"/>
    <cellStyle name="EYSubTotal 6 4 4" xfId="1687" xr:uid="{00000000-0005-0000-0000-000085070000}"/>
    <cellStyle name="EYSubTotal 6 4 5" xfId="1688" xr:uid="{00000000-0005-0000-0000-000086070000}"/>
    <cellStyle name="EYSubTotal 6 4 6" xfId="1689" xr:uid="{00000000-0005-0000-0000-000087070000}"/>
    <cellStyle name="EYSubTotal 6 4 7" xfId="1690" xr:uid="{00000000-0005-0000-0000-000088070000}"/>
    <cellStyle name="EYSubTotal 6 5" xfId="1691" xr:uid="{00000000-0005-0000-0000-000089070000}"/>
    <cellStyle name="EYSubTotal 6 5 2" xfId="1692" xr:uid="{00000000-0005-0000-0000-00008A070000}"/>
    <cellStyle name="EYSubTotal 6 5 2 2" xfId="1693" xr:uid="{00000000-0005-0000-0000-00008B070000}"/>
    <cellStyle name="EYSubTotal 6 5 2 3" xfId="1694" xr:uid="{00000000-0005-0000-0000-00008C070000}"/>
    <cellStyle name="EYSubTotal 6 5 2 4" xfId="1695" xr:uid="{00000000-0005-0000-0000-00008D070000}"/>
    <cellStyle name="EYSubTotal 6 5 2 5" xfId="1696" xr:uid="{00000000-0005-0000-0000-00008E070000}"/>
    <cellStyle name="EYSubTotal 6 5 2 6" xfId="1697" xr:uid="{00000000-0005-0000-0000-00008F070000}"/>
    <cellStyle name="EYSubTotal 6 5 3" xfId="1698" xr:uid="{00000000-0005-0000-0000-000090070000}"/>
    <cellStyle name="EYSubTotal 6 5 3 2" xfId="1699" xr:uid="{00000000-0005-0000-0000-000091070000}"/>
    <cellStyle name="EYSubTotal 6 5 4" xfId="1700" xr:uid="{00000000-0005-0000-0000-000092070000}"/>
    <cellStyle name="EYSubTotal 6 5 5" xfId="1701" xr:uid="{00000000-0005-0000-0000-000093070000}"/>
    <cellStyle name="EYSubTotal 6 5 6" xfId="1702" xr:uid="{00000000-0005-0000-0000-000094070000}"/>
    <cellStyle name="EYSubTotal 6 5 7" xfId="1703" xr:uid="{00000000-0005-0000-0000-000095070000}"/>
    <cellStyle name="EYSubTotal 6 6" xfId="1704" xr:uid="{00000000-0005-0000-0000-000096070000}"/>
    <cellStyle name="EYSubTotal 6 6 2" xfId="1705" xr:uid="{00000000-0005-0000-0000-000097070000}"/>
    <cellStyle name="EYSubTotal 6 6 2 2" xfId="1706" xr:uid="{00000000-0005-0000-0000-000098070000}"/>
    <cellStyle name="EYSubTotal 6 6 2 3" xfId="1707" xr:uid="{00000000-0005-0000-0000-000099070000}"/>
    <cellStyle name="EYSubTotal 6 6 2 4" xfId="1708" xr:uid="{00000000-0005-0000-0000-00009A070000}"/>
    <cellStyle name="EYSubTotal 6 6 2 5" xfId="1709" xr:uid="{00000000-0005-0000-0000-00009B070000}"/>
    <cellStyle name="EYSubTotal 6 6 2 6" xfId="1710" xr:uid="{00000000-0005-0000-0000-00009C070000}"/>
    <cellStyle name="EYSubTotal 6 6 3" xfId="1711" xr:uid="{00000000-0005-0000-0000-00009D070000}"/>
    <cellStyle name="EYSubTotal 6 6 3 2" xfId="1712" xr:uid="{00000000-0005-0000-0000-00009E070000}"/>
    <cellStyle name="EYSubTotal 6 6 4" xfId="1713" xr:uid="{00000000-0005-0000-0000-00009F070000}"/>
    <cellStyle name="EYSubTotal 6 6 5" xfId="1714" xr:uid="{00000000-0005-0000-0000-0000A0070000}"/>
    <cellStyle name="EYSubTotal 6 6 6" xfId="1715" xr:uid="{00000000-0005-0000-0000-0000A1070000}"/>
    <cellStyle name="EYSubTotal 6 6 7" xfId="1716" xr:uid="{00000000-0005-0000-0000-0000A2070000}"/>
    <cellStyle name="EYSubTotal 6 7" xfId="1717" xr:uid="{00000000-0005-0000-0000-0000A3070000}"/>
    <cellStyle name="EYSubTotal 6 7 2" xfId="1718" xr:uid="{00000000-0005-0000-0000-0000A4070000}"/>
    <cellStyle name="EYSubTotal 6 7 2 2" xfId="1719" xr:uid="{00000000-0005-0000-0000-0000A5070000}"/>
    <cellStyle name="EYSubTotal 6 7 2 3" xfId="1720" xr:uid="{00000000-0005-0000-0000-0000A6070000}"/>
    <cellStyle name="EYSubTotal 6 7 2 4" xfId="1721" xr:uid="{00000000-0005-0000-0000-0000A7070000}"/>
    <cellStyle name="EYSubTotal 6 7 2 5" xfId="1722" xr:uid="{00000000-0005-0000-0000-0000A8070000}"/>
    <cellStyle name="EYSubTotal 6 7 2 6" xfId="1723" xr:uid="{00000000-0005-0000-0000-0000A9070000}"/>
    <cellStyle name="EYSubTotal 6 7 3" xfId="1724" xr:uid="{00000000-0005-0000-0000-0000AA070000}"/>
    <cellStyle name="EYSubTotal 6 7 3 2" xfId="1725" xr:uid="{00000000-0005-0000-0000-0000AB070000}"/>
    <cellStyle name="EYSubTotal 6 7 4" xfId="1726" xr:uid="{00000000-0005-0000-0000-0000AC070000}"/>
    <cellStyle name="EYSubTotal 6 7 5" xfId="1727" xr:uid="{00000000-0005-0000-0000-0000AD070000}"/>
    <cellStyle name="EYSubTotal 6 7 6" xfId="1728" xr:uid="{00000000-0005-0000-0000-0000AE070000}"/>
    <cellStyle name="EYSubTotal 6 7 7" xfId="1729" xr:uid="{00000000-0005-0000-0000-0000AF070000}"/>
    <cellStyle name="EYSubTotal 6 8" xfId="1730" xr:uid="{00000000-0005-0000-0000-0000B0070000}"/>
    <cellStyle name="EYSubTotal 6 8 2" xfId="1731" xr:uid="{00000000-0005-0000-0000-0000B1070000}"/>
    <cellStyle name="EYSubTotal 6 8 2 2" xfId="1732" xr:uid="{00000000-0005-0000-0000-0000B2070000}"/>
    <cellStyle name="EYSubTotal 6 8 2 3" xfId="1733" xr:uid="{00000000-0005-0000-0000-0000B3070000}"/>
    <cellStyle name="EYSubTotal 6 8 2 4" xfId="1734" xr:uid="{00000000-0005-0000-0000-0000B4070000}"/>
    <cellStyle name="EYSubTotal 6 8 2 5" xfId="1735" xr:uid="{00000000-0005-0000-0000-0000B5070000}"/>
    <cellStyle name="EYSubTotal 6 8 2 6" xfId="1736" xr:uid="{00000000-0005-0000-0000-0000B6070000}"/>
    <cellStyle name="EYSubTotal 6 8 3" xfId="1737" xr:uid="{00000000-0005-0000-0000-0000B7070000}"/>
    <cellStyle name="EYSubTotal 6 8 3 2" xfId="1738" xr:uid="{00000000-0005-0000-0000-0000B8070000}"/>
    <cellStyle name="EYSubTotal 6 8 4" xfId="1739" xr:uid="{00000000-0005-0000-0000-0000B9070000}"/>
    <cellStyle name="EYSubTotal 6 8 5" xfId="1740" xr:uid="{00000000-0005-0000-0000-0000BA070000}"/>
    <cellStyle name="EYSubTotal 6 8 6" xfId="1741" xr:uid="{00000000-0005-0000-0000-0000BB070000}"/>
    <cellStyle name="EYSubTotal 6 8 7" xfId="1742" xr:uid="{00000000-0005-0000-0000-0000BC070000}"/>
    <cellStyle name="EYSubTotal 6 9" xfId="1743" xr:uid="{00000000-0005-0000-0000-0000BD070000}"/>
    <cellStyle name="EYSubTotal 6 9 2" xfId="1744" xr:uid="{00000000-0005-0000-0000-0000BE070000}"/>
    <cellStyle name="EYSubTotal 6 9 3" xfId="1745" xr:uid="{00000000-0005-0000-0000-0000BF070000}"/>
    <cellStyle name="EYSubTotal 6 9 4" xfId="1746" xr:uid="{00000000-0005-0000-0000-0000C0070000}"/>
    <cellStyle name="EYSubTotal 6 9 5" xfId="1747" xr:uid="{00000000-0005-0000-0000-0000C1070000}"/>
    <cellStyle name="EYSubTotal 6 9 6" xfId="1748" xr:uid="{00000000-0005-0000-0000-0000C2070000}"/>
    <cellStyle name="EYSubTotal 6_Subsidy" xfId="1749" xr:uid="{00000000-0005-0000-0000-0000C3070000}"/>
    <cellStyle name="EYSubTotal 7" xfId="1750" xr:uid="{00000000-0005-0000-0000-0000C4070000}"/>
    <cellStyle name="EYSubTotal 7 2" xfId="1751" xr:uid="{00000000-0005-0000-0000-0000C5070000}"/>
    <cellStyle name="EYSubTotal 7 2 2" xfId="1752" xr:uid="{00000000-0005-0000-0000-0000C6070000}"/>
    <cellStyle name="EYSubTotal 7 2 2 2" xfId="1753" xr:uid="{00000000-0005-0000-0000-0000C7070000}"/>
    <cellStyle name="EYSubTotal 7 2 2 3" xfId="1754" xr:uid="{00000000-0005-0000-0000-0000C8070000}"/>
    <cellStyle name="EYSubTotal 7 2 2 4" xfId="1755" xr:uid="{00000000-0005-0000-0000-0000C9070000}"/>
    <cellStyle name="EYSubTotal 7 2 2 5" xfId="1756" xr:uid="{00000000-0005-0000-0000-0000CA070000}"/>
    <cellStyle name="EYSubTotal 7 2 2 6" xfId="1757" xr:uid="{00000000-0005-0000-0000-0000CB070000}"/>
    <cellStyle name="EYSubTotal 7 2 3" xfId="1758" xr:uid="{00000000-0005-0000-0000-0000CC070000}"/>
    <cellStyle name="EYSubTotal 7 2 3 2" xfId="1759" xr:uid="{00000000-0005-0000-0000-0000CD070000}"/>
    <cellStyle name="EYSubTotal 7 2 4" xfId="1760" xr:uid="{00000000-0005-0000-0000-0000CE070000}"/>
    <cellStyle name="EYSubTotal 7 2 5" xfId="1761" xr:uid="{00000000-0005-0000-0000-0000CF070000}"/>
    <cellStyle name="EYSubTotal 7 2 6" xfId="1762" xr:uid="{00000000-0005-0000-0000-0000D0070000}"/>
    <cellStyle name="EYSubTotal 7 2 7" xfId="1763" xr:uid="{00000000-0005-0000-0000-0000D1070000}"/>
    <cellStyle name="EYSubTotal 7 3" xfId="1764" xr:uid="{00000000-0005-0000-0000-0000D2070000}"/>
    <cellStyle name="EYSubTotal 7 3 2" xfId="1765" xr:uid="{00000000-0005-0000-0000-0000D3070000}"/>
    <cellStyle name="EYSubTotal 7 3 3" xfId="1766" xr:uid="{00000000-0005-0000-0000-0000D4070000}"/>
    <cellStyle name="EYSubTotal 7 3 4" xfId="1767" xr:uid="{00000000-0005-0000-0000-0000D5070000}"/>
    <cellStyle name="EYSubTotal 7 3 5" xfId="1768" xr:uid="{00000000-0005-0000-0000-0000D6070000}"/>
    <cellStyle name="EYSubTotal 7 3 6" xfId="1769" xr:uid="{00000000-0005-0000-0000-0000D7070000}"/>
    <cellStyle name="EYSubTotal 7 4" xfId="1770" xr:uid="{00000000-0005-0000-0000-0000D8070000}"/>
    <cellStyle name="EYSubTotal 7 4 2" xfId="1771" xr:uid="{00000000-0005-0000-0000-0000D9070000}"/>
    <cellStyle name="EYSubTotal 7 5" xfId="1772" xr:uid="{00000000-0005-0000-0000-0000DA070000}"/>
    <cellStyle name="EYSubTotal 7 6" xfId="1773" xr:uid="{00000000-0005-0000-0000-0000DB070000}"/>
    <cellStyle name="EYSubTotal 7 7" xfId="1774" xr:uid="{00000000-0005-0000-0000-0000DC070000}"/>
    <cellStyle name="EYSubTotal 7 8" xfId="1775" xr:uid="{00000000-0005-0000-0000-0000DD070000}"/>
    <cellStyle name="EYSubTotal 7_Subsidy" xfId="1776" xr:uid="{00000000-0005-0000-0000-0000DE070000}"/>
    <cellStyle name="EYSubTotal 8" xfId="1777" xr:uid="{00000000-0005-0000-0000-0000DF070000}"/>
    <cellStyle name="EYSubTotal 8 2" xfId="1778" xr:uid="{00000000-0005-0000-0000-0000E0070000}"/>
    <cellStyle name="EYSubTotal 8 2 2" xfId="1779" xr:uid="{00000000-0005-0000-0000-0000E1070000}"/>
    <cellStyle name="EYSubTotal 8 2 3" xfId="1780" xr:uid="{00000000-0005-0000-0000-0000E2070000}"/>
    <cellStyle name="EYSubTotal 8 2 4" xfId="1781" xr:uid="{00000000-0005-0000-0000-0000E3070000}"/>
    <cellStyle name="EYSubTotal 8 2 5" xfId="1782" xr:uid="{00000000-0005-0000-0000-0000E4070000}"/>
    <cellStyle name="EYSubTotal 8 2 6" xfId="1783" xr:uid="{00000000-0005-0000-0000-0000E5070000}"/>
    <cellStyle name="EYSubTotal 8 3" xfId="1784" xr:uid="{00000000-0005-0000-0000-0000E6070000}"/>
    <cellStyle name="EYSubTotal 8 3 2" xfId="1785" xr:uid="{00000000-0005-0000-0000-0000E7070000}"/>
    <cellStyle name="EYSubTotal 8 4" xfId="1786" xr:uid="{00000000-0005-0000-0000-0000E8070000}"/>
    <cellStyle name="EYSubTotal 8 5" xfId="1787" xr:uid="{00000000-0005-0000-0000-0000E9070000}"/>
    <cellStyle name="EYSubTotal 8 6" xfId="1788" xr:uid="{00000000-0005-0000-0000-0000EA070000}"/>
    <cellStyle name="EYSubTotal 8 7" xfId="1789" xr:uid="{00000000-0005-0000-0000-0000EB070000}"/>
    <cellStyle name="EYSubTotal 9" xfId="1790" xr:uid="{00000000-0005-0000-0000-0000EC070000}"/>
    <cellStyle name="EYSubTotal 9 2" xfId="1791" xr:uid="{00000000-0005-0000-0000-0000ED070000}"/>
    <cellStyle name="EYSubTotal 9 2 2" xfId="1792" xr:uid="{00000000-0005-0000-0000-0000EE070000}"/>
    <cellStyle name="EYSubTotal 9 2 3" xfId="1793" xr:uid="{00000000-0005-0000-0000-0000EF070000}"/>
    <cellStyle name="EYSubTotal 9 2 4" xfId="1794" xr:uid="{00000000-0005-0000-0000-0000F0070000}"/>
    <cellStyle name="EYSubTotal 9 2 5" xfId="1795" xr:uid="{00000000-0005-0000-0000-0000F1070000}"/>
    <cellStyle name="EYSubTotal 9 2 6" xfId="1796" xr:uid="{00000000-0005-0000-0000-0000F2070000}"/>
    <cellStyle name="EYSubTotal 9 3" xfId="1797" xr:uid="{00000000-0005-0000-0000-0000F3070000}"/>
    <cellStyle name="EYSubTotal 9 3 2" xfId="1798" xr:uid="{00000000-0005-0000-0000-0000F4070000}"/>
    <cellStyle name="EYSubTotal 9 4" xfId="1799" xr:uid="{00000000-0005-0000-0000-0000F5070000}"/>
    <cellStyle name="EYSubTotal 9 5" xfId="1800" xr:uid="{00000000-0005-0000-0000-0000F6070000}"/>
    <cellStyle name="EYSubTotal 9 6" xfId="1801" xr:uid="{00000000-0005-0000-0000-0000F7070000}"/>
    <cellStyle name="EYSubTotal 9 7" xfId="1802" xr:uid="{00000000-0005-0000-0000-0000F8070000}"/>
    <cellStyle name="EYSubTotal_Calculations" xfId="1803" xr:uid="{00000000-0005-0000-0000-0000F9070000}"/>
    <cellStyle name="EYTotal" xfId="1804" xr:uid="{00000000-0005-0000-0000-0000FA070000}"/>
    <cellStyle name="EYTotal 10" xfId="1805" xr:uid="{00000000-0005-0000-0000-0000FB070000}"/>
    <cellStyle name="EYTotal 10 2" xfId="1806" xr:uid="{00000000-0005-0000-0000-0000FC070000}"/>
    <cellStyle name="EYTotal 10 2 2" xfId="1807" xr:uid="{00000000-0005-0000-0000-0000FD070000}"/>
    <cellStyle name="EYTotal 10 2 3" xfId="1808" xr:uid="{00000000-0005-0000-0000-0000FE070000}"/>
    <cellStyle name="EYTotal 10 2 4" xfId="1809" xr:uid="{00000000-0005-0000-0000-0000FF070000}"/>
    <cellStyle name="EYTotal 10 2 5" xfId="1810" xr:uid="{00000000-0005-0000-0000-000000080000}"/>
    <cellStyle name="EYTotal 10 3" xfId="1811" xr:uid="{00000000-0005-0000-0000-000001080000}"/>
    <cellStyle name="EYTotal 10 3 2" xfId="1812" xr:uid="{00000000-0005-0000-0000-000002080000}"/>
    <cellStyle name="EYTotal 10 4" xfId="1813" xr:uid="{00000000-0005-0000-0000-000003080000}"/>
    <cellStyle name="EYTotal 10 5" xfId="1814" xr:uid="{00000000-0005-0000-0000-000004080000}"/>
    <cellStyle name="EYTotal 10 6" xfId="1815" xr:uid="{00000000-0005-0000-0000-000005080000}"/>
    <cellStyle name="EYTotal 11" xfId="1816" xr:uid="{00000000-0005-0000-0000-000006080000}"/>
    <cellStyle name="EYTotal 11 2" xfId="1817" xr:uid="{00000000-0005-0000-0000-000007080000}"/>
    <cellStyle name="EYTotal 11 2 2" xfId="1818" xr:uid="{00000000-0005-0000-0000-000008080000}"/>
    <cellStyle name="EYTotal 11 2 3" xfId="1819" xr:uid="{00000000-0005-0000-0000-000009080000}"/>
    <cellStyle name="EYTotal 11 2 4" xfId="1820" xr:uid="{00000000-0005-0000-0000-00000A080000}"/>
    <cellStyle name="EYTotal 11 2 5" xfId="1821" xr:uid="{00000000-0005-0000-0000-00000B080000}"/>
    <cellStyle name="EYTotal 11 3" xfId="1822" xr:uid="{00000000-0005-0000-0000-00000C080000}"/>
    <cellStyle name="EYTotal 11 3 2" xfId="1823" xr:uid="{00000000-0005-0000-0000-00000D080000}"/>
    <cellStyle name="EYTotal 11 4" xfId="1824" xr:uid="{00000000-0005-0000-0000-00000E080000}"/>
    <cellStyle name="EYTotal 11 5" xfId="1825" xr:uid="{00000000-0005-0000-0000-00000F080000}"/>
    <cellStyle name="EYTotal 11 6" xfId="1826" xr:uid="{00000000-0005-0000-0000-000010080000}"/>
    <cellStyle name="EYTotal 12" xfId="1827" xr:uid="{00000000-0005-0000-0000-000011080000}"/>
    <cellStyle name="EYTotal 12 2" xfId="1828" xr:uid="{00000000-0005-0000-0000-000012080000}"/>
    <cellStyle name="EYTotal 12 2 2" xfId="1829" xr:uid="{00000000-0005-0000-0000-000013080000}"/>
    <cellStyle name="EYTotal 12 2 3" xfId="1830" xr:uid="{00000000-0005-0000-0000-000014080000}"/>
    <cellStyle name="EYTotal 12 2 4" xfId="1831" xr:uid="{00000000-0005-0000-0000-000015080000}"/>
    <cellStyle name="EYTotal 12 2 5" xfId="1832" xr:uid="{00000000-0005-0000-0000-000016080000}"/>
    <cellStyle name="EYTotal 12 3" xfId="1833" xr:uid="{00000000-0005-0000-0000-000017080000}"/>
    <cellStyle name="EYTotal 12 3 2" xfId="1834" xr:uid="{00000000-0005-0000-0000-000018080000}"/>
    <cellStyle name="EYTotal 12 4" xfId="1835" xr:uid="{00000000-0005-0000-0000-000019080000}"/>
    <cellStyle name="EYTotal 12 5" xfId="1836" xr:uid="{00000000-0005-0000-0000-00001A080000}"/>
    <cellStyle name="EYTotal 12 6" xfId="1837" xr:uid="{00000000-0005-0000-0000-00001B080000}"/>
    <cellStyle name="EYTotal 13" xfId="1838" xr:uid="{00000000-0005-0000-0000-00001C080000}"/>
    <cellStyle name="EYTotal 13 2" xfId="1839" xr:uid="{00000000-0005-0000-0000-00001D080000}"/>
    <cellStyle name="EYTotal 13 2 2" xfId="1840" xr:uid="{00000000-0005-0000-0000-00001E080000}"/>
    <cellStyle name="EYTotal 13 2 3" xfId="1841" xr:uid="{00000000-0005-0000-0000-00001F080000}"/>
    <cellStyle name="EYTotal 13 2 4" xfId="1842" xr:uid="{00000000-0005-0000-0000-000020080000}"/>
    <cellStyle name="EYTotal 13 2 5" xfId="1843" xr:uid="{00000000-0005-0000-0000-000021080000}"/>
    <cellStyle name="EYTotal 13 3" xfId="1844" xr:uid="{00000000-0005-0000-0000-000022080000}"/>
    <cellStyle name="EYTotal 13 3 2" xfId="1845" xr:uid="{00000000-0005-0000-0000-000023080000}"/>
    <cellStyle name="EYTotal 13 4" xfId="1846" xr:uid="{00000000-0005-0000-0000-000024080000}"/>
    <cellStyle name="EYTotal 13 5" xfId="1847" xr:uid="{00000000-0005-0000-0000-000025080000}"/>
    <cellStyle name="EYTotal 13 6" xfId="1848" xr:uid="{00000000-0005-0000-0000-000026080000}"/>
    <cellStyle name="EYTotal 14" xfId="1849" xr:uid="{00000000-0005-0000-0000-000027080000}"/>
    <cellStyle name="EYTotal 14 2" xfId="1850" xr:uid="{00000000-0005-0000-0000-000028080000}"/>
    <cellStyle name="EYTotal 14 3" xfId="1851" xr:uid="{00000000-0005-0000-0000-000029080000}"/>
    <cellStyle name="EYTotal 14 4" xfId="1852" xr:uid="{00000000-0005-0000-0000-00002A080000}"/>
    <cellStyle name="EYTotal 14 5" xfId="1853" xr:uid="{00000000-0005-0000-0000-00002B080000}"/>
    <cellStyle name="EYTotal 15" xfId="1854" xr:uid="{00000000-0005-0000-0000-00002C080000}"/>
    <cellStyle name="EYTotal 15 2" xfId="1855" xr:uid="{00000000-0005-0000-0000-00002D080000}"/>
    <cellStyle name="EYTotal 16" xfId="1856" xr:uid="{00000000-0005-0000-0000-00002E080000}"/>
    <cellStyle name="EYTotal 17" xfId="1857" xr:uid="{00000000-0005-0000-0000-00002F080000}"/>
    <cellStyle name="EYTotal 18" xfId="1858" xr:uid="{00000000-0005-0000-0000-000030080000}"/>
    <cellStyle name="EYTotal 19" xfId="1859" xr:uid="{00000000-0005-0000-0000-000031080000}"/>
    <cellStyle name="EYTotal 2" xfId="1860" xr:uid="{00000000-0005-0000-0000-000032080000}"/>
    <cellStyle name="EYTotal 2 10" xfId="1861" xr:uid="{00000000-0005-0000-0000-000033080000}"/>
    <cellStyle name="EYTotal 2 10 2" xfId="1862" xr:uid="{00000000-0005-0000-0000-000034080000}"/>
    <cellStyle name="EYTotal 2 10 2 2" xfId="1863" xr:uid="{00000000-0005-0000-0000-000035080000}"/>
    <cellStyle name="EYTotal 2 10 2 3" xfId="1864" xr:uid="{00000000-0005-0000-0000-000036080000}"/>
    <cellStyle name="EYTotal 2 10 2 4" xfId="1865" xr:uid="{00000000-0005-0000-0000-000037080000}"/>
    <cellStyle name="EYTotal 2 10 2 5" xfId="1866" xr:uid="{00000000-0005-0000-0000-000038080000}"/>
    <cellStyle name="EYTotal 2 10 3" xfId="1867" xr:uid="{00000000-0005-0000-0000-000039080000}"/>
    <cellStyle name="EYTotal 2 10 3 2" xfId="1868" xr:uid="{00000000-0005-0000-0000-00003A080000}"/>
    <cellStyle name="EYTotal 2 10 4" xfId="1869" xr:uid="{00000000-0005-0000-0000-00003B080000}"/>
    <cellStyle name="EYTotal 2 10 5" xfId="1870" xr:uid="{00000000-0005-0000-0000-00003C080000}"/>
    <cellStyle name="EYTotal 2 10 6" xfId="1871" xr:uid="{00000000-0005-0000-0000-00003D080000}"/>
    <cellStyle name="EYTotal 2 11" xfId="1872" xr:uid="{00000000-0005-0000-0000-00003E080000}"/>
    <cellStyle name="EYTotal 2 11 2" xfId="1873" xr:uid="{00000000-0005-0000-0000-00003F080000}"/>
    <cellStyle name="EYTotal 2 11 2 2" xfId="1874" xr:uid="{00000000-0005-0000-0000-000040080000}"/>
    <cellStyle name="EYTotal 2 11 2 3" xfId="1875" xr:uid="{00000000-0005-0000-0000-000041080000}"/>
    <cellStyle name="EYTotal 2 11 2 4" xfId="1876" xr:uid="{00000000-0005-0000-0000-000042080000}"/>
    <cellStyle name="EYTotal 2 11 2 5" xfId="1877" xr:uid="{00000000-0005-0000-0000-000043080000}"/>
    <cellStyle name="EYTotal 2 11 3" xfId="1878" xr:uid="{00000000-0005-0000-0000-000044080000}"/>
    <cellStyle name="EYTotal 2 11 3 2" xfId="1879" xr:uid="{00000000-0005-0000-0000-000045080000}"/>
    <cellStyle name="EYTotal 2 11 4" xfId="1880" xr:uid="{00000000-0005-0000-0000-000046080000}"/>
    <cellStyle name="EYTotal 2 11 5" xfId="1881" xr:uid="{00000000-0005-0000-0000-000047080000}"/>
    <cellStyle name="EYTotal 2 11 6" xfId="1882" xr:uid="{00000000-0005-0000-0000-000048080000}"/>
    <cellStyle name="EYTotal 2 12" xfId="1883" xr:uid="{00000000-0005-0000-0000-000049080000}"/>
    <cellStyle name="EYTotal 2 12 2" xfId="1884" xr:uid="{00000000-0005-0000-0000-00004A080000}"/>
    <cellStyle name="EYTotal 2 12 2 2" xfId="1885" xr:uid="{00000000-0005-0000-0000-00004B080000}"/>
    <cellStyle name="EYTotal 2 12 2 3" xfId="1886" xr:uid="{00000000-0005-0000-0000-00004C080000}"/>
    <cellStyle name="EYTotal 2 12 2 4" xfId="1887" xr:uid="{00000000-0005-0000-0000-00004D080000}"/>
    <cellStyle name="EYTotal 2 12 2 5" xfId="1888" xr:uid="{00000000-0005-0000-0000-00004E080000}"/>
    <cellStyle name="EYTotal 2 12 3" xfId="1889" xr:uid="{00000000-0005-0000-0000-00004F080000}"/>
    <cellStyle name="EYTotal 2 12 3 2" xfId="1890" xr:uid="{00000000-0005-0000-0000-000050080000}"/>
    <cellStyle name="EYTotal 2 12 4" xfId="1891" xr:uid="{00000000-0005-0000-0000-000051080000}"/>
    <cellStyle name="EYTotal 2 12 5" xfId="1892" xr:uid="{00000000-0005-0000-0000-000052080000}"/>
    <cellStyle name="EYTotal 2 12 6" xfId="1893" xr:uid="{00000000-0005-0000-0000-000053080000}"/>
    <cellStyle name="EYTotal 2 13" xfId="1894" xr:uid="{00000000-0005-0000-0000-000054080000}"/>
    <cellStyle name="EYTotal 2 13 2" xfId="1895" xr:uid="{00000000-0005-0000-0000-000055080000}"/>
    <cellStyle name="EYTotal 2 13 3" xfId="1896" xr:uid="{00000000-0005-0000-0000-000056080000}"/>
    <cellStyle name="EYTotal 2 13 4" xfId="1897" xr:uid="{00000000-0005-0000-0000-000057080000}"/>
    <cellStyle name="EYTotal 2 13 5" xfId="1898" xr:uid="{00000000-0005-0000-0000-000058080000}"/>
    <cellStyle name="EYTotal 2 14" xfId="1899" xr:uid="{00000000-0005-0000-0000-000059080000}"/>
    <cellStyle name="EYTotal 2 14 2" xfId="1900" xr:uid="{00000000-0005-0000-0000-00005A080000}"/>
    <cellStyle name="EYTotal 2 15" xfId="1901" xr:uid="{00000000-0005-0000-0000-00005B080000}"/>
    <cellStyle name="EYTotal 2 16" xfId="1902" xr:uid="{00000000-0005-0000-0000-00005C080000}"/>
    <cellStyle name="EYTotal 2 17" xfId="1903" xr:uid="{00000000-0005-0000-0000-00005D080000}"/>
    <cellStyle name="EYTotal 2 18" xfId="1904" xr:uid="{00000000-0005-0000-0000-00005E080000}"/>
    <cellStyle name="EYTotal 2 2" xfId="1905" xr:uid="{00000000-0005-0000-0000-00005F080000}"/>
    <cellStyle name="EYTotal 2 2 10" xfId="1906" xr:uid="{00000000-0005-0000-0000-000060080000}"/>
    <cellStyle name="EYTotal 2 2 10 2" xfId="1907" xr:uid="{00000000-0005-0000-0000-000061080000}"/>
    <cellStyle name="EYTotal 2 2 11" xfId="1908" xr:uid="{00000000-0005-0000-0000-000062080000}"/>
    <cellStyle name="EYTotal 2 2 12" xfId="1909" xr:uid="{00000000-0005-0000-0000-000063080000}"/>
    <cellStyle name="EYTotal 2 2 13" xfId="1910" xr:uid="{00000000-0005-0000-0000-000064080000}"/>
    <cellStyle name="EYTotal 2 2 2" xfId="1911" xr:uid="{00000000-0005-0000-0000-000065080000}"/>
    <cellStyle name="EYTotal 2 2 2 2" xfId="1912" xr:uid="{00000000-0005-0000-0000-000066080000}"/>
    <cellStyle name="EYTotal 2 2 2 2 2" xfId="1913" xr:uid="{00000000-0005-0000-0000-000067080000}"/>
    <cellStyle name="EYTotal 2 2 2 2 2 2" xfId="1914" xr:uid="{00000000-0005-0000-0000-000068080000}"/>
    <cellStyle name="EYTotal 2 2 2 2 2 3" xfId="1915" xr:uid="{00000000-0005-0000-0000-000069080000}"/>
    <cellStyle name="EYTotal 2 2 2 2 2 4" xfId="1916" xr:uid="{00000000-0005-0000-0000-00006A080000}"/>
    <cellStyle name="EYTotal 2 2 2 2 2 5" xfId="1917" xr:uid="{00000000-0005-0000-0000-00006B080000}"/>
    <cellStyle name="EYTotal 2 2 2 2 3" xfId="1918" xr:uid="{00000000-0005-0000-0000-00006C080000}"/>
    <cellStyle name="EYTotal 2 2 2 2 3 2" xfId="1919" xr:uid="{00000000-0005-0000-0000-00006D080000}"/>
    <cellStyle name="EYTotal 2 2 2 2 4" xfId="1920" xr:uid="{00000000-0005-0000-0000-00006E080000}"/>
    <cellStyle name="EYTotal 2 2 2 2 5" xfId="1921" xr:uid="{00000000-0005-0000-0000-00006F080000}"/>
    <cellStyle name="EYTotal 2 2 2 2 6" xfId="1922" xr:uid="{00000000-0005-0000-0000-000070080000}"/>
    <cellStyle name="EYTotal 2 2 2 3" xfId="1923" xr:uid="{00000000-0005-0000-0000-000071080000}"/>
    <cellStyle name="EYTotal 2 2 2 3 2" xfId="1924" xr:uid="{00000000-0005-0000-0000-000072080000}"/>
    <cellStyle name="EYTotal 2 2 2 3 3" xfId="1925" xr:uid="{00000000-0005-0000-0000-000073080000}"/>
    <cellStyle name="EYTotal 2 2 2 3 4" xfId="1926" xr:uid="{00000000-0005-0000-0000-000074080000}"/>
    <cellStyle name="EYTotal 2 2 2 3 5" xfId="1927" xr:uid="{00000000-0005-0000-0000-000075080000}"/>
    <cellStyle name="EYTotal 2 2 2 4" xfId="1928" xr:uid="{00000000-0005-0000-0000-000076080000}"/>
    <cellStyle name="EYTotal 2 2 2 4 2" xfId="1929" xr:uid="{00000000-0005-0000-0000-000077080000}"/>
    <cellStyle name="EYTotal 2 2 2 5" xfId="1930" xr:uid="{00000000-0005-0000-0000-000078080000}"/>
    <cellStyle name="EYTotal 2 2 2 6" xfId="1931" xr:uid="{00000000-0005-0000-0000-000079080000}"/>
    <cellStyle name="EYTotal 2 2 2 7" xfId="1932" xr:uid="{00000000-0005-0000-0000-00007A080000}"/>
    <cellStyle name="EYTotal 2 2 2_Subsidy" xfId="1933" xr:uid="{00000000-0005-0000-0000-00007B080000}"/>
    <cellStyle name="EYTotal 2 2 3" xfId="1934" xr:uid="{00000000-0005-0000-0000-00007C080000}"/>
    <cellStyle name="EYTotal 2 2 3 2" xfId="1935" xr:uid="{00000000-0005-0000-0000-00007D080000}"/>
    <cellStyle name="EYTotal 2 2 3 2 2" xfId="1936" xr:uid="{00000000-0005-0000-0000-00007E080000}"/>
    <cellStyle name="EYTotal 2 2 3 2 3" xfId="1937" xr:uid="{00000000-0005-0000-0000-00007F080000}"/>
    <cellStyle name="EYTotal 2 2 3 2 4" xfId="1938" xr:uid="{00000000-0005-0000-0000-000080080000}"/>
    <cellStyle name="EYTotal 2 2 3 2 5" xfId="1939" xr:uid="{00000000-0005-0000-0000-000081080000}"/>
    <cellStyle name="EYTotal 2 2 3 3" xfId="1940" xr:uid="{00000000-0005-0000-0000-000082080000}"/>
    <cellStyle name="EYTotal 2 2 3 3 2" xfId="1941" xr:uid="{00000000-0005-0000-0000-000083080000}"/>
    <cellStyle name="EYTotal 2 2 3 4" xfId="1942" xr:uid="{00000000-0005-0000-0000-000084080000}"/>
    <cellStyle name="EYTotal 2 2 3 5" xfId="1943" xr:uid="{00000000-0005-0000-0000-000085080000}"/>
    <cellStyle name="EYTotal 2 2 3 6" xfId="1944" xr:uid="{00000000-0005-0000-0000-000086080000}"/>
    <cellStyle name="EYTotal 2 2 4" xfId="1945" xr:uid="{00000000-0005-0000-0000-000087080000}"/>
    <cellStyle name="EYTotal 2 2 4 2" xfId="1946" xr:uid="{00000000-0005-0000-0000-000088080000}"/>
    <cellStyle name="EYTotal 2 2 4 2 2" xfId="1947" xr:uid="{00000000-0005-0000-0000-000089080000}"/>
    <cellStyle name="EYTotal 2 2 4 2 3" xfId="1948" xr:uid="{00000000-0005-0000-0000-00008A080000}"/>
    <cellStyle name="EYTotal 2 2 4 2 4" xfId="1949" xr:uid="{00000000-0005-0000-0000-00008B080000}"/>
    <cellStyle name="EYTotal 2 2 4 2 5" xfId="1950" xr:uid="{00000000-0005-0000-0000-00008C080000}"/>
    <cellStyle name="EYTotal 2 2 4 3" xfId="1951" xr:uid="{00000000-0005-0000-0000-00008D080000}"/>
    <cellStyle name="EYTotal 2 2 4 3 2" xfId="1952" xr:uid="{00000000-0005-0000-0000-00008E080000}"/>
    <cellStyle name="EYTotal 2 2 4 4" xfId="1953" xr:uid="{00000000-0005-0000-0000-00008F080000}"/>
    <cellStyle name="EYTotal 2 2 4 5" xfId="1954" xr:uid="{00000000-0005-0000-0000-000090080000}"/>
    <cellStyle name="EYTotal 2 2 4 6" xfId="1955" xr:uid="{00000000-0005-0000-0000-000091080000}"/>
    <cellStyle name="EYTotal 2 2 5" xfId="1956" xr:uid="{00000000-0005-0000-0000-000092080000}"/>
    <cellStyle name="EYTotal 2 2 5 2" xfId="1957" xr:uid="{00000000-0005-0000-0000-000093080000}"/>
    <cellStyle name="EYTotal 2 2 5 2 2" xfId="1958" xr:uid="{00000000-0005-0000-0000-000094080000}"/>
    <cellStyle name="EYTotal 2 2 5 2 3" xfId="1959" xr:uid="{00000000-0005-0000-0000-000095080000}"/>
    <cellStyle name="EYTotal 2 2 5 2 4" xfId="1960" xr:uid="{00000000-0005-0000-0000-000096080000}"/>
    <cellStyle name="EYTotal 2 2 5 2 5" xfId="1961" xr:uid="{00000000-0005-0000-0000-000097080000}"/>
    <cellStyle name="EYTotal 2 2 5 3" xfId="1962" xr:uid="{00000000-0005-0000-0000-000098080000}"/>
    <cellStyle name="EYTotal 2 2 5 3 2" xfId="1963" xr:uid="{00000000-0005-0000-0000-000099080000}"/>
    <cellStyle name="EYTotal 2 2 5 4" xfId="1964" xr:uid="{00000000-0005-0000-0000-00009A080000}"/>
    <cellStyle name="EYTotal 2 2 5 5" xfId="1965" xr:uid="{00000000-0005-0000-0000-00009B080000}"/>
    <cellStyle name="EYTotal 2 2 5 6" xfId="1966" xr:uid="{00000000-0005-0000-0000-00009C080000}"/>
    <cellStyle name="EYTotal 2 2 6" xfId="1967" xr:uid="{00000000-0005-0000-0000-00009D080000}"/>
    <cellStyle name="EYTotal 2 2 6 2" xfId="1968" xr:uid="{00000000-0005-0000-0000-00009E080000}"/>
    <cellStyle name="EYTotal 2 2 6 2 2" xfId="1969" xr:uid="{00000000-0005-0000-0000-00009F080000}"/>
    <cellStyle name="EYTotal 2 2 6 2 3" xfId="1970" xr:uid="{00000000-0005-0000-0000-0000A0080000}"/>
    <cellStyle name="EYTotal 2 2 6 2 4" xfId="1971" xr:uid="{00000000-0005-0000-0000-0000A1080000}"/>
    <cellStyle name="EYTotal 2 2 6 2 5" xfId="1972" xr:uid="{00000000-0005-0000-0000-0000A2080000}"/>
    <cellStyle name="EYTotal 2 2 6 3" xfId="1973" xr:uid="{00000000-0005-0000-0000-0000A3080000}"/>
    <cellStyle name="EYTotal 2 2 6 3 2" xfId="1974" xr:uid="{00000000-0005-0000-0000-0000A4080000}"/>
    <cellStyle name="EYTotal 2 2 6 4" xfId="1975" xr:uid="{00000000-0005-0000-0000-0000A5080000}"/>
    <cellStyle name="EYTotal 2 2 6 5" xfId="1976" xr:uid="{00000000-0005-0000-0000-0000A6080000}"/>
    <cellStyle name="EYTotal 2 2 6 6" xfId="1977" xr:uid="{00000000-0005-0000-0000-0000A7080000}"/>
    <cellStyle name="EYTotal 2 2 7" xfId="1978" xr:uid="{00000000-0005-0000-0000-0000A8080000}"/>
    <cellStyle name="EYTotal 2 2 7 2" xfId="1979" xr:uid="{00000000-0005-0000-0000-0000A9080000}"/>
    <cellStyle name="EYTotal 2 2 7 2 2" xfId="1980" xr:uid="{00000000-0005-0000-0000-0000AA080000}"/>
    <cellStyle name="EYTotal 2 2 7 2 3" xfId="1981" xr:uid="{00000000-0005-0000-0000-0000AB080000}"/>
    <cellStyle name="EYTotal 2 2 7 2 4" xfId="1982" xr:uid="{00000000-0005-0000-0000-0000AC080000}"/>
    <cellStyle name="EYTotal 2 2 7 2 5" xfId="1983" xr:uid="{00000000-0005-0000-0000-0000AD080000}"/>
    <cellStyle name="EYTotal 2 2 7 3" xfId="1984" xr:uid="{00000000-0005-0000-0000-0000AE080000}"/>
    <cellStyle name="EYTotal 2 2 7 3 2" xfId="1985" xr:uid="{00000000-0005-0000-0000-0000AF080000}"/>
    <cellStyle name="EYTotal 2 2 7 4" xfId="1986" xr:uid="{00000000-0005-0000-0000-0000B0080000}"/>
    <cellStyle name="EYTotal 2 2 7 5" xfId="1987" xr:uid="{00000000-0005-0000-0000-0000B1080000}"/>
    <cellStyle name="EYTotal 2 2 7 6" xfId="1988" xr:uid="{00000000-0005-0000-0000-0000B2080000}"/>
    <cellStyle name="EYTotal 2 2 8" xfId="1989" xr:uid="{00000000-0005-0000-0000-0000B3080000}"/>
    <cellStyle name="EYTotal 2 2 8 2" xfId="1990" xr:uid="{00000000-0005-0000-0000-0000B4080000}"/>
    <cellStyle name="EYTotal 2 2 8 2 2" xfId="1991" xr:uid="{00000000-0005-0000-0000-0000B5080000}"/>
    <cellStyle name="EYTotal 2 2 8 2 3" xfId="1992" xr:uid="{00000000-0005-0000-0000-0000B6080000}"/>
    <cellStyle name="EYTotal 2 2 8 2 4" xfId="1993" xr:uid="{00000000-0005-0000-0000-0000B7080000}"/>
    <cellStyle name="EYTotal 2 2 8 2 5" xfId="1994" xr:uid="{00000000-0005-0000-0000-0000B8080000}"/>
    <cellStyle name="EYTotal 2 2 8 3" xfId="1995" xr:uid="{00000000-0005-0000-0000-0000B9080000}"/>
    <cellStyle name="EYTotal 2 2 8 3 2" xfId="1996" xr:uid="{00000000-0005-0000-0000-0000BA080000}"/>
    <cellStyle name="EYTotal 2 2 8 4" xfId="1997" xr:uid="{00000000-0005-0000-0000-0000BB080000}"/>
    <cellStyle name="EYTotal 2 2 8 5" xfId="1998" xr:uid="{00000000-0005-0000-0000-0000BC080000}"/>
    <cellStyle name="EYTotal 2 2 8 6" xfId="1999" xr:uid="{00000000-0005-0000-0000-0000BD080000}"/>
    <cellStyle name="EYTotal 2 2 9" xfId="2000" xr:uid="{00000000-0005-0000-0000-0000BE080000}"/>
    <cellStyle name="EYTotal 2 2 9 2" xfId="2001" xr:uid="{00000000-0005-0000-0000-0000BF080000}"/>
    <cellStyle name="EYTotal 2 2 9 3" xfId="2002" xr:uid="{00000000-0005-0000-0000-0000C0080000}"/>
    <cellStyle name="EYTotal 2 2 9 4" xfId="2003" xr:uid="{00000000-0005-0000-0000-0000C1080000}"/>
    <cellStyle name="EYTotal 2 2 9 5" xfId="2004" xr:uid="{00000000-0005-0000-0000-0000C2080000}"/>
    <cellStyle name="EYTotal 2 2_Subsidy" xfId="2005" xr:uid="{00000000-0005-0000-0000-0000C3080000}"/>
    <cellStyle name="EYTotal 2 3" xfId="2006" xr:uid="{00000000-0005-0000-0000-0000C4080000}"/>
    <cellStyle name="EYTotal 2 3 10" xfId="2007" xr:uid="{00000000-0005-0000-0000-0000C5080000}"/>
    <cellStyle name="EYTotal 2 3 10 2" xfId="2008" xr:uid="{00000000-0005-0000-0000-0000C6080000}"/>
    <cellStyle name="EYTotal 2 3 11" xfId="2009" xr:uid="{00000000-0005-0000-0000-0000C7080000}"/>
    <cellStyle name="EYTotal 2 3 12" xfId="2010" xr:uid="{00000000-0005-0000-0000-0000C8080000}"/>
    <cellStyle name="EYTotal 2 3 13" xfId="2011" xr:uid="{00000000-0005-0000-0000-0000C9080000}"/>
    <cellStyle name="EYTotal 2 3 2" xfId="2012" xr:uid="{00000000-0005-0000-0000-0000CA080000}"/>
    <cellStyle name="EYTotal 2 3 2 2" xfId="2013" xr:uid="{00000000-0005-0000-0000-0000CB080000}"/>
    <cellStyle name="EYTotal 2 3 2 2 2" xfId="2014" xr:uid="{00000000-0005-0000-0000-0000CC080000}"/>
    <cellStyle name="EYTotal 2 3 2 2 2 2" xfId="2015" xr:uid="{00000000-0005-0000-0000-0000CD080000}"/>
    <cellStyle name="EYTotal 2 3 2 2 2 3" xfId="2016" xr:uid="{00000000-0005-0000-0000-0000CE080000}"/>
    <cellStyle name="EYTotal 2 3 2 2 2 4" xfId="2017" xr:uid="{00000000-0005-0000-0000-0000CF080000}"/>
    <cellStyle name="EYTotal 2 3 2 2 2 5" xfId="2018" xr:uid="{00000000-0005-0000-0000-0000D0080000}"/>
    <cellStyle name="EYTotal 2 3 2 2 3" xfId="2019" xr:uid="{00000000-0005-0000-0000-0000D1080000}"/>
    <cellStyle name="EYTotal 2 3 2 2 3 2" xfId="2020" xr:uid="{00000000-0005-0000-0000-0000D2080000}"/>
    <cellStyle name="EYTotal 2 3 2 2 4" xfId="2021" xr:uid="{00000000-0005-0000-0000-0000D3080000}"/>
    <cellStyle name="EYTotal 2 3 2 2 5" xfId="2022" xr:uid="{00000000-0005-0000-0000-0000D4080000}"/>
    <cellStyle name="EYTotal 2 3 2 2 6" xfId="2023" xr:uid="{00000000-0005-0000-0000-0000D5080000}"/>
    <cellStyle name="EYTotal 2 3 2 3" xfId="2024" xr:uid="{00000000-0005-0000-0000-0000D6080000}"/>
    <cellStyle name="EYTotal 2 3 2 3 2" xfId="2025" xr:uid="{00000000-0005-0000-0000-0000D7080000}"/>
    <cellStyle name="EYTotal 2 3 2 3 3" xfId="2026" xr:uid="{00000000-0005-0000-0000-0000D8080000}"/>
    <cellStyle name="EYTotal 2 3 2 3 4" xfId="2027" xr:uid="{00000000-0005-0000-0000-0000D9080000}"/>
    <cellStyle name="EYTotal 2 3 2 3 5" xfId="2028" xr:uid="{00000000-0005-0000-0000-0000DA080000}"/>
    <cellStyle name="EYTotal 2 3 2 4" xfId="2029" xr:uid="{00000000-0005-0000-0000-0000DB080000}"/>
    <cellStyle name="EYTotal 2 3 2 4 2" xfId="2030" xr:uid="{00000000-0005-0000-0000-0000DC080000}"/>
    <cellStyle name="EYTotal 2 3 2 5" xfId="2031" xr:uid="{00000000-0005-0000-0000-0000DD080000}"/>
    <cellStyle name="EYTotal 2 3 2 6" xfId="2032" xr:uid="{00000000-0005-0000-0000-0000DE080000}"/>
    <cellStyle name="EYTotal 2 3 2 7" xfId="2033" xr:uid="{00000000-0005-0000-0000-0000DF080000}"/>
    <cellStyle name="EYTotal 2 3 2_Subsidy" xfId="2034" xr:uid="{00000000-0005-0000-0000-0000E0080000}"/>
    <cellStyle name="EYTotal 2 3 3" xfId="2035" xr:uid="{00000000-0005-0000-0000-0000E1080000}"/>
    <cellStyle name="EYTotal 2 3 3 2" xfId="2036" xr:uid="{00000000-0005-0000-0000-0000E2080000}"/>
    <cellStyle name="EYTotal 2 3 3 2 2" xfId="2037" xr:uid="{00000000-0005-0000-0000-0000E3080000}"/>
    <cellStyle name="EYTotal 2 3 3 2 3" xfId="2038" xr:uid="{00000000-0005-0000-0000-0000E4080000}"/>
    <cellStyle name="EYTotal 2 3 3 2 4" xfId="2039" xr:uid="{00000000-0005-0000-0000-0000E5080000}"/>
    <cellStyle name="EYTotal 2 3 3 2 5" xfId="2040" xr:uid="{00000000-0005-0000-0000-0000E6080000}"/>
    <cellStyle name="EYTotal 2 3 3 3" xfId="2041" xr:uid="{00000000-0005-0000-0000-0000E7080000}"/>
    <cellStyle name="EYTotal 2 3 3 3 2" xfId="2042" xr:uid="{00000000-0005-0000-0000-0000E8080000}"/>
    <cellStyle name="EYTotal 2 3 3 4" xfId="2043" xr:uid="{00000000-0005-0000-0000-0000E9080000}"/>
    <cellStyle name="EYTotal 2 3 3 5" xfId="2044" xr:uid="{00000000-0005-0000-0000-0000EA080000}"/>
    <cellStyle name="EYTotal 2 3 3 6" xfId="2045" xr:uid="{00000000-0005-0000-0000-0000EB080000}"/>
    <cellStyle name="EYTotal 2 3 4" xfId="2046" xr:uid="{00000000-0005-0000-0000-0000EC080000}"/>
    <cellStyle name="EYTotal 2 3 4 2" xfId="2047" xr:uid="{00000000-0005-0000-0000-0000ED080000}"/>
    <cellStyle name="EYTotal 2 3 4 2 2" xfId="2048" xr:uid="{00000000-0005-0000-0000-0000EE080000}"/>
    <cellStyle name="EYTotal 2 3 4 2 3" xfId="2049" xr:uid="{00000000-0005-0000-0000-0000EF080000}"/>
    <cellStyle name="EYTotal 2 3 4 2 4" xfId="2050" xr:uid="{00000000-0005-0000-0000-0000F0080000}"/>
    <cellStyle name="EYTotal 2 3 4 2 5" xfId="2051" xr:uid="{00000000-0005-0000-0000-0000F1080000}"/>
    <cellStyle name="EYTotal 2 3 4 3" xfId="2052" xr:uid="{00000000-0005-0000-0000-0000F2080000}"/>
    <cellStyle name="EYTotal 2 3 4 3 2" xfId="2053" xr:uid="{00000000-0005-0000-0000-0000F3080000}"/>
    <cellStyle name="EYTotal 2 3 4 4" xfId="2054" xr:uid="{00000000-0005-0000-0000-0000F4080000}"/>
    <cellStyle name="EYTotal 2 3 4 5" xfId="2055" xr:uid="{00000000-0005-0000-0000-0000F5080000}"/>
    <cellStyle name="EYTotal 2 3 4 6" xfId="2056" xr:uid="{00000000-0005-0000-0000-0000F6080000}"/>
    <cellStyle name="EYTotal 2 3 5" xfId="2057" xr:uid="{00000000-0005-0000-0000-0000F7080000}"/>
    <cellStyle name="EYTotal 2 3 5 2" xfId="2058" xr:uid="{00000000-0005-0000-0000-0000F8080000}"/>
    <cellStyle name="EYTotal 2 3 5 2 2" xfId="2059" xr:uid="{00000000-0005-0000-0000-0000F9080000}"/>
    <cellStyle name="EYTotal 2 3 5 2 3" xfId="2060" xr:uid="{00000000-0005-0000-0000-0000FA080000}"/>
    <cellStyle name="EYTotal 2 3 5 2 4" xfId="2061" xr:uid="{00000000-0005-0000-0000-0000FB080000}"/>
    <cellStyle name="EYTotal 2 3 5 2 5" xfId="2062" xr:uid="{00000000-0005-0000-0000-0000FC080000}"/>
    <cellStyle name="EYTotal 2 3 5 3" xfId="2063" xr:uid="{00000000-0005-0000-0000-0000FD080000}"/>
    <cellStyle name="EYTotal 2 3 5 3 2" xfId="2064" xr:uid="{00000000-0005-0000-0000-0000FE080000}"/>
    <cellStyle name="EYTotal 2 3 5 4" xfId="2065" xr:uid="{00000000-0005-0000-0000-0000FF080000}"/>
    <cellStyle name="EYTotal 2 3 5 5" xfId="2066" xr:uid="{00000000-0005-0000-0000-000000090000}"/>
    <cellStyle name="EYTotal 2 3 5 6" xfId="2067" xr:uid="{00000000-0005-0000-0000-000001090000}"/>
    <cellStyle name="EYTotal 2 3 6" xfId="2068" xr:uid="{00000000-0005-0000-0000-000002090000}"/>
    <cellStyle name="EYTotal 2 3 6 2" xfId="2069" xr:uid="{00000000-0005-0000-0000-000003090000}"/>
    <cellStyle name="EYTotal 2 3 6 2 2" xfId="2070" xr:uid="{00000000-0005-0000-0000-000004090000}"/>
    <cellStyle name="EYTotal 2 3 6 2 3" xfId="2071" xr:uid="{00000000-0005-0000-0000-000005090000}"/>
    <cellStyle name="EYTotal 2 3 6 2 4" xfId="2072" xr:uid="{00000000-0005-0000-0000-000006090000}"/>
    <cellStyle name="EYTotal 2 3 6 2 5" xfId="2073" xr:uid="{00000000-0005-0000-0000-000007090000}"/>
    <cellStyle name="EYTotal 2 3 6 3" xfId="2074" xr:uid="{00000000-0005-0000-0000-000008090000}"/>
    <cellStyle name="EYTotal 2 3 6 3 2" xfId="2075" xr:uid="{00000000-0005-0000-0000-000009090000}"/>
    <cellStyle name="EYTotal 2 3 6 4" xfId="2076" xr:uid="{00000000-0005-0000-0000-00000A090000}"/>
    <cellStyle name="EYTotal 2 3 6 5" xfId="2077" xr:uid="{00000000-0005-0000-0000-00000B090000}"/>
    <cellStyle name="EYTotal 2 3 6 6" xfId="2078" xr:uid="{00000000-0005-0000-0000-00000C090000}"/>
    <cellStyle name="EYTotal 2 3 7" xfId="2079" xr:uid="{00000000-0005-0000-0000-00000D090000}"/>
    <cellStyle name="EYTotal 2 3 7 2" xfId="2080" xr:uid="{00000000-0005-0000-0000-00000E090000}"/>
    <cellStyle name="EYTotal 2 3 7 2 2" xfId="2081" xr:uid="{00000000-0005-0000-0000-00000F090000}"/>
    <cellStyle name="EYTotal 2 3 7 2 3" xfId="2082" xr:uid="{00000000-0005-0000-0000-000010090000}"/>
    <cellStyle name="EYTotal 2 3 7 2 4" xfId="2083" xr:uid="{00000000-0005-0000-0000-000011090000}"/>
    <cellStyle name="EYTotal 2 3 7 2 5" xfId="2084" xr:uid="{00000000-0005-0000-0000-000012090000}"/>
    <cellStyle name="EYTotal 2 3 7 3" xfId="2085" xr:uid="{00000000-0005-0000-0000-000013090000}"/>
    <cellStyle name="EYTotal 2 3 7 3 2" xfId="2086" xr:uid="{00000000-0005-0000-0000-000014090000}"/>
    <cellStyle name="EYTotal 2 3 7 4" xfId="2087" xr:uid="{00000000-0005-0000-0000-000015090000}"/>
    <cellStyle name="EYTotal 2 3 7 5" xfId="2088" xr:uid="{00000000-0005-0000-0000-000016090000}"/>
    <cellStyle name="EYTotal 2 3 7 6" xfId="2089" xr:uid="{00000000-0005-0000-0000-000017090000}"/>
    <cellStyle name="EYTotal 2 3 8" xfId="2090" xr:uid="{00000000-0005-0000-0000-000018090000}"/>
    <cellStyle name="EYTotal 2 3 8 2" xfId="2091" xr:uid="{00000000-0005-0000-0000-000019090000}"/>
    <cellStyle name="EYTotal 2 3 8 2 2" xfId="2092" xr:uid="{00000000-0005-0000-0000-00001A090000}"/>
    <cellStyle name="EYTotal 2 3 8 2 3" xfId="2093" xr:uid="{00000000-0005-0000-0000-00001B090000}"/>
    <cellStyle name="EYTotal 2 3 8 2 4" xfId="2094" xr:uid="{00000000-0005-0000-0000-00001C090000}"/>
    <cellStyle name="EYTotal 2 3 8 2 5" xfId="2095" xr:uid="{00000000-0005-0000-0000-00001D090000}"/>
    <cellStyle name="EYTotal 2 3 8 3" xfId="2096" xr:uid="{00000000-0005-0000-0000-00001E090000}"/>
    <cellStyle name="EYTotal 2 3 8 3 2" xfId="2097" xr:uid="{00000000-0005-0000-0000-00001F090000}"/>
    <cellStyle name="EYTotal 2 3 8 4" xfId="2098" xr:uid="{00000000-0005-0000-0000-000020090000}"/>
    <cellStyle name="EYTotal 2 3 8 5" xfId="2099" xr:uid="{00000000-0005-0000-0000-000021090000}"/>
    <cellStyle name="EYTotal 2 3 8 6" xfId="2100" xr:uid="{00000000-0005-0000-0000-000022090000}"/>
    <cellStyle name="EYTotal 2 3 9" xfId="2101" xr:uid="{00000000-0005-0000-0000-000023090000}"/>
    <cellStyle name="EYTotal 2 3 9 2" xfId="2102" xr:uid="{00000000-0005-0000-0000-000024090000}"/>
    <cellStyle name="EYTotal 2 3 9 3" xfId="2103" xr:uid="{00000000-0005-0000-0000-000025090000}"/>
    <cellStyle name="EYTotal 2 3 9 4" xfId="2104" xr:uid="{00000000-0005-0000-0000-000026090000}"/>
    <cellStyle name="EYTotal 2 3 9 5" xfId="2105" xr:uid="{00000000-0005-0000-0000-000027090000}"/>
    <cellStyle name="EYTotal 2 3_Subsidy" xfId="2106" xr:uid="{00000000-0005-0000-0000-000028090000}"/>
    <cellStyle name="EYTotal 2 4" xfId="2107" xr:uid="{00000000-0005-0000-0000-000029090000}"/>
    <cellStyle name="EYTotal 2 4 10" xfId="2108" xr:uid="{00000000-0005-0000-0000-00002A090000}"/>
    <cellStyle name="EYTotal 2 4 10 2" xfId="2109" xr:uid="{00000000-0005-0000-0000-00002B090000}"/>
    <cellStyle name="EYTotal 2 4 11" xfId="2110" xr:uid="{00000000-0005-0000-0000-00002C090000}"/>
    <cellStyle name="EYTotal 2 4 12" xfId="2111" xr:uid="{00000000-0005-0000-0000-00002D090000}"/>
    <cellStyle name="EYTotal 2 4 13" xfId="2112" xr:uid="{00000000-0005-0000-0000-00002E090000}"/>
    <cellStyle name="EYTotal 2 4 2" xfId="2113" xr:uid="{00000000-0005-0000-0000-00002F090000}"/>
    <cellStyle name="EYTotal 2 4 2 2" xfId="2114" xr:uid="{00000000-0005-0000-0000-000030090000}"/>
    <cellStyle name="EYTotal 2 4 2 2 2" xfId="2115" xr:uid="{00000000-0005-0000-0000-000031090000}"/>
    <cellStyle name="EYTotal 2 4 2 2 2 2" xfId="2116" xr:uid="{00000000-0005-0000-0000-000032090000}"/>
    <cellStyle name="EYTotal 2 4 2 2 2 3" xfId="2117" xr:uid="{00000000-0005-0000-0000-000033090000}"/>
    <cellStyle name="EYTotal 2 4 2 2 2 4" xfId="2118" xr:uid="{00000000-0005-0000-0000-000034090000}"/>
    <cellStyle name="EYTotal 2 4 2 2 2 5" xfId="2119" xr:uid="{00000000-0005-0000-0000-000035090000}"/>
    <cellStyle name="EYTotal 2 4 2 2 3" xfId="2120" xr:uid="{00000000-0005-0000-0000-000036090000}"/>
    <cellStyle name="EYTotal 2 4 2 2 3 2" xfId="2121" xr:uid="{00000000-0005-0000-0000-000037090000}"/>
    <cellStyle name="EYTotal 2 4 2 2 4" xfId="2122" xr:uid="{00000000-0005-0000-0000-000038090000}"/>
    <cellStyle name="EYTotal 2 4 2 2 5" xfId="2123" xr:uid="{00000000-0005-0000-0000-000039090000}"/>
    <cellStyle name="EYTotal 2 4 2 2 6" xfId="2124" xr:uid="{00000000-0005-0000-0000-00003A090000}"/>
    <cellStyle name="EYTotal 2 4 2 3" xfId="2125" xr:uid="{00000000-0005-0000-0000-00003B090000}"/>
    <cellStyle name="EYTotal 2 4 2 3 2" xfId="2126" xr:uid="{00000000-0005-0000-0000-00003C090000}"/>
    <cellStyle name="EYTotal 2 4 2 3 3" xfId="2127" xr:uid="{00000000-0005-0000-0000-00003D090000}"/>
    <cellStyle name="EYTotal 2 4 2 3 4" xfId="2128" xr:uid="{00000000-0005-0000-0000-00003E090000}"/>
    <cellStyle name="EYTotal 2 4 2 3 5" xfId="2129" xr:uid="{00000000-0005-0000-0000-00003F090000}"/>
    <cellStyle name="EYTotal 2 4 2 4" xfId="2130" xr:uid="{00000000-0005-0000-0000-000040090000}"/>
    <cellStyle name="EYTotal 2 4 2 4 2" xfId="2131" xr:uid="{00000000-0005-0000-0000-000041090000}"/>
    <cellStyle name="EYTotal 2 4 2 5" xfId="2132" xr:uid="{00000000-0005-0000-0000-000042090000}"/>
    <cellStyle name="EYTotal 2 4 2 6" xfId="2133" xr:uid="{00000000-0005-0000-0000-000043090000}"/>
    <cellStyle name="EYTotal 2 4 2 7" xfId="2134" xr:uid="{00000000-0005-0000-0000-000044090000}"/>
    <cellStyle name="EYTotal 2 4 2_Subsidy" xfId="2135" xr:uid="{00000000-0005-0000-0000-000045090000}"/>
    <cellStyle name="EYTotal 2 4 3" xfId="2136" xr:uid="{00000000-0005-0000-0000-000046090000}"/>
    <cellStyle name="EYTotal 2 4 3 2" xfId="2137" xr:uid="{00000000-0005-0000-0000-000047090000}"/>
    <cellStyle name="EYTotal 2 4 3 2 2" xfId="2138" xr:uid="{00000000-0005-0000-0000-000048090000}"/>
    <cellStyle name="EYTotal 2 4 3 2 3" xfId="2139" xr:uid="{00000000-0005-0000-0000-000049090000}"/>
    <cellStyle name="EYTotal 2 4 3 2 4" xfId="2140" xr:uid="{00000000-0005-0000-0000-00004A090000}"/>
    <cellStyle name="EYTotal 2 4 3 2 5" xfId="2141" xr:uid="{00000000-0005-0000-0000-00004B090000}"/>
    <cellStyle name="EYTotal 2 4 3 3" xfId="2142" xr:uid="{00000000-0005-0000-0000-00004C090000}"/>
    <cellStyle name="EYTotal 2 4 3 3 2" xfId="2143" xr:uid="{00000000-0005-0000-0000-00004D090000}"/>
    <cellStyle name="EYTotal 2 4 3 4" xfId="2144" xr:uid="{00000000-0005-0000-0000-00004E090000}"/>
    <cellStyle name="EYTotal 2 4 3 5" xfId="2145" xr:uid="{00000000-0005-0000-0000-00004F090000}"/>
    <cellStyle name="EYTotal 2 4 3 6" xfId="2146" xr:uid="{00000000-0005-0000-0000-000050090000}"/>
    <cellStyle name="EYTotal 2 4 4" xfId="2147" xr:uid="{00000000-0005-0000-0000-000051090000}"/>
    <cellStyle name="EYTotal 2 4 4 2" xfId="2148" xr:uid="{00000000-0005-0000-0000-000052090000}"/>
    <cellStyle name="EYTotal 2 4 4 2 2" xfId="2149" xr:uid="{00000000-0005-0000-0000-000053090000}"/>
    <cellStyle name="EYTotal 2 4 4 2 3" xfId="2150" xr:uid="{00000000-0005-0000-0000-000054090000}"/>
    <cellStyle name="EYTotal 2 4 4 2 4" xfId="2151" xr:uid="{00000000-0005-0000-0000-000055090000}"/>
    <cellStyle name="EYTotal 2 4 4 2 5" xfId="2152" xr:uid="{00000000-0005-0000-0000-000056090000}"/>
    <cellStyle name="EYTotal 2 4 4 3" xfId="2153" xr:uid="{00000000-0005-0000-0000-000057090000}"/>
    <cellStyle name="EYTotal 2 4 4 3 2" xfId="2154" xr:uid="{00000000-0005-0000-0000-000058090000}"/>
    <cellStyle name="EYTotal 2 4 4 4" xfId="2155" xr:uid="{00000000-0005-0000-0000-000059090000}"/>
    <cellStyle name="EYTotal 2 4 4 5" xfId="2156" xr:uid="{00000000-0005-0000-0000-00005A090000}"/>
    <cellStyle name="EYTotal 2 4 4 6" xfId="2157" xr:uid="{00000000-0005-0000-0000-00005B090000}"/>
    <cellStyle name="EYTotal 2 4 5" xfId="2158" xr:uid="{00000000-0005-0000-0000-00005C090000}"/>
    <cellStyle name="EYTotal 2 4 5 2" xfId="2159" xr:uid="{00000000-0005-0000-0000-00005D090000}"/>
    <cellStyle name="EYTotal 2 4 5 2 2" xfId="2160" xr:uid="{00000000-0005-0000-0000-00005E090000}"/>
    <cellStyle name="EYTotal 2 4 5 2 3" xfId="2161" xr:uid="{00000000-0005-0000-0000-00005F090000}"/>
    <cellStyle name="EYTotal 2 4 5 2 4" xfId="2162" xr:uid="{00000000-0005-0000-0000-000060090000}"/>
    <cellStyle name="EYTotal 2 4 5 2 5" xfId="2163" xr:uid="{00000000-0005-0000-0000-000061090000}"/>
    <cellStyle name="EYTotal 2 4 5 3" xfId="2164" xr:uid="{00000000-0005-0000-0000-000062090000}"/>
    <cellStyle name="EYTotal 2 4 5 3 2" xfId="2165" xr:uid="{00000000-0005-0000-0000-000063090000}"/>
    <cellStyle name="EYTotal 2 4 5 4" xfId="2166" xr:uid="{00000000-0005-0000-0000-000064090000}"/>
    <cellStyle name="EYTotal 2 4 5 5" xfId="2167" xr:uid="{00000000-0005-0000-0000-000065090000}"/>
    <cellStyle name="EYTotal 2 4 5 6" xfId="2168" xr:uid="{00000000-0005-0000-0000-000066090000}"/>
    <cellStyle name="EYTotal 2 4 6" xfId="2169" xr:uid="{00000000-0005-0000-0000-000067090000}"/>
    <cellStyle name="EYTotal 2 4 6 2" xfId="2170" xr:uid="{00000000-0005-0000-0000-000068090000}"/>
    <cellStyle name="EYTotal 2 4 6 2 2" xfId="2171" xr:uid="{00000000-0005-0000-0000-000069090000}"/>
    <cellStyle name="EYTotal 2 4 6 2 3" xfId="2172" xr:uid="{00000000-0005-0000-0000-00006A090000}"/>
    <cellStyle name="EYTotal 2 4 6 2 4" xfId="2173" xr:uid="{00000000-0005-0000-0000-00006B090000}"/>
    <cellStyle name="EYTotal 2 4 6 2 5" xfId="2174" xr:uid="{00000000-0005-0000-0000-00006C090000}"/>
    <cellStyle name="EYTotal 2 4 6 3" xfId="2175" xr:uid="{00000000-0005-0000-0000-00006D090000}"/>
    <cellStyle name="EYTotal 2 4 6 3 2" xfId="2176" xr:uid="{00000000-0005-0000-0000-00006E090000}"/>
    <cellStyle name="EYTotal 2 4 6 4" xfId="2177" xr:uid="{00000000-0005-0000-0000-00006F090000}"/>
    <cellStyle name="EYTotal 2 4 6 5" xfId="2178" xr:uid="{00000000-0005-0000-0000-000070090000}"/>
    <cellStyle name="EYTotal 2 4 6 6" xfId="2179" xr:uid="{00000000-0005-0000-0000-000071090000}"/>
    <cellStyle name="EYTotal 2 4 7" xfId="2180" xr:uid="{00000000-0005-0000-0000-000072090000}"/>
    <cellStyle name="EYTotal 2 4 7 2" xfId="2181" xr:uid="{00000000-0005-0000-0000-000073090000}"/>
    <cellStyle name="EYTotal 2 4 7 2 2" xfId="2182" xr:uid="{00000000-0005-0000-0000-000074090000}"/>
    <cellStyle name="EYTotal 2 4 7 2 3" xfId="2183" xr:uid="{00000000-0005-0000-0000-000075090000}"/>
    <cellStyle name="EYTotal 2 4 7 2 4" xfId="2184" xr:uid="{00000000-0005-0000-0000-000076090000}"/>
    <cellStyle name="EYTotal 2 4 7 2 5" xfId="2185" xr:uid="{00000000-0005-0000-0000-000077090000}"/>
    <cellStyle name="EYTotal 2 4 7 3" xfId="2186" xr:uid="{00000000-0005-0000-0000-000078090000}"/>
    <cellStyle name="EYTotal 2 4 7 3 2" xfId="2187" xr:uid="{00000000-0005-0000-0000-000079090000}"/>
    <cellStyle name="EYTotal 2 4 7 4" xfId="2188" xr:uid="{00000000-0005-0000-0000-00007A090000}"/>
    <cellStyle name="EYTotal 2 4 7 5" xfId="2189" xr:uid="{00000000-0005-0000-0000-00007B090000}"/>
    <cellStyle name="EYTotal 2 4 7 6" xfId="2190" xr:uid="{00000000-0005-0000-0000-00007C090000}"/>
    <cellStyle name="EYTotal 2 4 8" xfId="2191" xr:uid="{00000000-0005-0000-0000-00007D090000}"/>
    <cellStyle name="EYTotal 2 4 8 2" xfId="2192" xr:uid="{00000000-0005-0000-0000-00007E090000}"/>
    <cellStyle name="EYTotal 2 4 8 2 2" xfId="2193" xr:uid="{00000000-0005-0000-0000-00007F090000}"/>
    <cellStyle name="EYTotal 2 4 8 2 3" xfId="2194" xr:uid="{00000000-0005-0000-0000-000080090000}"/>
    <cellStyle name="EYTotal 2 4 8 2 4" xfId="2195" xr:uid="{00000000-0005-0000-0000-000081090000}"/>
    <cellStyle name="EYTotal 2 4 8 2 5" xfId="2196" xr:uid="{00000000-0005-0000-0000-000082090000}"/>
    <cellStyle name="EYTotal 2 4 8 3" xfId="2197" xr:uid="{00000000-0005-0000-0000-000083090000}"/>
    <cellStyle name="EYTotal 2 4 8 3 2" xfId="2198" xr:uid="{00000000-0005-0000-0000-000084090000}"/>
    <cellStyle name="EYTotal 2 4 8 4" xfId="2199" xr:uid="{00000000-0005-0000-0000-000085090000}"/>
    <cellStyle name="EYTotal 2 4 8 5" xfId="2200" xr:uid="{00000000-0005-0000-0000-000086090000}"/>
    <cellStyle name="EYTotal 2 4 8 6" xfId="2201" xr:uid="{00000000-0005-0000-0000-000087090000}"/>
    <cellStyle name="EYTotal 2 4 9" xfId="2202" xr:uid="{00000000-0005-0000-0000-000088090000}"/>
    <cellStyle name="EYTotal 2 4 9 2" xfId="2203" xr:uid="{00000000-0005-0000-0000-000089090000}"/>
    <cellStyle name="EYTotal 2 4 9 3" xfId="2204" xr:uid="{00000000-0005-0000-0000-00008A090000}"/>
    <cellStyle name="EYTotal 2 4 9 4" xfId="2205" xr:uid="{00000000-0005-0000-0000-00008B090000}"/>
    <cellStyle name="EYTotal 2 4 9 5" xfId="2206" xr:uid="{00000000-0005-0000-0000-00008C090000}"/>
    <cellStyle name="EYTotal 2 4_Subsidy" xfId="2207" xr:uid="{00000000-0005-0000-0000-00008D090000}"/>
    <cellStyle name="EYTotal 2 5" xfId="2208" xr:uid="{00000000-0005-0000-0000-00008E090000}"/>
    <cellStyle name="EYTotal 2 5 10" xfId="2209" xr:uid="{00000000-0005-0000-0000-00008F090000}"/>
    <cellStyle name="EYTotal 2 5 10 2" xfId="2210" xr:uid="{00000000-0005-0000-0000-000090090000}"/>
    <cellStyle name="EYTotal 2 5 11" xfId="2211" xr:uid="{00000000-0005-0000-0000-000091090000}"/>
    <cellStyle name="EYTotal 2 5 12" xfId="2212" xr:uid="{00000000-0005-0000-0000-000092090000}"/>
    <cellStyle name="EYTotal 2 5 13" xfId="2213" xr:uid="{00000000-0005-0000-0000-000093090000}"/>
    <cellStyle name="EYTotal 2 5 2" xfId="2214" xr:uid="{00000000-0005-0000-0000-000094090000}"/>
    <cellStyle name="EYTotal 2 5 2 2" xfId="2215" xr:uid="{00000000-0005-0000-0000-000095090000}"/>
    <cellStyle name="EYTotal 2 5 2 2 2" xfId="2216" xr:uid="{00000000-0005-0000-0000-000096090000}"/>
    <cellStyle name="EYTotal 2 5 2 2 2 2" xfId="2217" xr:uid="{00000000-0005-0000-0000-000097090000}"/>
    <cellStyle name="EYTotal 2 5 2 2 2 3" xfId="2218" xr:uid="{00000000-0005-0000-0000-000098090000}"/>
    <cellStyle name="EYTotal 2 5 2 2 2 4" xfId="2219" xr:uid="{00000000-0005-0000-0000-000099090000}"/>
    <cellStyle name="EYTotal 2 5 2 2 2 5" xfId="2220" xr:uid="{00000000-0005-0000-0000-00009A090000}"/>
    <cellStyle name="EYTotal 2 5 2 2 3" xfId="2221" xr:uid="{00000000-0005-0000-0000-00009B090000}"/>
    <cellStyle name="EYTotal 2 5 2 2 3 2" xfId="2222" xr:uid="{00000000-0005-0000-0000-00009C090000}"/>
    <cellStyle name="EYTotal 2 5 2 2 4" xfId="2223" xr:uid="{00000000-0005-0000-0000-00009D090000}"/>
    <cellStyle name="EYTotal 2 5 2 2 5" xfId="2224" xr:uid="{00000000-0005-0000-0000-00009E090000}"/>
    <cellStyle name="EYTotal 2 5 2 2 6" xfId="2225" xr:uid="{00000000-0005-0000-0000-00009F090000}"/>
    <cellStyle name="EYTotal 2 5 2 3" xfId="2226" xr:uid="{00000000-0005-0000-0000-0000A0090000}"/>
    <cellStyle name="EYTotal 2 5 2 3 2" xfId="2227" xr:uid="{00000000-0005-0000-0000-0000A1090000}"/>
    <cellStyle name="EYTotal 2 5 2 3 3" xfId="2228" xr:uid="{00000000-0005-0000-0000-0000A2090000}"/>
    <cellStyle name="EYTotal 2 5 2 3 4" xfId="2229" xr:uid="{00000000-0005-0000-0000-0000A3090000}"/>
    <cellStyle name="EYTotal 2 5 2 3 5" xfId="2230" xr:uid="{00000000-0005-0000-0000-0000A4090000}"/>
    <cellStyle name="EYTotal 2 5 2 4" xfId="2231" xr:uid="{00000000-0005-0000-0000-0000A5090000}"/>
    <cellStyle name="EYTotal 2 5 2 4 2" xfId="2232" xr:uid="{00000000-0005-0000-0000-0000A6090000}"/>
    <cellStyle name="EYTotal 2 5 2 5" xfId="2233" xr:uid="{00000000-0005-0000-0000-0000A7090000}"/>
    <cellStyle name="EYTotal 2 5 2 6" xfId="2234" xr:uid="{00000000-0005-0000-0000-0000A8090000}"/>
    <cellStyle name="EYTotal 2 5 2 7" xfId="2235" xr:uid="{00000000-0005-0000-0000-0000A9090000}"/>
    <cellStyle name="EYTotal 2 5 2_Subsidy" xfId="2236" xr:uid="{00000000-0005-0000-0000-0000AA090000}"/>
    <cellStyle name="EYTotal 2 5 3" xfId="2237" xr:uid="{00000000-0005-0000-0000-0000AB090000}"/>
    <cellStyle name="EYTotal 2 5 3 2" xfId="2238" xr:uid="{00000000-0005-0000-0000-0000AC090000}"/>
    <cellStyle name="EYTotal 2 5 3 2 2" xfId="2239" xr:uid="{00000000-0005-0000-0000-0000AD090000}"/>
    <cellStyle name="EYTotal 2 5 3 2 3" xfId="2240" xr:uid="{00000000-0005-0000-0000-0000AE090000}"/>
    <cellStyle name="EYTotal 2 5 3 2 4" xfId="2241" xr:uid="{00000000-0005-0000-0000-0000AF090000}"/>
    <cellStyle name="EYTotal 2 5 3 2 5" xfId="2242" xr:uid="{00000000-0005-0000-0000-0000B0090000}"/>
    <cellStyle name="EYTotal 2 5 3 3" xfId="2243" xr:uid="{00000000-0005-0000-0000-0000B1090000}"/>
    <cellStyle name="EYTotal 2 5 3 3 2" xfId="2244" xr:uid="{00000000-0005-0000-0000-0000B2090000}"/>
    <cellStyle name="EYTotal 2 5 3 4" xfId="2245" xr:uid="{00000000-0005-0000-0000-0000B3090000}"/>
    <cellStyle name="EYTotal 2 5 3 5" xfId="2246" xr:uid="{00000000-0005-0000-0000-0000B4090000}"/>
    <cellStyle name="EYTotal 2 5 3 6" xfId="2247" xr:uid="{00000000-0005-0000-0000-0000B5090000}"/>
    <cellStyle name="EYTotal 2 5 4" xfId="2248" xr:uid="{00000000-0005-0000-0000-0000B6090000}"/>
    <cellStyle name="EYTotal 2 5 4 2" xfId="2249" xr:uid="{00000000-0005-0000-0000-0000B7090000}"/>
    <cellStyle name="EYTotal 2 5 4 2 2" xfId="2250" xr:uid="{00000000-0005-0000-0000-0000B8090000}"/>
    <cellStyle name="EYTotal 2 5 4 2 3" xfId="2251" xr:uid="{00000000-0005-0000-0000-0000B9090000}"/>
    <cellStyle name="EYTotal 2 5 4 2 4" xfId="2252" xr:uid="{00000000-0005-0000-0000-0000BA090000}"/>
    <cellStyle name="EYTotal 2 5 4 2 5" xfId="2253" xr:uid="{00000000-0005-0000-0000-0000BB090000}"/>
    <cellStyle name="EYTotal 2 5 4 3" xfId="2254" xr:uid="{00000000-0005-0000-0000-0000BC090000}"/>
    <cellStyle name="EYTotal 2 5 4 3 2" xfId="2255" xr:uid="{00000000-0005-0000-0000-0000BD090000}"/>
    <cellStyle name="EYTotal 2 5 4 4" xfId="2256" xr:uid="{00000000-0005-0000-0000-0000BE090000}"/>
    <cellStyle name="EYTotal 2 5 4 5" xfId="2257" xr:uid="{00000000-0005-0000-0000-0000BF090000}"/>
    <cellStyle name="EYTotal 2 5 4 6" xfId="2258" xr:uid="{00000000-0005-0000-0000-0000C0090000}"/>
    <cellStyle name="EYTotal 2 5 5" xfId="2259" xr:uid="{00000000-0005-0000-0000-0000C1090000}"/>
    <cellStyle name="EYTotal 2 5 5 2" xfId="2260" xr:uid="{00000000-0005-0000-0000-0000C2090000}"/>
    <cellStyle name="EYTotal 2 5 5 2 2" xfId="2261" xr:uid="{00000000-0005-0000-0000-0000C3090000}"/>
    <cellStyle name="EYTotal 2 5 5 2 3" xfId="2262" xr:uid="{00000000-0005-0000-0000-0000C4090000}"/>
    <cellStyle name="EYTotal 2 5 5 2 4" xfId="2263" xr:uid="{00000000-0005-0000-0000-0000C5090000}"/>
    <cellStyle name="EYTotal 2 5 5 2 5" xfId="2264" xr:uid="{00000000-0005-0000-0000-0000C6090000}"/>
    <cellStyle name="EYTotal 2 5 5 3" xfId="2265" xr:uid="{00000000-0005-0000-0000-0000C7090000}"/>
    <cellStyle name="EYTotal 2 5 5 3 2" xfId="2266" xr:uid="{00000000-0005-0000-0000-0000C8090000}"/>
    <cellStyle name="EYTotal 2 5 5 4" xfId="2267" xr:uid="{00000000-0005-0000-0000-0000C9090000}"/>
    <cellStyle name="EYTotal 2 5 5 5" xfId="2268" xr:uid="{00000000-0005-0000-0000-0000CA090000}"/>
    <cellStyle name="EYTotal 2 5 5 6" xfId="2269" xr:uid="{00000000-0005-0000-0000-0000CB090000}"/>
    <cellStyle name="EYTotal 2 5 6" xfId="2270" xr:uid="{00000000-0005-0000-0000-0000CC090000}"/>
    <cellStyle name="EYTotal 2 5 6 2" xfId="2271" xr:uid="{00000000-0005-0000-0000-0000CD090000}"/>
    <cellStyle name="EYTotal 2 5 6 2 2" xfId="2272" xr:uid="{00000000-0005-0000-0000-0000CE090000}"/>
    <cellStyle name="EYTotal 2 5 6 2 3" xfId="2273" xr:uid="{00000000-0005-0000-0000-0000CF090000}"/>
    <cellStyle name="EYTotal 2 5 6 2 4" xfId="2274" xr:uid="{00000000-0005-0000-0000-0000D0090000}"/>
    <cellStyle name="EYTotal 2 5 6 2 5" xfId="2275" xr:uid="{00000000-0005-0000-0000-0000D1090000}"/>
    <cellStyle name="EYTotal 2 5 6 3" xfId="2276" xr:uid="{00000000-0005-0000-0000-0000D2090000}"/>
    <cellStyle name="EYTotal 2 5 6 3 2" xfId="2277" xr:uid="{00000000-0005-0000-0000-0000D3090000}"/>
    <cellStyle name="EYTotal 2 5 6 4" xfId="2278" xr:uid="{00000000-0005-0000-0000-0000D4090000}"/>
    <cellStyle name="EYTotal 2 5 6 5" xfId="2279" xr:uid="{00000000-0005-0000-0000-0000D5090000}"/>
    <cellStyle name="EYTotal 2 5 6 6" xfId="2280" xr:uid="{00000000-0005-0000-0000-0000D6090000}"/>
    <cellStyle name="EYTotal 2 5 7" xfId="2281" xr:uid="{00000000-0005-0000-0000-0000D7090000}"/>
    <cellStyle name="EYTotal 2 5 7 2" xfId="2282" xr:uid="{00000000-0005-0000-0000-0000D8090000}"/>
    <cellStyle name="EYTotal 2 5 7 2 2" xfId="2283" xr:uid="{00000000-0005-0000-0000-0000D9090000}"/>
    <cellStyle name="EYTotal 2 5 7 2 3" xfId="2284" xr:uid="{00000000-0005-0000-0000-0000DA090000}"/>
    <cellStyle name="EYTotal 2 5 7 2 4" xfId="2285" xr:uid="{00000000-0005-0000-0000-0000DB090000}"/>
    <cellStyle name="EYTotal 2 5 7 2 5" xfId="2286" xr:uid="{00000000-0005-0000-0000-0000DC090000}"/>
    <cellStyle name="EYTotal 2 5 7 3" xfId="2287" xr:uid="{00000000-0005-0000-0000-0000DD090000}"/>
    <cellStyle name="EYTotal 2 5 7 3 2" xfId="2288" xr:uid="{00000000-0005-0000-0000-0000DE090000}"/>
    <cellStyle name="EYTotal 2 5 7 4" xfId="2289" xr:uid="{00000000-0005-0000-0000-0000DF090000}"/>
    <cellStyle name="EYTotal 2 5 7 5" xfId="2290" xr:uid="{00000000-0005-0000-0000-0000E0090000}"/>
    <cellStyle name="EYTotal 2 5 7 6" xfId="2291" xr:uid="{00000000-0005-0000-0000-0000E1090000}"/>
    <cellStyle name="EYTotal 2 5 8" xfId="2292" xr:uid="{00000000-0005-0000-0000-0000E2090000}"/>
    <cellStyle name="EYTotal 2 5 8 2" xfId="2293" xr:uid="{00000000-0005-0000-0000-0000E3090000}"/>
    <cellStyle name="EYTotal 2 5 8 2 2" xfId="2294" xr:uid="{00000000-0005-0000-0000-0000E4090000}"/>
    <cellStyle name="EYTotal 2 5 8 2 3" xfId="2295" xr:uid="{00000000-0005-0000-0000-0000E5090000}"/>
    <cellStyle name="EYTotal 2 5 8 2 4" xfId="2296" xr:uid="{00000000-0005-0000-0000-0000E6090000}"/>
    <cellStyle name="EYTotal 2 5 8 2 5" xfId="2297" xr:uid="{00000000-0005-0000-0000-0000E7090000}"/>
    <cellStyle name="EYTotal 2 5 8 3" xfId="2298" xr:uid="{00000000-0005-0000-0000-0000E8090000}"/>
    <cellStyle name="EYTotal 2 5 8 3 2" xfId="2299" xr:uid="{00000000-0005-0000-0000-0000E9090000}"/>
    <cellStyle name="EYTotal 2 5 8 4" xfId="2300" xr:uid="{00000000-0005-0000-0000-0000EA090000}"/>
    <cellStyle name="EYTotal 2 5 8 5" xfId="2301" xr:uid="{00000000-0005-0000-0000-0000EB090000}"/>
    <cellStyle name="EYTotal 2 5 8 6" xfId="2302" xr:uid="{00000000-0005-0000-0000-0000EC090000}"/>
    <cellStyle name="EYTotal 2 5 9" xfId="2303" xr:uid="{00000000-0005-0000-0000-0000ED090000}"/>
    <cellStyle name="EYTotal 2 5 9 2" xfId="2304" xr:uid="{00000000-0005-0000-0000-0000EE090000}"/>
    <cellStyle name="EYTotal 2 5 9 3" xfId="2305" xr:uid="{00000000-0005-0000-0000-0000EF090000}"/>
    <cellStyle name="EYTotal 2 5 9 4" xfId="2306" xr:uid="{00000000-0005-0000-0000-0000F0090000}"/>
    <cellStyle name="EYTotal 2 5 9 5" xfId="2307" xr:uid="{00000000-0005-0000-0000-0000F1090000}"/>
    <cellStyle name="EYTotal 2 5_Subsidy" xfId="2308" xr:uid="{00000000-0005-0000-0000-0000F2090000}"/>
    <cellStyle name="EYTotal 2 6" xfId="2309" xr:uid="{00000000-0005-0000-0000-0000F3090000}"/>
    <cellStyle name="EYTotal 2 6 2" xfId="2310" xr:uid="{00000000-0005-0000-0000-0000F4090000}"/>
    <cellStyle name="EYTotal 2 6 2 2" xfId="2311" xr:uid="{00000000-0005-0000-0000-0000F5090000}"/>
    <cellStyle name="EYTotal 2 6 2 2 2" xfId="2312" xr:uid="{00000000-0005-0000-0000-0000F6090000}"/>
    <cellStyle name="EYTotal 2 6 2 2 3" xfId="2313" xr:uid="{00000000-0005-0000-0000-0000F7090000}"/>
    <cellStyle name="EYTotal 2 6 2 2 4" xfId="2314" xr:uid="{00000000-0005-0000-0000-0000F8090000}"/>
    <cellStyle name="EYTotal 2 6 2 2 5" xfId="2315" xr:uid="{00000000-0005-0000-0000-0000F9090000}"/>
    <cellStyle name="EYTotal 2 6 2 3" xfId="2316" xr:uid="{00000000-0005-0000-0000-0000FA090000}"/>
    <cellStyle name="EYTotal 2 6 2 3 2" xfId="2317" xr:uid="{00000000-0005-0000-0000-0000FB090000}"/>
    <cellStyle name="EYTotal 2 6 2 4" xfId="2318" xr:uid="{00000000-0005-0000-0000-0000FC090000}"/>
    <cellStyle name="EYTotal 2 6 2 5" xfId="2319" xr:uid="{00000000-0005-0000-0000-0000FD090000}"/>
    <cellStyle name="EYTotal 2 6 2 6" xfId="2320" xr:uid="{00000000-0005-0000-0000-0000FE090000}"/>
    <cellStyle name="EYTotal 2 6 3" xfId="2321" xr:uid="{00000000-0005-0000-0000-0000FF090000}"/>
    <cellStyle name="EYTotal 2 6 3 2" xfId="2322" xr:uid="{00000000-0005-0000-0000-0000000A0000}"/>
    <cellStyle name="EYTotal 2 6 3 3" xfId="2323" xr:uid="{00000000-0005-0000-0000-0000010A0000}"/>
    <cellStyle name="EYTotal 2 6 3 4" xfId="2324" xr:uid="{00000000-0005-0000-0000-0000020A0000}"/>
    <cellStyle name="EYTotal 2 6 3 5" xfId="2325" xr:uid="{00000000-0005-0000-0000-0000030A0000}"/>
    <cellStyle name="EYTotal 2 6 4" xfId="2326" xr:uid="{00000000-0005-0000-0000-0000040A0000}"/>
    <cellStyle name="EYTotal 2 6 4 2" xfId="2327" xr:uid="{00000000-0005-0000-0000-0000050A0000}"/>
    <cellStyle name="EYTotal 2 6 5" xfId="2328" xr:uid="{00000000-0005-0000-0000-0000060A0000}"/>
    <cellStyle name="EYTotal 2 6 6" xfId="2329" xr:uid="{00000000-0005-0000-0000-0000070A0000}"/>
    <cellStyle name="EYTotal 2 6 7" xfId="2330" xr:uid="{00000000-0005-0000-0000-0000080A0000}"/>
    <cellStyle name="EYTotal 2 6_Subsidy" xfId="2331" xr:uid="{00000000-0005-0000-0000-0000090A0000}"/>
    <cellStyle name="EYTotal 2 7" xfId="2332" xr:uid="{00000000-0005-0000-0000-00000A0A0000}"/>
    <cellStyle name="EYTotal 2 7 2" xfId="2333" xr:uid="{00000000-0005-0000-0000-00000B0A0000}"/>
    <cellStyle name="EYTotal 2 7 2 2" xfId="2334" xr:uid="{00000000-0005-0000-0000-00000C0A0000}"/>
    <cellStyle name="EYTotal 2 7 2 3" xfId="2335" xr:uid="{00000000-0005-0000-0000-00000D0A0000}"/>
    <cellStyle name="EYTotal 2 7 2 4" xfId="2336" xr:uid="{00000000-0005-0000-0000-00000E0A0000}"/>
    <cellStyle name="EYTotal 2 7 2 5" xfId="2337" xr:uid="{00000000-0005-0000-0000-00000F0A0000}"/>
    <cellStyle name="EYTotal 2 7 3" xfId="2338" xr:uid="{00000000-0005-0000-0000-0000100A0000}"/>
    <cellStyle name="EYTotal 2 7 3 2" xfId="2339" xr:uid="{00000000-0005-0000-0000-0000110A0000}"/>
    <cellStyle name="EYTotal 2 7 4" xfId="2340" xr:uid="{00000000-0005-0000-0000-0000120A0000}"/>
    <cellStyle name="EYTotal 2 7 5" xfId="2341" xr:uid="{00000000-0005-0000-0000-0000130A0000}"/>
    <cellStyle name="EYTotal 2 7 6" xfId="2342" xr:uid="{00000000-0005-0000-0000-0000140A0000}"/>
    <cellStyle name="EYTotal 2 8" xfId="2343" xr:uid="{00000000-0005-0000-0000-0000150A0000}"/>
    <cellStyle name="EYTotal 2 8 2" xfId="2344" xr:uid="{00000000-0005-0000-0000-0000160A0000}"/>
    <cellStyle name="EYTotal 2 8 2 2" xfId="2345" xr:uid="{00000000-0005-0000-0000-0000170A0000}"/>
    <cellStyle name="EYTotal 2 8 2 3" xfId="2346" xr:uid="{00000000-0005-0000-0000-0000180A0000}"/>
    <cellStyle name="EYTotal 2 8 2 4" xfId="2347" xr:uid="{00000000-0005-0000-0000-0000190A0000}"/>
    <cellStyle name="EYTotal 2 8 2 5" xfId="2348" xr:uid="{00000000-0005-0000-0000-00001A0A0000}"/>
    <cellStyle name="EYTotal 2 8 3" xfId="2349" xr:uid="{00000000-0005-0000-0000-00001B0A0000}"/>
    <cellStyle name="EYTotal 2 8 3 2" xfId="2350" xr:uid="{00000000-0005-0000-0000-00001C0A0000}"/>
    <cellStyle name="EYTotal 2 8 4" xfId="2351" xr:uid="{00000000-0005-0000-0000-00001D0A0000}"/>
    <cellStyle name="EYTotal 2 8 5" xfId="2352" xr:uid="{00000000-0005-0000-0000-00001E0A0000}"/>
    <cellStyle name="EYTotal 2 8 6" xfId="2353" xr:uid="{00000000-0005-0000-0000-00001F0A0000}"/>
    <cellStyle name="EYTotal 2 9" xfId="2354" xr:uid="{00000000-0005-0000-0000-0000200A0000}"/>
    <cellStyle name="EYTotal 2 9 2" xfId="2355" xr:uid="{00000000-0005-0000-0000-0000210A0000}"/>
    <cellStyle name="EYTotal 2 9 2 2" xfId="2356" xr:uid="{00000000-0005-0000-0000-0000220A0000}"/>
    <cellStyle name="EYTotal 2 9 2 3" xfId="2357" xr:uid="{00000000-0005-0000-0000-0000230A0000}"/>
    <cellStyle name="EYTotal 2 9 2 4" xfId="2358" xr:uid="{00000000-0005-0000-0000-0000240A0000}"/>
    <cellStyle name="EYTotal 2 9 2 5" xfId="2359" xr:uid="{00000000-0005-0000-0000-0000250A0000}"/>
    <cellStyle name="EYTotal 2 9 3" xfId="2360" xr:uid="{00000000-0005-0000-0000-0000260A0000}"/>
    <cellStyle name="EYTotal 2 9 3 2" xfId="2361" xr:uid="{00000000-0005-0000-0000-0000270A0000}"/>
    <cellStyle name="EYTotal 2 9 4" xfId="2362" xr:uid="{00000000-0005-0000-0000-0000280A0000}"/>
    <cellStyle name="EYTotal 2 9 5" xfId="2363" xr:uid="{00000000-0005-0000-0000-0000290A0000}"/>
    <cellStyle name="EYTotal 2 9 6" xfId="2364" xr:uid="{00000000-0005-0000-0000-00002A0A0000}"/>
    <cellStyle name="EYTotal 2_ST" xfId="2365" xr:uid="{00000000-0005-0000-0000-00002B0A0000}"/>
    <cellStyle name="EYTotal 3" xfId="2366" xr:uid="{00000000-0005-0000-0000-00002C0A0000}"/>
    <cellStyle name="EYTotal 3 10" xfId="2367" xr:uid="{00000000-0005-0000-0000-00002D0A0000}"/>
    <cellStyle name="EYTotal 3 10 2" xfId="2368" xr:uid="{00000000-0005-0000-0000-00002E0A0000}"/>
    <cellStyle name="EYTotal 3 11" xfId="2369" xr:uid="{00000000-0005-0000-0000-00002F0A0000}"/>
    <cellStyle name="EYTotal 3 12" xfId="2370" xr:uid="{00000000-0005-0000-0000-0000300A0000}"/>
    <cellStyle name="EYTotal 3 13" xfId="2371" xr:uid="{00000000-0005-0000-0000-0000310A0000}"/>
    <cellStyle name="EYTotal 3 14" xfId="2372" xr:uid="{00000000-0005-0000-0000-0000320A0000}"/>
    <cellStyle name="EYTotal 3 2" xfId="2373" xr:uid="{00000000-0005-0000-0000-0000330A0000}"/>
    <cellStyle name="EYTotal 3 2 2" xfId="2374" xr:uid="{00000000-0005-0000-0000-0000340A0000}"/>
    <cellStyle name="EYTotal 3 2 2 2" xfId="2375" xr:uid="{00000000-0005-0000-0000-0000350A0000}"/>
    <cellStyle name="EYTotal 3 2 2 2 2" xfId="2376" xr:uid="{00000000-0005-0000-0000-0000360A0000}"/>
    <cellStyle name="EYTotal 3 2 2 2 3" xfId="2377" xr:uid="{00000000-0005-0000-0000-0000370A0000}"/>
    <cellStyle name="EYTotal 3 2 2 2 4" xfId="2378" xr:uid="{00000000-0005-0000-0000-0000380A0000}"/>
    <cellStyle name="EYTotal 3 2 2 2 5" xfId="2379" xr:uid="{00000000-0005-0000-0000-0000390A0000}"/>
    <cellStyle name="EYTotal 3 2 2 3" xfId="2380" xr:uid="{00000000-0005-0000-0000-00003A0A0000}"/>
    <cellStyle name="EYTotal 3 2 2 3 2" xfId="2381" xr:uid="{00000000-0005-0000-0000-00003B0A0000}"/>
    <cellStyle name="EYTotal 3 2 2 4" xfId="2382" xr:uid="{00000000-0005-0000-0000-00003C0A0000}"/>
    <cellStyle name="EYTotal 3 2 2 5" xfId="2383" xr:uid="{00000000-0005-0000-0000-00003D0A0000}"/>
    <cellStyle name="EYTotal 3 2 2 6" xfId="2384" xr:uid="{00000000-0005-0000-0000-00003E0A0000}"/>
    <cellStyle name="EYTotal 3 2 3" xfId="2385" xr:uid="{00000000-0005-0000-0000-00003F0A0000}"/>
    <cellStyle name="EYTotal 3 2 3 2" xfId="2386" xr:uid="{00000000-0005-0000-0000-0000400A0000}"/>
    <cellStyle name="EYTotal 3 2 3 3" xfId="2387" xr:uid="{00000000-0005-0000-0000-0000410A0000}"/>
    <cellStyle name="EYTotal 3 2 3 4" xfId="2388" xr:uid="{00000000-0005-0000-0000-0000420A0000}"/>
    <cellStyle name="EYTotal 3 2 3 5" xfId="2389" xr:uid="{00000000-0005-0000-0000-0000430A0000}"/>
    <cellStyle name="EYTotal 3 2 4" xfId="2390" xr:uid="{00000000-0005-0000-0000-0000440A0000}"/>
    <cellStyle name="EYTotal 3 2 4 2" xfId="2391" xr:uid="{00000000-0005-0000-0000-0000450A0000}"/>
    <cellStyle name="EYTotal 3 2 5" xfId="2392" xr:uid="{00000000-0005-0000-0000-0000460A0000}"/>
    <cellStyle name="EYTotal 3 2 6" xfId="2393" xr:uid="{00000000-0005-0000-0000-0000470A0000}"/>
    <cellStyle name="EYTotal 3 2 7" xfId="2394" xr:uid="{00000000-0005-0000-0000-0000480A0000}"/>
    <cellStyle name="EYTotal 3 2_Subsidy" xfId="2395" xr:uid="{00000000-0005-0000-0000-0000490A0000}"/>
    <cellStyle name="EYTotal 3 3" xfId="2396" xr:uid="{00000000-0005-0000-0000-00004A0A0000}"/>
    <cellStyle name="EYTotal 3 3 2" xfId="2397" xr:uid="{00000000-0005-0000-0000-00004B0A0000}"/>
    <cellStyle name="EYTotal 3 3 2 2" xfId="2398" xr:uid="{00000000-0005-0000-0000-00004C0A0000}"/>
    <cellStyle name="EYTotal 3 3 2 3" xfId="2399" xr:uid="{00000000-0005-0000-0000-00004D0A0000}"/>
    <cellStyle name="EYTotal 3 3 2 4" xfId="2400" xr:uid="{00000000-0005-0000-0000-00004E0A0000}"/>
    <cellStyle name="EYTotal 3 3 2 5" xfId="2401" xr:uid="{00000000-0005-0000-0000-00004F0A0000}"/>
    <cellStyle name="EYTotal 3 3 3" xfId="2402" xr:uid="{00000000-0005-0000-0000-0000500A0000}"/>
    <cellStyle name="EYTotal 3 3 3 2" xfId="2403" xr:uid="{00000000-0005-0000-0000-0000510A0000}"/>
    <cellStyle name="EYTotal 3 3 4" xfId="2404" xr:uid="{00000000-0005-0000-0000-0000520A0000}"/>
    <cellStyle name="EYTotal 3 3 5" xfId="2405" xr:uid="{00000000-0005-0000-0000-0000530A0000}"/>
    <cellStyle name="EYTotal 3 3 6" xfId="2406" xr:uid="{00000000-0005-0000-0000-0000540A0000}"/>
    <cellStyle name="EYTotal 3 4" xfId="2407" xr:uid="{00000000-0005-0000-0000-0000550A0000}"/>
    <cellStyle name="EYTotal 3 4 2" xfId="2408" xr:uid="{00000000-0005-0000-0000-0000560A0000}"/>
    <cellStyle name="EYTotal 3 4 2 2" xfId="2409" xr:uid="{00000000-0005-0000-0000-0000570A0000}"/>
    <cellStyle name="EYTotal 3 4 2 3" xfId="2410" xr:uid="{00000000-0005-0000-0000-0000580A0000}"/>
    <cellStyle name="EYTotal 3 4 2 4" xfId="2411" xr:uid="{00000000-0005-0000-0000-0000590A0000}"/>
    <cellStyle name="EYTotal 3 4 2 5" xfId="2412" xr:uid="{00000000-0005-0000-0000-00005A0A0000}"/>
    <cellStyle name="EYTotal 3 4 3" xfId="2413" xr:uid="{00000000-0005-0000-0000-00005B0A0000}"/>
    <cellStyle name="EYTotal 3 4 3 2" xfId="2414" xr:uid="{00000000-0005-0000-0000-00005C0A0000}"/>
    <cellStyle name="EYTotal 3 4 4" xfId="2415" xr:uid="{00000000-0005-0000-0000-00005D0A0000}"/>
    <cellStyle name="EYTotal 3 4 5" xfId="2416" xr:uid="{00000000-0005-0000-0000-00005E0A0000}"/>
    <cellStyle name="EYTotal 3 4 6" xfId="2417" xr:uid="{00000000-0005-0000-0000-00005F0A0000}"/>
    <cellStyle name="EYTotal 3 5" xfId="2418" xr:uid="{00000000-0005-0000-0000-0000600A0000}"/>
    <cellStyle name="EYTotal 3 5 2" xfId="2419" xr:uid="{00000000-0005-0000-0000-0000610A0000}"/>
    <cellStyle name="EYTotal 3 5 2 2" xfId="2420" xr:uid="{00000000-0005-0000-0000-0000620A0000}"/>
    <cellStyle name="EYTotal 3 5 2 3" xfId="2421" xr:uid="{00000000-0005-0000-0000-0000630A0000}"/>
    <cellStyle name="EYTotal 3 5 2 4" xfId="2422" xr:uid="{00000000-0005-0000-0000-0000640A0000}"/>
    <cellStyle name="EYTotal 3 5 2 5" xfId="2423" xr:uid="{00000000-0005-0000-0000-0000650A0000}"/>
    <cellStyle name="EYTotal 3 5 3" xfId="2424" xr:uid="{00000000-0005-0000-0000-0000660A0000}"/>
    <cellStyle name="EYTotal 3 5 3 2" xfId="2425" xr:uid="{00000000-0005-0000-0000-0000670A0000}"/>
    <cellStyle name="EYTotal 3 5 4" xfId="2426" xr:uid="{00000000-0005-0000-0000-0000680A0000}"/>
    <cellStyle name="EYTotal 3 5 5" xfId="2427" xr:uid="{00000000-0005-0000-0000-0000690A0000}"/>
    <cellStyle name="EYTotal 3 5 6" xfId="2428" xr:uid="{00000000-0005-0000-0000-00006A0A0000}"/>
    <cellStyle name="EYTotal 3 6" xfId="2429" xr:uid="{00000000-0005-0000-0000-00006B0A0000}"/>
    <cellStyle name="EYTotal 3 6 2" xfId="2430" xr:uid="{00000000-0005-0000-0000-00006C0A0000}"/>
    <cellStyle name="EYTotal 3 6 2 2" xfId="2431" xr:uid="{00000000-0005-0000-0000-00006D0A0000}"/>
    <cellStyle name="EYTotal 3 6 2 3" xfId="2432" xr:uid="{00000000-0005-0000-0000-00006E0A0000}"/>
    <cellStyle name="EYTotal 3 6 2 4" xfId="2433" xr:uid="{00000000-0005-0000-0000-00006F0A0000}"/>
    <cellStyle name="EYTotal 3 6 2 5" xfId="2434" xr:uid="{00000000-0005-0000-0000-0000700A0000}"/>
    <cellStyle name="EYTotal 3 6 3" xfId="2435" xr:uid="{00000000-0005-0000-0000-0000710A0000}"/>
    <cellStyle name="EYTotal 3 6 3 2" xfId="2436" xr:uid="{00000000-0005-0000-0000-0000720A0000}"/>
    <cellStyle name="EYTotal 3 6 4" xfId="2437" xr:uid="{00000000-0005-0000-0000-0000730A0000}"/>
    <cellStyle name="EYTotal 3 6 5" xfId="2438" xr:uid="{00000000-0005-0000-0000-0000740A0000}"/>
    <cellStyle name="EYTotal 3 6 6" xfId="2439" xr:uid="{00000000-0005-0000-0000-0000750A0000}"/>
    <cellStyle name="EYTotal 3 7" xfId="2440" xr:uid="{00000000-0005-0000-0000-0000760A0000}"/>
    <cellStyle name="EYTotal 3 7 2" xfId="2441" xr:uid="{00000000-0005-0000-0000-0000770A0000}"/>
    <cellStyle name="EYTotal 3 7 2 2" xfId="2442" xr:uid="{00000000-0005-0000-0000-0000780A0000}"/>
    <cellStyle name="EYTotal 3 7 2 3" xfId="2443" xr:uid="{00000000-0005-0000-0000-0000790A0000}"/>
    <cellStyle name="EYTotal 3 7 2 4" xfId="2444" xr:uid="{00000000-0005-0000-0000-00007A0A0000}"/>
    <cellStyle name="EYTotal 3 7 2 5" xfId="2445" xr:uid="{00000000-0005-0000-0000-00007B0A0000}"/>
    <cellStyle name="EYTotal 3 7 3" xfId="2446" xr:uid="{00000000-0005-0000-0000-00007C0A0000}"/>
    <cellStyle name="EYTotal 3 7 3 2" xfId="2447" xr:uid="{00000000-0005-0000-0000-00007D0A0000}"/>
    <cellStyle name="EYTotal 3 7 4" xfId="2448" xr:uid="{00000000-0005-0000-0000-00007E0A0000}"/>
    <cellStyle name="EYTotal 3 7 5" xfId="2449" xr:uid="{00000000-0005-0000-0000-00007F0A0000}"/>
    <cellStyle name="EYTotal 3 7 6" xfId="2450" xr:uid="{00000000-0005-0000-0000-0000800A0000}"/>
    <cellStyle name="EYTotal 3 8" xfId="2451" xr:uid="{00000000-0005-0000-0000-0000810A0000}"/>
    <cellStyle name="EYTotal 3 8 2" xfId="2452" xr:uid="{00000000-0005-0000-0000-0000820A0000}"/>
    <cellStyle name="EYTotal 3 8 2 2" xfId="2453" xr:uid="{00000000-0005-0000-0000-0000830A0000}"/>
    <cellStyle name="EYTotal 3 8 2 3" xfId="2454" xr:uid="{00000000-0005-0000-0000-0000840A0000}"/>
    <cellStyle name="EYTotal 3 8 2 4" xfId="2455" xr:uid="{00000000-0005-0000-0000-0000850A0000}"/>
    <cellStyle name="EYTotal 3 8 2 5" xfId="2456" xr:uid="{00000000-0005-0000-0000-0000860A0000}"/>
    <cellStyle name="EYTotal 3 8 3" xfId="2457" xr:uid="{00000000-0005-0000-0000-0000870A0000}"/>
    <cellStyle name="EYTotal 3 8 3 2" xfId="2458" xr:uid="{00000000-0005-0000-0000-0000880A0000}"/>
    <cellStyle name="EYTotal 3 8 4" xfId="2459" xr:uid="{00000000-0005-0000-0000-0000890A0000}"/>
    <cellStyle name="EYTotal 3 8 5" xfId="2460" xr:uid="{00000000-0005-0000-0000-00008A0A0000}"/>
    <cellStyle name="EYTotal 3 8 6" xfId="2461" xr:uid="{00000000-0005-0000-0000-00008B0A0000}"/>
    <cellStyle name="EYTotal 3 9" xfId="2462" xr:uid="{00000000-0005-0000-0000-00008C0A0000}"/>
    <cellStyle name="EYTotal 3 9 2" xfId="2463" xr:uid="{00000000-0005-0000-0000-00008D0A0000}"/>
    <cellStyle name="EYTotal 3 9 3" xfId="2464" xr:uid="{00000000-0005-0000-0000-00008E0A0000}"/>
    <cellStyle name="EYTotal 3 9 4" xfId="2465" xr:uid="{00000000-0005-0000-0000-00008F0A0000}"/>
    <cellStyle name="EYTotal 3 9 5" xfId="2466" xr:uid="{00000000-0005-0000-0000-0000900A0000}"/>
    <cellStyle name="EYTotal 3_Subsidy" xfId="2467" xr:uid="{00000000-0005-0000-0000-0000910A0000}"/>
    <cellStyle name="EYTotal 4" xfId="2468" xr:uid="{00000000-0005-0000-0000-0000920A0000}"/>
    <cellStyle name="EYTotal 4 10" xfId="2469" xr:uid="{00000000-0005-0000-0000-0000930A0000}"/>
    <cellStyle name="EYTotal 4 10 2" xfId="2470" xr:uid="{00000000-0005-0000-0000-0000940A0000}"/>
    <cellStyle name="EYTotal 4 11" xfId="2471" xr:uid="{00000000-0005-0000-0000-0000950A0000}"/>
    <cellStyle name="EYTotal 4 12" xfId="2472" xr:uid="{00000000-0005-0000-0000-0000960A0000}"/>
    <cellStyle name="EYTotal 4 13" xfId="2473" xr:uid="{00000000-0005-0000-0000-0000970A0000}"/>
    <cellStyle name="EYTotal 4 2" xfId="2474" xr:uid="{00000000-0005-0000-0000-0000980A0000}"/>
    <cellStyle name="EYTotal 4 2 2" xfId="2475" xr:uid="{00000000-0005-0000-0000-0000990A0000}"/>
    <cellStyle name="EYTotal 4 2 2 2" xfId="2476" xr:uid="{00000000-0005-0000-0000-00009A0A0000}"/>
    <cellStyle name="EYTotal 4 2 2 2 2" xfId="2477" xr:uid="{00000000-0005-0000-0000-00009B0A0000}"/>
    <cellStyle name="EYTotal 4 2 2 2 3" xfId="2478" xr:uid="{00000000-0005-0000-0000-00009C0A0000}"/>
    <cellStyle name="EYTotal 4 2 2 2 4" xfId="2479" xr:uid="{00000000-0005-0000-0000-00009D0A0000}"/>
    <cellStyle name="EYTotal 4 2 2 2 5" xfId="2480" xr:uid="{00000000-0005-0000-0000-00009E0A0000}"/>
    <cellStyle name="EYTotal 4 2 2 3" xfId="2481" xr:uid="{00000000-0005-0000-0000-00009F0A0000}"/>
    <cellStyle name="EYTotal 4 2 2 3 2" xfId="2482" xr:uid="{00000000-0005-0000-0000-0000A00A0000}"/>
    <cellStyle name="EYTotal 4 2 2 4" xfId="2483" xr:uid="{00000000-0005-0000-0000-0000A10A0000}"/>
    <cellStyle name="EYTotal 4 2 2 5" xfId="2484" xr:uid="{00000000-0005-0000-0000-0000A20A0000}"/>
    <cellStyle name="EYTotal 4 2 2 6" xfId="2485" xr:uid="{00000000-0005-0000-0000-0000A30A0000}"/>
    <cellStyle name="EYTotal 4 2 3" xfId="2486" xr:uid="{00000000-0005-0000-0000-0000A40A0000}"/>
    <cellStyle name="EYTotal 4 2 3 2" xfId="2487" xr:uid="{00000000-0005-0000-0000-0000A50A0000}"/>
    <cellStyle name="EYTotal 4 2 3 3" xfId="2488" xr:uid="{00000000-0005-0000-0000-0000A60A0000}"/>
    <cellStyle name="EYTotal 4 2 3 4" xfId="2489" xr:uid="{00000000-0005-0000-0000-0000A70A0000}"/>
    <cellStyle name="EYTotal 4 2 3 5" xfId="2490" xr:uid="{00000000-0005-0000-0000-0000A80A0000}"/>
    <cellStyle name="EYTotal 4 2 4" xfId="2491" xr:uid="{00000000-0005-0000-0000-0000A90A0000}"/>
    <cellStyle name="EYTotal 4 2 4 2" xfId="2492" xr:uid="{00000000-0005-0000-0000-0000AA0A0000}"/>
    <cellStyle name="EYTotal 4 2 5" xfId="2493" xr:uid="{00000000-0005-0000-0000-0000AB0A0000}"/>
    <cellStyle name="EYTotal 4 2 6" xfId="2494" xr:uid="{00000000-0005-0000-0000-0000AC0A0000}"/>
    <cellStyle name="EYTotal 4 2 7" xfId="2495" xr:uid="{00000000-0005-0000-0000-0000AD0A0000}"/>
    <cellStyle name="EYTotal 4 2_Subsidy" xfId="2496" xr:uid="{00000000-0005-0000-0000-0000AE0A0000}"/>
    <cellStyle name="EYTotal 4 3" xfId="2497" xr:uid="{00000000-0005-0000-0000-0000AF0A0000}"/>
    <cellStyle name="EYTotal 4 3 2" xfId="2498" xr:uid="{00000000-0005-0000-0000-0000B00A0000}"/>
    <cellStyle name="EYTotal 4 3 2 2" xfId="2499" xr:uid="{00000000-0005-0000-0000-0000B10A0000}"/>
    <cellStyle name="EYTotal 4 3 2 3" xfId="2500" xr:uid="{00000000-0005-0000-0000-0000B20A0000}"/>
    <cellStyle name="EYTotal 4 3 2 4" xfId="2501" xr:uid="{00000000-0005-0000-0000-0000B30A0000}"/>
    <cellStyle name="EYTotal 4 3 2 5" xfId="2502" xr:uid="{00000000-0005-0000-0000-0000B40A0000}"/>
    <cellStyle name="EYTotal 4 3 3" xfId="2503" xr:uid="{00000000-0005-0000-0000-0000B50A0000}"/>
    <cellStyle name="EYTotal 4 3 3 2" xfId="2504" xr:uid="{00000000-0005-0000-0000-0000B60A0000}"/>
    <cellStyle name="EYTotal 4 3 4" xfId="2505" xr:uid="{00000000-0005-0000-0000-0000B70A0000}"/>
    <cellStyle name="EYTotal 4 3 5" xfId="2506" xr:uid="{00000000-0005-0000-0000-0000B80A0000}"/>
    <cellStyle name="EYTotal 4 3 6" xfId="2507" xr:uid="{00000000-0005-0000-0000-0000B90A0000}"/>
    <cellStyle name="EYTotal 4 4" xfId="2508" xr:uid="{00000000-0005-0000-0000-0000BA0A0000}"/>
    <cellStyle name="EYTotal 4 4 2" xfId="2509" xr:uid="{00000000-0005-0000-0000-0000BB0A0000}"/>
    <cellStyle name="EYTotal 4 4 2 2" xfId="2510" xr:uid="{00000000-0005-0000-0000-0000BC0A0000}"/>
    <cellStyle name="EYTotal 4 4 2 3" xfId="2511" xr:uid="{00000000-0005-0000-0000-0000BD0A0000}"/>
    <cellStyle name="EYTotal 4 4 2 4" xfId="2512" xr:uid="{00000000-0005-0000-0000-0000BE0A0000}"/>
    <cellStyle name="EYTotal 4 4 2 5" xfId="2513" xr:uid="{00000000-0005-0000-0000-0000BF0A0000}"/>
    <cellStyle name="EYTotal 4 4 3" xfId="2514" xr:uid="{00000000-0005-0000-0000-0000C00A0000}"/>
    <cellStyle name="EYTotal 4 4 3 2" xfId="2515" xr:uid="{00000000-0005-0000-0000-0000C10A0000}"/>
    <cellStyle name="EYTotal 4 4 4" xfId="2516" xr:uid="{00000000-0005-0000-0000-0000C20A0000}"/>
    <cellStyle name="EYTotal 4 4 5" xfId="2517" xr:uid="{00000000-0005-0000-0000-0000C30A0000}"/>
    <cellStyle name="EYTotal 4 4 6" xfId="2518" xr:uid="{00000000-0005-0000-0000-0000C40A0000}"/>
    <cellStyle name="EYTotal 4 5" xfId="2519" xr:uid="{00000000-0005-0000-0000-0000C50A0000}"/>
    <cellStyle name="EYTotal 4 5 2" xfId="2520" xr:uid="{00000000-0005-0000-0000-0000C60A0000}"/>
    <cellStyle name="EYTotal 4 5 2 2" xfId="2521" xr:uid="{00000000-0005-0000-0000-0000C70A0000}"/>
    <cellStyle name="EYTotal 4 5 2 3" xfId="2522" xr:uid="{00000000-0005-0000-0000-0000C80A0000}"/>
    <cellStyle name="EYTotal 4 5 2 4" xfId="2523" xr:uid="{00000000-0005-0000-0000-0000C90A0000}"/>
    <cellStyle name="EYTotal 4 5 2 5" xfId="2524" xr:uid="{00000000-0005-0000-0000-0000CA0A0000}"/>
    <cellStyle name="EYTotal 4 5 3" xfId="2525" xr:uid="{00000000-0005-0000-0000-0000CB0A0000}"/>
    <cellStyle name="EYTotal 4 5 3 2" xfId="2526" xr:uid="{00000000-0005-0000-0000-0000CC0A0000}"/>
    <cellStyle name="EYTotal 4 5 4" xfId="2527" xr:uid="{00000000-0005-0000-0000-0000CD0A0000}"/>
    <cellStyle name="EYTotal 4 5 5" xfId="2528" xr:uid="{00000000-0005-0000-0000-0000CE0A0000}"/>
    <cellStyle name="EYTotal 4 5 6" xfId="2529" xr:uid="{00000000-0005-0000-0000-0000CF0A0000}"/>
    <cellStyle name="EYTotal 4 6" xfId="2530" xr:uid="{00000000-0005-0000-0000-0000D00A0000}"/>
    <cellStyle name="EYTotal 4 6 2" xfId="2531" xr:uid="{00000000-0005-0000-0000-0000D10A0000}"/>
    <cellStyle name="EYTotal 4 6 2 2" xfId="2532" xr:uid="{00000000-0005-0000-0000-0000D20A0000}"/>
    <cellStyle name="EYTotal 4 6 2 3" xfId="2533" xr:uid="{00000000-0005-0000-0000-0000D30A0000}"/>
    <cellStyle name="EYTotal 4 6 2 4" xfId="2534" xr:uid="{00000000-0005-0000-0000-0000D40A0000}"/>
    <cellStyle name="EYTotal 4 6 2 5" xfId="2535" xr:uid="{00000000-0005-0000-0000-0000D50A0000}"/>
    <cellStyle name="EYTotal 4 6 3" xfId="2536" xr:uid="{00000000-0005-0000-0000-0000D60A0000}"/>
    <cellStyle name="EYTotal 4 6 3 2" xfId="2537" xr:uid="{00000000-0005-0000-0000-0000D70A0000}"/>
    <cellStyle name="EYTotal 4 6 4" xfId="2538" xr:uid="{00000000-0005-0000-0000-0000D80A0000}"/>
    <cellStyle name="EYTotal 4 6 5" xfId="2539" xr:uid="{00000000-0005-0000-0000-0000D90A0000}"/>
    <cellStyle name="EYTotal 4 6 6" xfId="2540" xr:uid="{00000000-0005-0000-0000-0000DA0A0000}"/>
    <cellStyle name="EYTotal 4 7" xfId="2541" xr:uid="{00000000-0005-0000-0000-0000DB0A0000}"/>
    <cellStyle name="EYTotal 4 7 2" xfId="2542" xr:uid="{00000000-0005-0000-0000-0000DC0A0000}"/>
    <cellStyle name="EYTotal 4 7 2 2" xfId="2543" xr:uid="{00000000-0005-0000-0000-0000DD0A0000}"/>
    <cellStyle name="EYTotal 4 7 2 3" xfId="2544" xr:uid="{00000000-0005-0000-0000-0000DE0A0000}"/>
    <cellStyle name="EYTotal 4 7 2 4" xfId="2545" xr:uid="{00000000-0005-0000-0000-0000DF0A0000}"/>
    <cellStyle name="EYTotal 4 7 2 5" xfId="2546" xr:uid="{00000000-0005-0000-0000-0000E00A0000}"/>
    <cellStyle name="EYTotal 4 7 3" xfId="2547" xr:uid="{00000000-0005-0000-0000-0000E10A0000}"/>
    <cellStyle name="EYTotal 4 7 3 2" xfId="2548" xr:uid="{00000000-0005-0000-0000-0000E20A0000}"/>
    <cellStyle name="EYTotal 4 7 4" xfId="2549" xr:uid="{00000000-0005-0000-0000-0000E30A0000}"/>
    <cellStyle name="EYTotal 4 7 5" xfId="2550" xr:uid="{00000000-0005-0000-0000-0000E40A0000}"/>
    <cellStyle name="EYTotal 4 7 6" xfId="2551" xr:uid="{00000000-0005-0000-0000-0000E50A0000}"/>
    <cellStyle name="EYTotal 4 8" xfId="2552" xr:uid="{00000000-0005-0000-0000-0000E60A0000}"/>
    <cellStyle name="EYTotal 4 8 2" xfId="2553" xr:uid="{00000000-0005-0000-0000-0000E70A0000}"/>
    <cellStyle name="EYTotal 4 8 2 2" xfId="2554" xr:uid="{00000000-0005-0000-0000-0000E80A0000}"/>
    <cellStyle name="EYTotal 4 8 2 3" xfId="2555" xr:uid="{00000000-0005-0000-0000-0000E90A0000}"/>
    <cellStyle name="EYTotal 4 8 2 4" xfId="2556" xr:uid="{00000000-0005-0000-0000-0000EA0A0000}"/>
    <cellStyle name="EYTotal 4 8 2 5" xfId="2557" xr:uid="{00000000-0005-0000-0000-0000EB0A0000}"/>
    <cellStyle name="EYTotal 4 8 3" xfId="2558" xr:uid="{00000000-0005-0000-0000-0000EC0A0000}"/>
    <cellStyle name="EYTotal 4 8 3 2" xfId="2559" xr:uid="{00000000-0005-0000-0000-0000ED0A0000}"/>
    <cellStyle name="EYTotal 4 8 4" xfId="2560" xr:uid="{00000000-0005-0000-0000-0000EE0A0000}"/>
    <cellStyle name="EYTotal 4 8 5" xfId="2561" xr:uid="{00000000-0005-0000-0000-0000EF0A0000}"/>
    <cellStyle name="EYTotal 4 8 6" xfId="2562" xr:uid="{00000000-0005-0000-0000-0000F00A0000}"/>
    <cellStyle name="EYTotal 4 9" xfId="2563" xr:uid="{00000000-0005-0000-0000-0000F10A0000}"/>
    <cellStyle name="EYTotal 4 9 2" xfId="2564" xr:uid="{00000000-0005-0000-0000-0000F20A0000}"/>
    <cellStyle name="EYTotal 4 9 3" xfId="2565" xr:uid="{00000000-0005-0000-0000-0000F30A0000}"/>
    <cellStyle name="EYTotal 4 9 4" xfId="2566" xr:uid="{00000000-0005-0000-0000-0000F40A0000}"/>
    <cellStyle name="EYTotal 4 9 5" xfId="2567" xr:uid="{00000000-0005-0000-0000-0000F50A0000}"/>
    <cellStyle name="EYTotal 4_Subsidy" xfId="2568" xr:uid="{00000000-0005-0000-0000-0000F60A0000}"/>
    <cellStyle name="EYTotal 5" xfId="2569" xr:uid="{00000000-0005-0000-0000-0000F70A0000}"/>
    <cellStyle name="EYTotal 5 10" xfId="2570" xr:uid="{00000000-0005-0000-0000-0000F80A0000}"/>
    <cellStyle name="EYTotal 5 10 2" xfId="2571" xr:uid="{00000000-0005-0000-0000-0000F90A0000}"/>
    <cellStyle name="EYTotal 5 11" xfId="2572" xr:uid="{00000000-0005-0000-0000-0000FA0A0000}"/>
    <cellStyle name="EYTotal 5 12" xfId="2573" xr:uid="{00000000-0005-0000-0000-0000FB0A0000}"/>
    <cellStyle name="EYTotal 5 13" xfId="2574" xr:uid="{00000000-0005-0000-0000-0000FC0A0000}"/>
    <cellStyle name="EYTotal 5 2" xfId="2575" xr:uid="{00000000-0005-0000-0000-0000FD0A0000}"/>
    <cellStyle name="EYTotal 5 2 2" xfId="2576" xr:uid="{00000000-0005-0000-0000-0000FE0A0000}"/>
    <cellStyle name="EYTotal 5 2 2 2" xfId="2577" xr:uid="{00000000-0005-0000-0000-0000FF0A0000}"/>
    <cellStyle name="EYTotal 5 2 2 2 2" xfId="2578" xr:uid="{00000000-0005-0000-0000-0000000B0000}"/>
    <cellStyle name="EYTotal 5 2 2 2 3" xfId="2579" xr:uid="{00000000-0005-0000-0000-0000010B0000}"/>
    <cellStyle name="EYTotal 5 2 2 2 4" xfId="2580" xr:uid="{00000000-0005-0000-0000-0000020B0000}"/>
    <cellStyle name="EYTotal 5 2 2 2 5" xfId="2581" xr:uid="{00000000-0005-0000-0000-0000030B0000}"/>
    <cellStyle name="EYTotal 5 2 2 3" xfId="2582" xr:uid="{00000000-0005-0000-0000-0000040B0000}"/>
    <cellStyle name="EYTotal 5 2 2 3 2" xfId="2583" xr:uid="{00000000-0005-0000-0000-0000050B0000}"/>
    <cellStyle name="EYTotal 5 2 2 4" xfId="2584" xr:uid="{00000000-0005-0000-0000-0000060B0000}"/>
    <cellStyle name="EYTotal 5 2 2 5" xfId="2585" xr:uid="{00000000-0005-0000-0000-0000070B0000}"/>
    <cellStyle name="EYTotal 5 2 2 6" xfId="2586" xr:uid="{00000000-0005-0000-0000-0000080B0000}"/>
    <cellStyle name="EYTotal 5 2 3" xfId="2587" xr:uid="{00000000-0005-0000-0000-0000090B0000}"/>
    <cellStyle name="EYTotal 5 2 3 2" xfId="2588" xr:uid="{00000000-0005-0000-0000-00000A0B0000}"/>
    <cellStyle name="EYTotal 5 2 3 3" xfId="2589" xr:uid="{00000000-0005-0000-0000-00000B0B0000}"/>
    <cellStyle name="EYTotal 5 2 3 4" xfId="2590" xr:uid="{00000000-0005-0000-0000-00000C0B0000}"/>
    <cellStyle name="EYTotal 5 2 3 5" xfId="2591" xr:uid="{00000000-0005-0000-0000-00000D0B0000}"/>
    <cellStyle name="EYTotal 5 2 4" xfId="2592" xr:uid="{00000000-0005-0000-0000-00000E0B0000}"/>
    <cellStyle name="EYTotal 5 2 4 2" xfId="2593" xr:uid="{00000000-0005-0000-0000-00000F0B0000}"/>
    <cellStyle name="EYTotal 5 2 5" xfId="2594" xr:uid="{00000000-0005-0000-0000-0000100B0000}"/>
    <cellStyle name="EYTotal 5 2 6" xfId="2595" xr:uid="{00000000-0005-0000-0000-0000110B0000}"/>
    <cellStyle name="EYTotal 5 2 7" xfId="2596" xr:uid="{00000000-0005-0000-0000-0000120B0000}"/>
    <cellStyle name="EYTotal 5 2_Subsidy" xfId="2597" xr:uid="{00000000-0005-0000-0000-0000130B0000}"/>
    <cellStyle name="EYTotal 5 3" xfId="2598" xr:uid="{00000000-0005-0000-0000-0000140B0000}"/>
    <cellStyle name="EYTotal 5 3 2" xfId="2599" xr:uid="{00000000-0005-0000-0000-0000150B0000}"/>
    <cellStyle name="EYTotal 5 3 2 2" xfId="2600" xr:uid="{00000000-0005-0000-0000-0000160B0000}"/>
    <cellStyle name="EYTotal 5 3 2 3" xfId="2601" xr:uid="{00000000-0005-0000-0000-0000170B0000}"/>
    <cellStyle name="EYTotal 5 3 2 4" xfId="2602" xr:uid="{00000000-0005-0000-0000-0000180B0000}"/>
    <cellStyle name="EYTotal 5 3 2 5" xfId="2603" xr:uid="{00000000-0005-0000-0000-0000190B0000}"/>
    <cellStyle name="EYTotal 5 3 3" xfId="2604" xr:uid="{00000000-0005-0000-0000-00001A0B0000}"/>
    <cellStyle name="EYTotal 5 3 3 2" xfId="2605" xr:uid="{00000000-0005-0000-0000-00001B0B0000}"/>
    <cellStyle name="EYTotal 5 3 4" xfId="2606" xr:uid="{00000000-0005-0000-0000-00001C0B0000}"/>
    <cellStyle name="EYTotal 5 3 5" xfId="2607" xr:uid="{00000000-0005-0000-0000-00001D0B0000}"/>
    <cellStyle name="EYTotal 5 3 6" xfId="2608" xr:uid="{00000000-0005-0000-0000-00001E0B0000}"/>
    <cellStyle name="EYTotal 5 4" xfId="2609" xr:uid="{00000000-0005-0000-0000-00001F0B0000}"/>
    <cellStyle name="EYTotal 5 4 2" xfId="2610" xr:uid="{00000000-0005-0000-0000-0000200B0000}"/>
    <cellStyle name="EYTotal 5 4 2 2" xfId="2611" xr:uid="{00000000-0005-0000-0000-0000210B0000}"/>
    <cellStyle name="EYTotal 5 4 2 3" xfId="2612" xr:uid="{00000000-0005-0000-0000-0000220B0000}"/>
    <cellStyle name="EYTotal 5 4 2 4" xfId="2613" xr:uid="{00000000-0005-0000-0000-0000230B0000}"/>
    <cellStyle name="EYTotal 5 4 2 5" xfId="2614" xr:uid="{00000000-0005-0000-0000-0000240B0000}"/>
    <cellStyle name="EYTotal 5 4 3" xfId="2615" xr:uid="{00000000-0005-0000-0000-0000250B0000}"/>
    <cellStyle name="EYTotal 5 4 3 2" xfId="2616" xr:uid="{00000000-0005-0000-0000-0000260B0000}"/>
    <cellStyle name="EYTotal 5 4 4" xfId="2617" xr:uid="{00000000-0005-0000-0000-0000270B0000}"/>
    <cellStyle name="EYTotal 5 4 5" xfId="2618" xr:uid="{00000000-0005-0000-0000-0000280B0000}"/>
    <cellStyle name="EYTotal 5 4 6" xfId="2619" xr:uid="{00000000-0005-0000-0000-0000290B0000}"/>
    <cellStyle name="EYTotal 5 5" xfId="2620" xr:uid="{00000000-0005-0000-0000-00002A0B0000}"/>
    <cellStyle name="EYTotal 5 5 2" xfId="2621" xr:uid="{00000000-0005-0000-0000-00002B0B0000}"/>
    <cellStyle name="EYTotal 5 5 2 2" xfId="2622" xr:uid="{00000000-0005-0000-0000-00002C0B0000}"/>
    <cellStyle name="EYTotal 5 5 2 3" xfId="2623" xr:uid="{00000000-0005-0000-0000-00002D0B0000}"/>
    <cellStyle name="EYTotal 5 5 2 4" xfId="2624" xr:uid="{00000000-0005-0000-0000-00002E0B0000}"/>
    <cellStyle name="EYTotal 5 5 2 5" xfId="2625" xr:uid="{00000000-0005-0000-0000-00002F0B0000}"/>
    <cellStyle name="EYTotal 5 5 3" xfId="2626" xr:uid="{00000000-0005-0000-0000-0000300B0000}"/>
    <cellStyle name="EYTotal 5 5 3 2" xfId="2627" xr:uid="{00000000-0005-0000-0000-0000310B0000}"/>
    <cellStyle name="EYTotal 5 5 4" xfId="2628" xr:uid="{00000000-0005-0000-0000-0000320B0000}"/>
    <cellStyle name="EYTotal 5 5 5" xfId="2629" xr:uid="{00000000-0005-0000-0000-0000330B0000}"/>
    <cellStyle name="EYTotal 5 5 6" xfId="2630" xr:uid="{00000000-0005-0000-0000-0000340B0000}"/>
    <cellStyle name="EYTotal 5 6" xfId="2631" xr:uid="{00000000-0005-0000-0000-0000350B0000}"/>
    <cellStyle name="EYTotal 5 6 2" xfId="2632" xr:uid="{00000000-0005-0000-0000-0000360B0000}"/>
    <cellStyle name="EYTotal 5 6 2 2" xfId="2633" xr:uid="{00000000-0005-0000-0000-0000370B0000}"/>
    <cellStyle name="EYTotal 5 6 2 3" xfId="2634" xr:uid="{00000000-0005-0000-0000-0000380B0000}"/>
    <cellStyle name="EYTotal 5 6 2 4" xfId="2635" xr:uid="{00000000-0005-0000-0000-0000390B0000}"/>
    <cellStyle name="EYTotal 5 6 2 5" xfId="2636" xr:uid="{00000000-0005-0000-0000-00003A0B0000}"/>
    <cellStyle name="EYTotal 5 6 3" xfId="2637" xr:uid="{00000000-0005-0000-0000-00003B0B0000}"/>
    <cellStyle name="EYTotal 5 6 3 2" xfId="2638" xr:uid="{00000000-0005-0000-0000-00003C0B0000}"/>
    <cellStyle name="EYTotal 5 6 4" xfId="2639" xr:uid="{00000000-0005-0000-0000-00003D0B0000}"/>
    <cellStyle name="EYTotal 5 6 5" xfId="2640" xr:uid="{00000000-0005-0000-0000-00003E0B0000}"/>
    <cellStyle name="EYTotal 5 6 6" xfId="2641" xr:uid="{00000000-0005-0000-0000-00003F0B0000}"/>
    <cellStyle name="EYTotal 5 7" xfId="2642" xr:uid="{00000000-0005-0000-0000-0000400B0000}"/>
    <cellStyle name="EYTotal 5 7 2" xfId="2643" xr:uid="{00000000-0005-0000-0000-0000410B0000}"/>
    <cellStyle name="EYTotal 5 7 2 2" xfId="2644" xr:uid="{00000000-0005-0000-0000-0000420B0000}"/>
    <cellStyle name="EYTotal 5 7 2 3" xfId="2645" xr:uid="{00000000-0005-0000-0000-0000430B0000}"/>
    <cellStyle name="EYTotal 5 7 2 4" xfId="2646" xr:uid="{00000000-0005-0000-0000-0000440B0000}"/>
    <cellStyle name="EYTotal 5 7 2 5" xfId="2647" xr:uid="{00000000-0005-0000-0000-0000450B0000}"/>
    <cellStyle name="EYTotal 5 7 3" xfId="2648" xr:uid="{00000000-0005-0000-0000-0000460B0000}"/>
    <cellStyle name="EYTotal 5 7 3 2" xfId="2649" xr:uid="{00000000-0005-0000-0000-0000470B0000}"/>
    <cellStyle name="EYTotal 5 7 4" xfId="2650" xr:uid="{00000000-0005-0000-0000-0000480B0000}"/>
    <cellStyle name="EYTotal 5 7 5" xfId="2651" xr:uid="{00000000-0005-0000-0000-0000490B0000}"/>
    <cellStyle name="EYTotal 5 7 6" xfId="2652" xr:uid="{00000000-0005-0000-0000-00004A0B0000}"/>
    <cellStyle name="EYTotal 5 8" xfId="2653" xr:uid="{00000000-0005-0000-0000-00004B0B0000}"/>
    <cellStyle name="EYTotal 5 8 2" xfId="2654" xr:uid="{00000000-0005-0000-0000-00004C0B0000}"/>
    <cellStyle name="EYTotal 5 8 2 2" xfId="2655" xr:uid="{00000000-0005-0000-0000-00004D0B0000}"/>
    <cellStyle name="EYTotal 5 8 2 3" xfId="2656" xr:uid="{00000000-0005-0000-0000-00004E0B0000}"/>
    <cellStyle name="EYTotal 5 8 2 4" xfId="2657" xr:uid="{00000000-0005-0000-0000-00004F0B0000}"/>
    <cellStyle name="EYTotal 5 8 2 5" xfId="2658" xr:uid="{00000000-0005-0000-0000-0000500B0000}"/>
    <cellStyle name="EYTotal 5 8 3" xfId="2659" xr:uid="{00000000-0005-0000-0000-0000510B0000}"/>
    <cellStyle name="EYTotal 5 8 3 2" xfId="2660" xr:uid="{00000000-0005-0000-0000-0000520B0000}"/>
    <cellStyle name="EYTotal 5 8 4" xfId="2661" xr:uid="{00000000-0005-0000-0000-0000530B0000}"/>
    <cellStyle name="EYTotal 5 8 5" xfId="2662" xr:uid="{00000000-0005-0000-0000-0000540B0000}"/>
    <cellStyle name="EYTotal 5 8 6" xfId="2663" xr:uid="{00000000-0005-0000-0000-0000550B0000}"/>
    <cellStyle name="EYTotal 5 9" xfId="2664" xr:uid="{00000000-0005-0000-0000-0000560B0000}"/>
    <cellStyle name="EYTotal 5 9 2" xfId="2665" xr:uid="{00000000-0005-0000-0000-0000570B0000}"/>
    <cellStyle name="EYTotal 5 9 3" xfId="2666" xr:uid="{00000000-0005-0000-0000-0000580B0000}"/>
    <cellStyle name="EYTotal 5 9 4" xfId="2667" xr:uid="{00000000-0005-0000-0000-0000590B0000}"/>
    <cellStyle name="EYTotal 5 9 5" xfId="2668" xr:uid="{00000000-0005-0000-0000-00005A0B0000}"/>
    <cellStyle name="EYTotal 5_Subsidy" xfId="2669" xr:uid="{00000000-0005-0000-0000-00005B0B0000}"/>
    <cellStyle name="EYTotal 6" xfId="2670" xr:uid="{00000000-0005-0000-0000-00005C0B0000}"/>
    <cellStyle name="EYTotal 6 10" xfId="2671" xr:uid="{00000000-0005-0000-0000-00005D0B0000}"/>
    <cellStyle name="EYTotal 6 10 2" xfId="2672" xr:uid="{00000000-0005-0000-0000-00005E0B0000}"/>
    <cellStyle name="EYTotal 6 11" xfId="2673" xr:uid="{00000000-0005-0000-0000-00005F0B0000}"/>
    <cellStyle name="EYTotal 6 12" xfId="2674" xr:uid="{00000000-0005-0000-0000-0000600B0000}"/>
    <cellStyle name="EYTotal 6 13" xfId="2675" xr:uid="{00000000-0005-0000-0000-0000610B0000}"/>
    <cellStyle name="EYTotal 6 2" xfId="2676" xr:uid="{00000000-0005-0000-0000-0000620B0000}"/>
    <cellStyle name="EYTotal 6 2 2" xfId="2677" xr:uid="{00000000-0005-0000-0000-0000630B0000}"/>
    <cellStyle name="EYTotal 6 2 2 2" xfId="2678" xr:uid="{00000000-0005-0000-0000-0000640B0000}"/>
    <cellStyle name="EYTotal 6 2 2 2 2" xfId="2679" xr:uid="{00000000-0005-0000-0000-0000650B0000}"/>
    <cellStyle name="EYTotal 6 2 2 2 3" xfId="2680" xr:uid="{00000000-0005-0000-0000-0000660B0000}"/>
    <cellStyle name="EYTotal 6 2 2 2 4" xfId="2681" xr:uid="{00000000-0005-0000-0000-0000670B0000}"/>
    <cellStyle name="EYTotal 6 2 2 2 5" xfId="2682" xr:uid="{00000000-0005-0000-0000-0000680B0000}"/>
    <cellStyle name="EYTotal 6 2 2 3" xfId="2683" xr:uid="{00000000-0005-0000-0000-0000690B0000}"/>
    <cellStyle name="EYTotal 6 2 2 3 2" xfId="2684" xr:uid="{00000000-0005-0000-0000-00006A0B0000}"/>
    <cellStyle name="EYTotal 6 2 2 4" xfId="2685" xr:uid="{00000000-0005-0000-0000-00006B0B0000}"/>
    <cellStyle name="EYTotal 6 2 2 5" xfId="2686" xr:uid="{00000000-0005-0000-0000-00006C0B0000}"/>
    <cellStyle name="EYTotal 6 2 2 6" xfId="2687" xr:uid="{00000000-0005-0000-0000-00006D0B0000}"/>
    <cellStyle name="EYTotal 6 2 3" xfId="2688" xr:uid="{00000000-0005-0000-0000-00006E0B0000}"/>
    <cellStyle name="EYTotal 6 2 3 2" xfId="2689" xr:uid="{00000000-0005-0000-0000-00006F0B0000}"/>
    <cellStyle name="EYTotal 6 2 3 3" xfId="2690" xr:uid="{00000000-0005-0000-0000-0000700B0000}"/>
    <cellStyle name="EYTotal 6 2 3 4" xfId="2691" xr:uid="{00000000-0005-0000-0000-0000710B0000}"/>
    <cellStyle name="EYTotal 6 2 3 5" xfId="2692" xr:uid="{00000000-0005-0000-0000-0000720B0000}"/>
    <cellStyle name="EYTotal 6 2 4" xfId="2693" xr:uid="{00000000-0005-0000-0000-0000730B0000}"/>
    <cellStyle name="EYTotal 6 2 4 2" xfId="2694" xr:uid="{00000000-0005-0000-0000-0000740B0000}"/>
    <cellStyle name="EYTotal 6 2 5" xfId="2695" xr:uid="{00000000-0005-0000-0000-0000750B0000}"/>
    <cellStyle name="EYTotal 6 2 6" xfId="2696" xr:uid="{00000000-0005-0000-0000-0000760B0000}"/>
    <cellStyle name="EYTotal 6 2 7" xfId="2697" xr:uid="{00000000-0005-0000-0000-0000770B0000}"/>
    <cellStyle name="EYTotal 6 2_Subsidy" xfId="2698" xr:uid="{00000000-0005-0000-0000-0000780B0000}"/>
    <cellStyle name="EYTotal 6 3" xfId="2699" xr:uid="{00000000-0005-0000-0000-0000790B0000}"/>
    <cellStyle name="EYTotal 6 3 2" xfId="2700" xr:uid="{00000000-0005-0000-0000-00007A0B0000}"/>
    <cellStyle name="EYTotal 6 3 2 2" xfId="2701" xr:uid="{00000000-0005-0000-0000-00007B0B0000}"/>
    <cellStyle name="EYTotal 6 3 2 3" xfId="2702" xr:uid="{00000000-0005-0000-0000-00007C0B0000}"/>
    <cellStyle name="EYTotal 6 3 2 4" xfId="2703" xr:uid="{00000000-0005-0000-0000-00007D0B0000}"/>
    <cellStyle name="EYTotal 6 3 2 5" xfId="2704" xr:uid="{00000000-0005-0000-0000-00007E0B0000}"/>
    <cellStyle name="EYTotal 6 3 3" xfId="2705" xr:uid="{00000000-0005-0000-0000-00007F0B0000}"/>
    <cellStyle name="EYTotal 6 3 3 2" xfId="2706" xr:uid="{00000000-0005-0000-0000-0000800B0000}"/>
    <cellStyle name="EYTotal 6 3 4" xfId="2707" xr:uid="{00000000-0005-0000-0000-0000810B0000}"/>
    <cellStyle name="EYTotal 6 3 5" xfId="2708" xr:uid="{00000000-0005-0000-0000-0000820B0000}"/>
    <cellStyle name="EYTotal 6 3 6" xfId="2709" xr:uid="{00000000-0005-0000-0000-0000830B0000}"/>
    <cellStyle name="EYTotal 6 4" xfId="2710" xr:uid="{00000000-0005-0000-0000-0000840B0000}"/>
    <cellStyle name="EYTotal 6 4 2" xfId="2711" xr:uid="{00000000-0005-0000-0000-0000850B0000}"/>
    <cellStyle name="EYTotal 6 4 2 2" xfId="2712" xr:uid="{00000000-0005-0000-0000-0000860B0000}"/>
    <cellStyle name="EYTotal 6 4 2 3" xfId="2713" xr:uid="{00000000-0005-0000-0000-0000870B0000}"/>
    <cellStyle name="EYTotal 6 4 2 4" xfId="2714" xr:uid="{00000000-0005-0000-0000-0000880B0000}"/>
    <cellStyle name="EYTotal 6 4 2 5" xfId="2715" xr:uid="{00000000-0005-0000-0000-0000890B0000}"/>
    <cellStyle name="EYTotal 6 4 3" xfId="2716" xr:uid="{00000000-0005-0000-0000-00008A0B0000}"/>
    <cellStyle name="EYTotal 6 4 3 2" xfId="2717" xr:uid="{00000000-0005-0000-0000-00008B0B0000}"/>
    <cellStyle name="EYTotal 6 4 4" xfId="2718" xr:uid="{00000000-0005-0000-0000-00008C0B0000}"/>
    <cellStyle name="EYTotal 6 4 5" xfId="2719" xr:uid="{00000000-0005-0000-0000-00008D0B0000}"/>
    <cellStyle name="EYTotal 6 4 6" xfId="2720" xr:uid="{00000000-0005-0000-0000-00008E0B0000}"/>
    <cellStyle name="EYTotal 6 5" xfId="2721" xr:uid="{00000000-0005-0000-0000-00008F0B0000}"/>
    <cellStyle name="EYTotal 6 5 2" xfId="2722" xr:uid="{00000000-0005-0000-0000-0000900B0000}"/>
    <cellStyle name="EYTotal 6 5 2 2" xfId="2723" xr:uid="{00000000-0005-0000-0000-0000910B0000}"/>
    <cellStyle name="EYTotal 6 5 2 3" xfId="2724" xr:uid="{00000000-0005-0000-0000-0000920B0000}"/>
    <cellStyle name="EYTotal 6 5 2 4" xfId="2725" xr:uid="{00000000-0005-0000-0000-0000930B0000}"/>
    <cellStyle name="EYTotal 6 5 2 5" xfId="2726" xr:uid="{00000000-0005-0000-0000-0000940B0000}"/>
    <cellStyle name="EYTotal 6 5 3" xfId="2727" xr:uid="{00000000-0005-0000-0000-0000950B0000}"/>
    <cellStyle name="EYTotal 6 5 3 2" xfId="2728" xr:uid="{00000000-0005-0000-0000-0000960B0000}"/>
    <cellStyle name="EYTotal 6 5 4" xfId="2729" xr:uid="{00000000-0005-0000-0000-0000970B0000}"/>
    <cellStyle name="EYTotal 6 5 5" xfId="2730" xr:uid="{00000000-0005-0000-0000-0000980B0000}"/>
    <cellStyle name="EYTotal 6 5 6" xfId="2731" xr:uid="{00000000-0005-0000-0000-0000990B0000}"/>
    <cellStyle name="EYTotal 6 6" xfId="2732" xr:uid="{00000000-0005-0000-0000-00009A0B0000}"/>
    <cellStyle name="EYTotal 6 6 2" xfId="2733" xr:uid="{00000000-0005-0000-0000-00009B0B0000}"/>
    <cellStyle name="EYTotal 6 6 2 2" xfId="2734" xr:uid="{00000000-0005-0000-0000-00009C0B0000}"/>
    <cellStyle name="EYTotal 6 6 2 3" xfId="2735" xr:uid="{00000000-0005-0000-0000-00009D0B0000}"/>
    <cellStyle name="EYTotal 6 6 2 4" xfId="2736" xr:uid="{00000000-0005-0000-0000-00009E0B0000}"/>
    <cellStyle name="EYTotal 6 6 2 5" xfId="2737" xr:uid="{00000000-0005-0000-0000-00009F0B0000}"/>
    <cellStyle name="EYTotal 6 6 3" xfId="2738" xr:uid="{00000000-0005-0000-0000-0000A00B0000}"/>
    <cellStyle name="EYTotal 6 6 3 2" xfId="2739" xr:uid="{00000000-0005-0000-0000-0000A10B0000}"/>
    <cellStyle name="EYTotal 6 6 4" xfId="2740" xr:uid="{00000000-0005-0000-0000-0000A20B0000}"/>
    <cellStyle name="EYTotal 6 6 5" xfId="2741" xr:uid="{00000000-0005-0000-0000-0000A30B0000}"/>
    <cellStyle name="EYTotal 6 6 6" xfId="2742" xr:uid="{00000000-0005-0000-0000-0000A40B0000}"/>
    <cellStyle name="EYTotal 6 7" xfId="2743" xr:uid="{00000000-0005-0000-0000-0000A50B0000}"/>
    <cellStyle name="EYTotal 6 7 2" xfId="2744" xr:uid="{00000000-0005-0000-0000-0000A60B0000}"/>
    <cellStyle name="EYTotal 6 7 2 2" xfId="2745" xr:uid="{00000000-0005-0000-0000-0000A70B0000}"/>
    <cellStyle name="EYTotal 6 7 2 3" xfId="2746" xr:uid="{00000000-0005-0000-0000-0000A80B0000}"/>
    <cellStyle name="EYTotal 6 7 2 4" xfId="2747" xr:uid="{00000000-0005-0000-0000-0000A90B0000}"/>
    <cellStyle name="EYTotal 6 7 2 5" xfId="2748" xr:uid="{00000000-0005-0000-0000-0000AA0B0000}"/>
    <cellStyle name="EYTotal 6 7 3" xfId="2749" xr:uid="{00000000-0005-0000-0000-0000AB0B0000}"/>
    <cellStyle name="EYTotal 6 7 3 2" xfId="2750" xr:uid="{00000000-0005-0000-0000-0000AC0B0000}"/>
    <cellStyle name="EYTotal 6 7 4" xfId="2751" xr:uid="{00000000-0005-0000-0000-0000AD0B0000}"/>
    <cellStyle name="EYTotal 6 7 5" xfId="2752" xr:uid="{00000000-0005-0000-0000-0000AE0B0000}"/>
    <cellStyle name="EYTotal 6 7 6" xfId="2753" xr:uid="{00000000-0005-0000-0000-0000AF0B0000}"/>
    <cellStyle name="EYTotal 6 8" xfId="2754" xr:uid="{00000000-0005-0000-0000-0000B00B0000}"/>
    <cellStyle name="EYTotal 6 8 2" xfId="2755" xr:uid="{00000000-0005-0000-0000-0000B10B0000}"/>
    <cellStyle name="EYTotal 6 8 2 2" xfId="2756" xr:uid="{00000000-0005-0000-0000-0000B20B0000}"/>
    <cellStyle name="EYTotal 6 8 2 3" xfId="2757" xr:uid="{00000000-0005-0000-0000-0000B30B0000}"/>
    <cellStyle name="EYTotal 6 8 2 4" xfId="2758" xr:uid="{00000000-0005-0000-0000-0000B40B0000}"/>
    <cellStyle name="EYTotal 6 8 2 5" xfId="2759" xr:uid="{00000000-0005-0000-0000-0000B50B0000}"/>
    <cellStyle name="EYTotal 6 8 3" xfId="2760" xr:uid="{00000000-0005-0000-0000-0000B60B0000}"/>
    <cellStyle name="EYTotal 6 8 3 2" xfId="2761" xr:uid="{00000000-0005-0000-0000-0000B70B0000}"/>
    <cellStyle name="EYTotal 6 8 4" xfId="2762" xr:uid="{00000000-0005-0000-0000-0000B80B0000}"/>
    <cellStyle name="EYTotal 6 8 5" xfId="2763" xr:uid="{00000000-0005-0000-0000-0000B90B0000}"/>
    <cellStyle name="EYTotal 6 8 6" xfId="2764" xr:uid="{00000000-0005-0000-0000-0000BA0B0000}"/>
    <cellStyle name="EYTotal 6 9" xfId="2765" xr:uid="{00000000-0005-0000-0000-0000BB0B0000}"/>
    <cellStyle name="EYTotal 6 9 2" xfId="2766" xr:uid="{00000000-0005-0000-0000-0000BC0B0000}"/>
    <cellStyle name="EYTotal 6 9 3" xfId="2767" xr:uid="{00000000-0005-0000-0000-0000BD0B0000}"/>
    <cellStyle name="EYTotal 6 9 4" xfId="2768" xr:uid="{00000000-0005-0000-0000-0000BE0B0000}"/>
    <cellStyle name="EYTotal 6 9 5" xfId="2769" xr:uid="{00000000-0005-0000-0000-0000BF0B0000}"/>
    <cellStyle name="EYTotal 6_Subsidy" xfId="2770" xr:uid="{00000000-0005-0000-0000-0000C00B0000}"/>
    <cellStyle name="EYTotal 7" xfId="2771" xr:uid="{00000000-0005-0000-0000-0000C10B0000}"/>
    <cellStyle name="EYTotal 7 10" xfId="2772" xr:uid="{00000000-0005-0000-0000-0000C20B0000}"/>
    <cellStyle name="EYTotal 7 10 2" xfId="2773" xr:uid="{00000000-0005-0000-0000-0000C30B0000}"/>
    <cellStyle name="EYTotal 7 11" xfId="2774" xr:uid="{00000000-0005-0000-0000-0000C40B0000}"/>
    <cellStyle name="EYTotal 7 12" xfId="2775" xr:uid="{00000000-0005-0000-0000-0000C50B0000}"/>
    <cellStyle name="EYTotal 7 13" xfId="2776" xr:uid="{00000000-0005-0000-0000-0000C60B0000}"/>
    <cellStyle name="EYTotal 7 2" xfId="2777" xr:uid="{00000000-0005-0000-0000-0000C70B0000}"/>
    <cellStyle name="EYTotal 7 2 2" xfId="2778" xr:uid="{00000000-0005-0000-0000-0000C80B0000}"/>
    <cellStyle name="EYTotal 7 2 2 2" xfId="2779" xr:uid="{00000000-0005-0000-0000-0000C90B0000}"/>
    <cellStyle name="EYTotal 7 2 2 2 2" xfId="2780" xr:uid="{00000000-0005-0000-0000-0000CA0B0000}"/>
    <cellStyle name="EYTotal 7 2 2 2 3" xfId="2781" xr:uid="{00000000-0005-0000-0000-0000CB0B0000}"/>
    <cellStyle name="EYTotal 7 2 2 2 4" xfId="2782" xr:uid="{00000000-0005-0000-0000-0000CC0B0000}"/>
    <cellStyle name="EYTotal 7 2 2 2 5" xfId="2783" xr:uid="{00000000-0005-0000-0000-0000CD0B0000}"/>
    <cellStyle name="EYTotal 7 2 2 3" xfId="2784" xr:uid="{00000000-0005-0000-0000-0000CE0B0000}"/>
    <cellStyle name="EYTotal 7 2 2 3 2" xfId="2785" xr:uid="{00000000-0005-0000-0000-0000CF0B0000}"/>
    <cellStyle name="EYTotal 7 2 2 4" xfId="2786" xr:uid="{00000000-0005-0000-0000-0000D00B0000}"/>
    <cellStyle name="EYTotal 7 2 2 5" xfId="2787" xr:uid="{00000000-0005-0000-0000-0000D10B0000}"/>
    <cellStyle name="EYTotal 7 2 2 6" xfId="2788" xr:uid="{00000000-0005-0000-0000-0000D20B0000}"/>
    <cellStyle name="EYTotal 7 2 3" xfId="2789" xr:uid="{00000000-0005-0000-0000-0000D30B0000}"/>
    <cellStyle name="EYTotal 7 2 3 2" xfId="2790" xr:uid="{00000000-0005-0000-0000-0000D40B0000}"/>
    <cellStyle name="EYTotal 7 2 3 3" xfId="2791" xr:uid="{00000000-0005-0000-0000-0000D50B0000}"/>
    <cellStyle name="EYTotal 7 2 3 4" xfId="2792" xr:uid="{00000000-0005-0000-0000-0000D60B0000}"/>
    <cellStyle name="EYTotal 7 2 3 5" xfId="2793" xr:uid="{00000000-0005-0000-0000-0000D70B0000}"/>
    <cellStyle name="EYTotal 7 2 4" xfId="2794" xr:uid="{00000000-0005-0000-0000-0000D80B0000}"/>
    <cellStyle name="EYTotal 7 2 4 2" xfId="2795" xr:uid="{00000000-0005-0000-0000-0000D90B0000}"/>
    <cellStyle name="EYTotal 7 2 5" xfId="2796" xr:uid="{00000000-0005-0000-0000-0000DA0B0000}"/>
    <cellStyle name="EYTotal 7 2 6" xfId="2797" xr:uid="{00000000-0005-0000-0000-0000DB0B0000}"/>
    <cellStyle name="EYTotal 7 2 7" xfId="2798" xr:uid="{00000000-0005-0000-0000-0000DC0B0000}"/>
    <cellStyle name="EYTotal 7 2_Subsidy" xfId="2799" xr:uid="{00000000-0005-0000-0000-0000DD0B0000}"/>
    <cellStyle name="EYTotal 7 3" xfId="2800" xr:uid="{00000000-0005-0000-0000-0000DE0B0000}"/>
    <cellStyle name="EYTotal 7 3 2" xfId="2801" xr:uid="{00000000-0005-0000-0000-0000DF0B0000}"/>
    <cellStyle name="EYTotal 7 3 2 2" xfId="2802" xr:uid="{00000000-0005-0000-0000-0000E00B0000}"/>
    <cellStyle name="EYTotal 7 3 2 3" xfId="2803" xr:uid="{00000000-0005-0000-0000-0000E10B0000}"/>
    <cellStyle name="EYTotal 7 3 2 4" xfId="2804" xr:uid="{00000000-0005-0000-0000-0000E20B0000}"/>
    <cellStyle name="EYTotal 7 3 2 5" xfId="2805" xr:uid="{00000000-0005-0000-0000-0000E30B0000}"/>
    <cellStyle name="EYTotal 7 3 3" xfId="2806" xr:uid="{00000000-0005-0000-0000-0000E40B0000}"/>
    <cellStyle name="EYTotal 7 3 3 2" xfId="2807" xr:uid="{00000000-0005-0000-0000-0000E50B0000}"/>
    <cellStyle name="EYTotal 7 3 4" xfId="2808" xr:uid="{00000000-0005-0000-0000-0000E60B0000}"/>
    <cellStyle name="EYTotal 7 3 5" xfId="2809" xr:uid="{00000000-0005-0000-0000-0000E70B0000}"/>
    <cellStyle name="EYTotal 7 3 6" xfId="2810" xr:uid="{00000000-0005-0000-0000-0000E80B0000}"/>
    <cellStyle name="EYTotal 7 4" xfId="2811" xr:uid="{00000000-0005-0000-0000-0000E90B0000}"/>
    <cellStyle name="EYTotal 7 4 2" xfId="2812" xr:uid="{00000000-0005-0000-0000-0000EA0B0000}"/>
    <cellStyle name="EYTotal 7 4 2 2" xfId="2813" xr:uid="{00000000-0005-0000-0000-0000EB0B0000}"/>
    <cellStyle name="EYTotal 7 4 2 3" xfId="2814" xr:uid="{00000000-0005-0000-0000-0000EC0B0000}"/>
    <cellStyle name="EYTotal 7 4 2 4" xfId="2815" xr:uid="{00000000-0005-0000-0000-0000ED0B0000}"/>
    <cellStyle name="EYTotal 7 4 2 5" xfId="2816" xr:uid="{00000000-0005-0000-0000-0000EE0B0000}"/>
    <cellStyle name="EYTotal 7 4 3" xfId="2817" xr:uid="{00000000-0005-0000-0000-0000EF0B0000}"/>
    <cellStyle name="EYTotal 7 4 3 2" xfId="2818" xr:uid="{00000000-0005-0000-0000-0000F00B0000}"/>
    <cellStyle name="EYTotal 7 4 4" xfId="2819" xr:uid="{00000000-0005-0000-0000-0000F10B0000}"/>
    <cellStyle name="EYTotal 7 4 5" xfId="2820" xr:uid="{00000000-0005-0000-0000-0000F20B0000}"/>
    <cellStyle name="EYTotal 7 4 6" xfId="2821" xr:uid="{00000000-0005-0000-0000-0000F30B0000}"/>
    <cellStyle name="EYTotal 7 5" xfId="2822" xr:uid="{00000000-0005-0000-0000-0000F40B0000}"/>
    <cellStyle name="EYTotal 7 5 2" xfId="2823" xr:uid="{00000000-0005-0000-0000-0000F50B0000}"/>
    <cellStyle name="EYTotal 7 5 2 2" xfId="2824" xr:uid="{00000000-0005-0000-0000-0000F60B0000}"/>
    <cellStyle name="EYTotal 7 5 2 3" xfId="2825" xr:uid="{00000000-0005-0000-0000-0000F70B0000}"/>
    <cellStyle name="EYTotal 7 5 2 4" xfId="2826" xr:uid="{00000000-0005-0000-0000-0000F80B0000}"/>
    <cellStyle name="EYTotal 7 5 2 5" xfId="2827" xr:uid="{00000000-0005-0000-0000-0000F90B0000}"/>
    <cellStyle name="EYTotal 7 5 3" xfId="2828" xr:uid="{00000000-0005-0000-0000-0000FA0B0000}"/>
    <cellStyle name="EYTotal 7 5 3 2" xfId="2829" xr:uid="{00000000-0005-0000-0000-0000FB0B0000}"/>
    <cellStyle name="EYTotal 7 5 4" xfId="2830" xr:uid="{00000000-0005-0000-0000-0000FC0B0000}"/>
    <cellStyle name="EYTotal 7 5 5" xfId="2831" xr:uid="{00000000-0005-0000-0000-0000FD0B0000}"/>
    <cellStyle name="EYTotal 7 5 6" xfId="2832" xr:uid="{00000000-0005-0000-0000-0000FE0B0000}"/>
    <cellStyle name="EYTotal 7 6" xfId="2833" xr:uid="{00000000-0005-0000-0000-0000FF0B0000}"/>
    <cellStyle name="EYTotal 7 6 2" xfId="2834" xr:uid="{00000000-0005-0000-0000-0000000C0000}"/>
    <cellStyle name="EYTotal 7 6 2 2" xfId="2835" xr:uid="{00000000-0005-0000-0000-0000010C0000}"/>
    <cellStyle name="EYTotal 7 6 2 3" xfId="2836" xr:uid="{00000000-0005-0000-0000-0000020C0000}"/>
    <cellStyle name="EYTotal 7 6 2 4" xfId="2837" xr:uid="{00000000-0005-0000-0000-0000030C0000}"/>
    <cellStyle name="EYTotal 7 6 2 5" xfId="2838" xr:uid="{00000000-0005-0000-0000-0000040C0000}"/>
    <cellStyle name="EYTotal 7 6 3" xfId="2839" xr:uid="{00000000-0005-0000-0000-0000050C0000}"/>
    <cellStyle name="EYTotal 7 6 3 2" xfId="2840" xr:uid="{00000000-0005-0000-0000-0000060C0000}"/>
    <cellStyle name="EYTotal 7 6 4" xfId="2841" xr:uid="{00000000-0005-0000-0000-0000070C0000}"/>
    <cellStyle name="EYTotal 7 6 5" xfId="2842" xr:uid="{00000000-0005-0000-0000-0000080C0000}"/>
    <cellStyle name="EYTotal 7 6 6" xfId="2843" xr:uid="{00000000-0005-0000-0000-0000090C0000}"/>
    <cellStyle name="EYTotal 7 7" xfId="2844" xr:uid="{00000000-0005-0000-0000-00000A0C0000}"/>
    <cellStyle name="EYTotal 7 7 2" xfId="2845" xr:uid="{00000000-0005-0000-0000-00000B0C0000}"/>
    <cellStyle name="EYTotal 7 7 2 2" xfId="2846" xr:uid="{00000000-0005-0000-0000-00000C0C0000}"/>
    <cellStyle name="EYTotal 7 7 2 3" xfId="2847" xr:uid="{00000000-0005-0000-0000-00000D0C0000}"/>
    <cellStyle name="EYTotal 7 7 2 4" xfId="2848" xr:uid="{00000000-0005-0000-0000-00000E0C0000}"/>
    <cellStyle name="EYTotal 7 7 2 5" xfId="2849" xr:uid="{00000000-0005-0000-0000-00000F0C0000}"/>
    <cellStyle name="EYTotal 7 7 3" xfId="2850" xr:uid="{00000000-0005-0000-0000-0000100C0000}"/>
    <cellStyle name="EYTotal 7 7 3 2" xfId="2851" xr:uid="{00000000-0005-0000-0000-0000110C0000}"/>
    <cellStyle name="EYTotal 7 7 4" xfId="2852" xr:uid="{00000000-0005-0000-0000-0000120C0000}"/>
    <cellStyle name="EYTotal 7 7 5" xfId="2853" xr:uid="{00000000-0005-0000-0000-0000130C0000}"/>
    <cellStyle name="EYTotal 7 7 6" xfId="2854" xr:uid="{00000000-0005-0000-0000-0000140C0000}"/>
    <cellStyle name="EYTotal 7 8" xfId="2855" xr:uid="{00000000-0005-0000-0000-0000150C0000}"/>
    <cellStyle name="EYTotal 7 8 2" xfId="2856" xr:uid="{00000000-0005-0000-0000-0000160C0000}"/>
    <cellStyle name="EYTotal 7 8 2 2" xfId="2857" xr:uid="{00000000-0005-0000-0000-0000170C0000}"/>
    <cellStyle name="EYTotal 7 8 2 3" xfId="2858" xr:uid="{00000000-0005-0000-0000-0000180C0000}"/>
    <cellStyle name="EYTotal 7 8 2 4" xfId="2859" xr:uid="{00000000-0005-0000-0000-0000190C0000}"/>
    <cellStyle name="EYTotal 7 8 2 5" xfId="2860" xr:uid="{00000000-0005-0000-0000-00001A0C0000}"/>
    <cellStyle name="EYTotal 7 8 3" xfId="2861" xr:uid="{00000000-0005-0000-0000-00001B0C0000}"/>
    <cellStyle name="EYTotal 7 8 3 2" xfId="2862" xr:uid="{00000000-0005-0000-0000-00001C0C0000}"/>
    <cellStyle name="EYTotal 7 8 4" xfId="2863" xr:uid="{00000000-0005-0000-0000-00001D0C0000}"/>
    <cellStyle name="EYTotal 7 8 5" xfId="2864" xr:uid="{00000000-0005-0000-0000-00001E0C0000}"/>
    <cellStyle name="EYTotal 7 8 6" xfId="2865" xr:uid="{00000000-0005-0000-0000-00001F0C0000}"/>
    <cellStyle name="EYTotal 7 9" xfId="2866" xr:uid="{00000000-0005-0000-0000-0000200C0000}"/>
    <cellStyle name="EYTotal 7 9 2" xfId="2867" xr:uid="{00000000-0005-0000-0000-0000210C0000}"/>
    <cellStyle name="EYTotal 7 9 3" xfId="2868" xr:uid="{00000000-0005-0000-0000-0000220C0000}"/>
    <cellStyle name="EYTotal 7 9 4" xfId="2869" xr:uid="{00000000-0005-0000-0000-0000230C0000}"/>
    <cellStyle name="EYTotal 7 9 5" xfId="2870" xr:uid="{00000000-0005-0000-0000-0000240C0000}"/>
    <cellStyle name="EYTotal 7_Subsidy" xfId="2871" xr:uid="{00000000-0005-0000-0000-0000250C0000}"/>
    <cellStyle name="EYTotal 8" xfId="2872" xr:uid="{00000000-0005-0000-0000-0000260C0000}"/>
    <cellStyle name="EYTotal 8 2" xfId="2873" xr:uid="{00000000-0005-0000-0000-0000270C0000}"/>
    <cellStyle name="EYTotal 8 2 2" xfId="2874" xr:uid="{00000000-0005-0000-0000-0000280C0000}"/>
    <cellStyle name="EYTotal 8 2 2 2" xfId="2875" xr:uid="{00000000-0005-0000-0000-0000290C0000}"/>
    <cellStyle name="EYTotal 8 2 2 3" xfId="2876" xr:uid="{00000000-0005-0000-0000-00002A0C0000}"/>
    <cellStyle name="EYTotal 8 2 2 4" xfId="2877" xr:uid="{00000000-0005-0000-0000-00002B0C0000}"/>
    <cellStyle name="EYTotal 8 2 2 5" xfId="2878" xr:uid="{00000000-0005-0000-0000-00002C0C0000}"/>
    <cellStyle name="EYTotal 8 2 3" xfId="2879" xr:uid="{00000000-0005-0000-0000-00002D0C0000}"/>
    <cellStyle name="EYTotal 8 2 3 2" xfId="2880" xr:uid="{00000000-0005-0000-0000-00002E0C0000}"/>
    <cellStyle name="EYTotal 8 2 4" xfId="2881" xr:uid="{00000000-0005-0000-0000-00002F0C0000}"/>
    <cellStyle name="EYTotal 8 2 5" xfId="2882" xr:uid="{00000000-0005-0000-0000-0000300C0000}"/>
    <cellStyle name="EYTotal 8 2 6" xfId="2883" xr:uid="{00000000-0005-0000-0000-0000310C0000}"/>
    <cellStyle name="EYTotal 8 3" xfId="2884" xr:uid="{00000000-0005-0000-0000-0000320C0000}"/>
    <cellStyle name="EYTotal 8 3 2" xfId="2885" xr:uid="{00000000-0005-0000-0000-0000330C0000}"/>
    <cellStyle name="EYTotal 8 3 3" xfId="2886" xr:uid="{00000000-0005-0000-0000-0000340C0000}"/>
    <cellStyle name="EYTotal 8 3 4" xfId="2887" xr:uid="{00000000-0005-0000-0000-0000350C0000}"/>
    <cellStyle name="EYTotal 8 3 5" xfId="2888" xr:uid="{00000000-0005-0000-0000-0000360C0000}"/>
    <cellStyle name="EYTotal 8 4" xfId="2889" xr:uid="{00000000-0005-0000-0000-0000370C0000}"/>
    <cellStyle name="EYTotal 8 4 2" xfId="2890" xr:uid="{00000000-0005-0000-0000-0000380C0000}"/>
    <cellStyle name="EYTotal 8 5" xfId="2891" xr:uid="{00000000-0005-0000-0000-0000390C0000}"/>
    <cellStyle name="EYTotal 8 6" xfId="2892" xr:uid="{00000000-0005-0000-0000-00003A0C0000}"/>
    <cellStyle name="EYTotal 8 7" xfId="2893" xr:uid="{00000000-0005-0000-0000-00003B0C0000}"/>
    <cellStyle name="EYTotal 8_Subsidy" xfId="2894" xr:uid="{00000000-0005-0000-0000-00003C0C0000}"/>
    <cellStyle name="EYTotal 9" xfId="2895" xr:uid="{00000000-0005-0000-0000-00003D0C0000}"/>
    <cellStyle name="EYTotal 9 2" xfId="2896" xr:uid="{00000000-0005-0000-0000-00003E0C0000}"/>
    <cellStyle name="EYTotal 9 2 2" xfId="2897" xr:uid="{00000000-0005-0000-0000-00003F0C0000}"/>
    <cellStyle name="EYTotal 9 2 3" xfId="2898" xr:uid="{00000000-0005-0000-0000-0000400C0000}"/>
    <cellStyle name="EYTotal 9 2 4" xfId="2899" xr:uid="{00000000-0005-0000-0000-0000410C0000}"/>
    <cellStyle name="EYTotal 9 2 5" xfId="2900" xr:uid="{00000000-0005-0000-0000-0000420C0000}"/>
    <cellStyle name="EYTotal 9 3" xfId="2901" xr:uid="{00000000-0005-0000-0000-0000430C0000}"/>
    <cellStyle name="EYTotal 9 3 2" xfId="2902" xr:uid="{00000000-0005-0000-0000-0000440C0000}"/>
    <cellStyle name="EYTotal 9 4" xfId="2903" xr:uid="{00000000-0005-0000-0000-0000450C0000}"/>
    <cellStyle name="EYTotal 9 5" xfId="2904" xr:uid="{00000000-0005-0000-0000-0000460C0000}"/>
    <cellStyle name="EYTotal 9 6" xfId="2905" xr:uid="{00000000-0005-0000-0000-0000470C0000}"/>
    <cellStyle name="EYTotal_Calculations" xfId="2906" xr:uid="{00000000-0005-0000-0000-0000480C0000}"/>
    <cellStyle name="EYWIP" xfId="2907" xr:uid="{00000000-0005-0000-0000-0000490C0000}"/>
    <cellStyle name="EYWIP 2" xfId="2908" xr:uid="{00000000-0005-0000-0000-00004A0C0000}"/>
    <cellStyle name="EYWIP 3" xfId="2909" xr:uid="{00000000-0005-0000-0000-00004B0C0000}"/>
    <cellStyle name="FieldName" xfId="2910" xr:uid="{00000000-0005-0000-0000-00004C0C0000}"/>
    <cellStyle name="Flag" xfId="2911" xr:uid="{00000000-0005-0000-0000-00004D0C0000}"/>
    <cellStyle name="Flash" xfId="8177" xr:uid="{9E877A8E-CF3D-4D61-B27B-73155211A518}"/>
    <cellStyle name="Flow" xfId="2912" xr:uid="{00000000-0005-0000-0000-00004E0C0000}"/>
    <cellStyle name="Follow-up" xfId="2913" xr:uid="{00000000-0005-0000-0000-00004F0C0000}"/>
    <cellStyle name="Follow-up 2" xfId="2914" xr:uid="{00000000-0005-0000-0000-0000500C0000}"/>
    <cellStyle name="Follow-up 2 2" xfId="2915" xr:uid="{00000000-0005-0000-0000-0000510C0000}"/>
    <cellStyle name="Follow-up 3" xfId="2916" xr:uid="{00000000-0005-0000-0000-0000520C0000}"/>
    <cellStyle name="Follow-up 4" xfId="2917" xr:uid="{00000000-0005-0000-0000-0000530C0000}"/>
    <cellStyle name="Footnote" xfId="2918" xr:uid="{00000000-0005-0000-0000-0000540C0000}"/>
    <cellStyle name="footnote ref" xfId="8178" xr:uid="{D39A050D-378C-4DD3-96A1-1999610C98AB}"/>
    <cellStyle name="footnote text" xfId="8179" xr:uid="{2C2E9455-A1CF-4CE7-A940-5C06C6552EA8}"/>
    <cellStyle name="Formula_RP" xfId="2919" xr:uid="{00000000-0005-0000-0000-0000550C0000}"/>
    <cellStyle name="FormulaLbl_RP" xfId="2920" xr:uid="{00000000-0005-0000-0000-0000560C0000}"/>
    <cellStyle name="FS_Headings" xfId="2921" xr:uid="{00000000-0005-0000-0000-0000570C0000}"/>
    <cellStyle name="G02 Tab figs Light 0 deci" xfId="2922" xr:uid="{00000000-0005-0000-0000-0000580C0000}"/>
    <cellStyle name="G02 Tab figs Light 0 deci 2" xfId="2923" xr:uid="{00000000-0005-0000-0000-0000590C0000}"/>
    <cellStyle name="G02 Tab figs Light 0 deci_Gas Flow Dynamics" xfId="2924" xr:uid="{00000000-0005-0000-0000-00005A0C0000}"/>
    <cellStyle name="G02 Table Text" xfId="2925" xr:uid="{00000000-0005-0000-0000-00005B0C0000}"/>
    <cellStyle name="G02 Table Text 2" xfId="2926" xr:uid="{00000000-0005-0000-0000-00005C0C0000}"/>
    <cellStyle name="G02 Table Text_Gas Flow Dynamics" xfId="2927" xr:uid="{00000000-0005-0000-0000-00005D0C0000}"/>
    <cellStyle name="G05 Tab Head Light" xfId="2928" xr:uid="{00000000-0005-0000-0000-00005E0C0000}"/>
    <cellStyle name="gbp" xfId="2929" xr:uid="{00000000-0005-0000-0000-00005F0C0000}"/>
    <cellStyle name="gbp 2" xfId="2930" xr:uid="{00000000-0005-0000-0000-0000600C0000}"/>
    <cellStyle name="gbp 2 2" xfId="2931" xr:uid="{00000000-0005-0000-0000-0000610C0000}"/>
    <cellStyle name="General" xfId="2932" xr:uid="{00000000-0005-0000-0000-0000620C0000}"/>
    <cellStyle name="General 2" xfId="2933" xr:uid="{00000000-0005-0000-0000-0000630C0000}"/>
    <cellStyle name="General 2 2" xfId="8181" xr:uid="{EB4982F1-91BD-4308-ABAB-569E076F20C4}"/>
    <cellStyle name="General 3" xfId="2934" xr:uid="{00000000-0005-0000-0000-0000640C0000}"/>
    <cellStyle name="General 4" xfId="8180" xr:uid="{700DF6AA-7821-4C7D-BF67-B8D95E05E11D}"/>
    <cellStyle name="Good 2" xfId="2935" xr:uid="{00000000-0005-0000-0000-0000650C0000}"/>
    <cellStyle name="Good 2 2" xfId="2936" xr:uid="{00000000-0005-0000-0000-0000660C0000}"/>
    <cellStyle name="Good 2 3" xfId="2937" xr:uid="{00000000-0005-0000-0000-0000670C0000}"/>
    <cellStyle name="Good 3" xfId="2938" xr:uid="{00000000-0005-0000-0000-0000680C0000}"/>
    <cellStyle name="Good 4" xfId="2939" xr:uid="{00000000-0005-0000-0000-0000690C0000}"/>
    <cellStyle name="Grey" xfId="8182" xr:uid="{32A963E2-AC9D-47AD-89D8-B59207F05668}"/>
    <cellStyle name="Hazardous" xfId="2940" xr:uid="{00000000-0005-0000-0000-00006A0C0000}"/>
    <cellStyle name="HdgDescription" xfId="2941" xr:uid="{00000000-0005-0000-0000-00006B0C0000}"/>
    <cellStyle name="Header" xfId="2942" xr:uid="{00000000-0005-0000-0000-00006C0C0000}"/>
    <cellStyle name="header1" xfId="2943" xr:uid="{00000000-0005-0000-0000-00006D0C0000}"/>
    <cellStyle name="header1 2" xfId="2944" xr:uid="{00000000-0005-0000-0000-00006E0C0000}"/>
    <cellStyle name="header1 3" xfId="2945" xr:uid="{00000000-0005-0000-0000-00006F0C0000}"/>
    <cellStyle name="header1 3 2" xfId="2946" xr:uid="{00000000-0005-0000-0000-0000700C0000}"/>
    <cellStyle name="header1 3 3" xfId="2947" xr:uid="{00000000-0005-0000-0000-0000710C0000}"/>
    <cellStyle name="header1 3 3 2" xfId="2948" xr:uid="{00000000-0005-0000-0000-0000720C0000}"/>
    <cellStyle name="header1 4" xfId="2949" xr:uid="{00000000-0005-0000-0000-0000730C0000}"/>
    <cellStyle name="header1 4 2" xfId="2950" xr:uid="{00000000-0005-0000-0000-0000740C0000}"/>
    <cellStyle name="header1_Gas Flow Dynamics" xfId="2951" xr:uid="{00000000-0005-0000-0000-0000750C0000}"/>
    <cellStyle name="header2" xfId="2952" xr:uid="{00000000-0005-0000-0000-0000760C0000}"/>
    <cellStyle name="header2 2" xfId="2953" xr:uid="{00000000-0005-0000-0000-0000770C0000}"/>
    <cellStyle name="header2 3" xfId="2954" xr:uid="{00000000-0005-0000-0000-0000780C0000}"/>
    <cellStyle name="header2 3 2" xfId="2955" xr:uid="{00000000-0005-0000-0000-0000790C0000}"/>
    <cellStyle name="header2 3 3" xfId="2956" xr:uid="{00000000-0005-0000-0000-00007A0C0000}"/>
    <cellStyle name="header2 3 3 2" xfId="2957" xr:uid="{00000000-0005-0000-0000-00007B0C0000}"/>
    <cellStyle name="header2 4" xfId="2958" xr:uid="{00000000-0005-0000-0000-00007C0C0000}"/>
    <cellStyle name="header2 4 2" xfId="2959" xr:uid="{00000000-0005-0000-0000-00007D0C0000}"/>
    <cellStyle name="header2_Gas Flow Dynamics" xfId="2960" xr:uid="{00000000-0005-0000-0000-00007E0C0000}"/>
    <cellStyle name="header3" xfId="2961" xr:uid="{00000000-0005-0000-0000-00007F0C0000}"/>
    <cellStyle name="header3 2" xfId="2962" xr:uid="{00000000-0005-0000-0000-0000800C0000}"/>
    <cellStyle name="header3_Gas Flow Dynamics" xfId="2963" xr:uid="{00000000-0005-0000-0000-0000810C0000}"/>
    <cellStyle name="HeaderLabel" xfId="8183" xr:uid="{35C4D9F5-7D18-4FFB-973E-B935A612B8C2}"/>
    <cellStyle name="HeaderText" xfId="8184" xr:uid="{1AEEAC2F-729F-4EFE-9417-7EDFDDA4B94C}"/>
    <cellStyle name="Heading" xfId="2964" xr:uid="{00000000-0005-0000-0000-0000820C0000}"/>
    <cellStyle name="Heading 1 2" xfId="2965" xr:uid="{00000000-0005-0000-0000-0000830C0000}"/>
    <cellStyle name="Heading 1 2 2" xfId="2966" xr:uid="{00000000-0005-0000-0000-0000840C0000}"/>
    <cellStyle name="Heading 1 2 2 2" xfId="8185" xr:uid="{56F6E84F-4737-4CB9-8F63-A802C7B9E255}"/>
    <cellStyle name="Heading 1 2 3" xfId="2967" xr:uid="{00000000-0005-0000-0000-0000850C0000}"/>
    <cellStyle name="Heading 1 2_asset sales" xfId="8186" xr:uid="{97B1737C-188B-4CBF-9F5B-4BC89E37C991}"/>
    <cellStyle name="Heading 1 3" xfId="2968" xr:uid="{00000000-0005-0000-0000-0000860C0000}"/>
    <cellStyle name="Heading 1 3 2" xfId="2969" xr:uid="{00000000-0005-0000-0000-0000870C0000}"/>
    <cellStyle name="Heading 1 3 3" xfId="2970" xr:uid="{00000000-0005-0000-0000-0000880C0000}"/>
    <cellStyle name="Heading 1 3 4" xfId="8187" xr:uid="{0A0B5514-5DAE-4981-A2EB-EA491EA064C8}"/>
    <cellStyle name="Heading 1 4" xfId="2971" xr:uid="{00000000-0005-0000-0000-0000890C0000}"/>
    <cellStyle name="Heading 1 4 2" xfId="8188" xr:uid="{1D528F76-0F3E-4B07-9BB6-5AD1603F997F}"/>
    <cellStyle name="Heading 1 5" xfId="2972" xr:uid="{00000000-0005-0000-0000-00008A0C0000}"/>
    <cellStyle name="Heading 1 6" xfId="2973" xr:uid="{00000000-0005-0000-0000-00008B0C0000}"/>
    <cellStyle name="Heading 10" xfId="2974" xr:uid="{00000000-0005-0000-0000-00008C0C0000}"/>
    <cellStyle name="Heading 10 2" xfId="2975" xr:uid="{00000000-0005-0000-0000-00008D0C0000}"/>
    <cellStyle name="Heading 11" xfId="2976" xr:uid="{00000000-0005-0000-0000-00008E0C0000}"/>
    <cellStyle name="Heading 12" xfId="2977" xr:uid="{00000000-0005-0000-0000-00008F0C0000}"/>
    <cellStyle name="Heading 13" xfId="2978" xr:uid="{00000000-0005-0000-0000-0000900C0000}"/>
    <cellStyle name="Heading 14" xfId="2979" xr:uid="{00000000-0005-0000-0000-0000910C0000}"/>
    <cellStyle name="Heading 15" xfId="2980" xr:uid="{00000000-0005-0000-0000-0000920C0000}"/>
    <cellStyle name="Heading 2 10" xfId="2981" xr:uid="{00000000-0005-0000-0000-0000930C0000}"/>
    <cellStyle name="Heading 2 2" xfId="2982" xr:uid="{00000000-0005-0000-0000-0000940C0000}"/>
    <cellStyle name="Heading 2 2 2" xfId="2983" xr:uid="{00000000-0005-0000-0000-0000950C0000}"/>
    <cellStyle name="Heading 2 2 2 2" xfId="2984" xr:uid="{00000000-0005-0000-0000-0000960C0000}"/>
    <cellStyle name="Heading 2 2 3" xfId="2985" xr:uid="{00000000-0005-0000-0000-0000970C0000}"/>
    <cellStyle name="Heading 2 2 4" xfId="2986" xr:uid="{00000000-0005-0000-0000-0000980C0000}"/>
    <cellStyle name="Heading 2 2 5" xfId="2987" xr:uid="{00000000-0005-0000-0000-0000990C0000}"/>
    <cellStyle name="Heading 2 2 6" xfId="2988" xr:uid="{00000000-0005-0000-0000-00009A0C0000}"/>
    <cellStyle name="Heading 2 2_FES2013 charts 2050 and progress" xfId="2989" xr:uid="{00000000-0005-0000-0000-00009B0C0000}"/>
    <cellStyle name="Heading 2 3" xfId="2990" xr:uid="{00000000-0005-0000-0000-00009C0C0000}"/>
    <cellStyle name="Heading 2 3 2" xfId="2991" xr:uid="{00000000-0005-0000-0000-00009D0C0000}"/>
    <cellStyle name="Heading 2 3 3" xfId="2992" xr:uid="{00000000-0005-0000-0000-00009E0C0000}"/>
    <cellStyle name="Heading 2 3 4" xfId="2993" xr:uid="{00000000-0005-0000-0000-00009F0C0000}"/>
    <cellStyle name="Heading 2 3 5" xfId="2994" xr:uid="{00000000-0005-0000-0000-0000A00C0000}"/>
    <cellStyle name="Heading 2 3 6" xfId="2995" xr:uid="{00000000-0005-0000-0000-0000A10C0000}"/>
    <cellStyle name="Heading 2 3 7" xfId="8189" xr:uid="{C4A7811D-8655-4AC4-A598-3DAAD7B76017}"/>
    <cellStyle name="Heading 2 3_FES2013 charts 2050 and progress" xfId="2996" xr:uid="{00000000-0005-0000-0000-0000A20C0000}"/>
    <cellStyle name="Heading 2 4" xfId="2997" xr:uid="{00000000-0005-0000-0000-0000A30C0000}"/>
    <cellStyle name="Heading 2 4 2" xfId="2998" xr:uid="{00000000-0005-0000-0000-0000A40C0000}"/>
    <cellStyle name="Heading 2 4 2 2" xfId="2999" xr:uid="{00000000-0005-0000-0000-0000A50C0000}"/>
    <cellStyle name="Heading 2 4 3" xfId="3000" xr:uid="{00000000-0005-0000-0000-0000A60C0000}"/>
    <cellStyle name="Heading 2 4 4" xfId="3001" xr:uid="{00000000-0005-0000-0000-0000A70C0000}"/>
    <cellStyle name="Heading 2 4 5" xfId="3002" xr:uid="{00000000-0005-0000-0000-0000A80C0000}"/>
    <cellStyle name="Heading 2 4 6" xfId="3003" xr:uid="{00000000-0005-0000-0000-0000A90C0000}"/>
    <cellStyle name="Heading 2 4_Banding" xfId="3004" xr:uid="{00000000-0005-0000-0000-0000AA0C0000}"/>
    <cellStyle name="Heading 2 5" xfId="3005" xr:uid="{00000000-0005-0000-0000-0000AB0C0000}"/>
    <cellStyle name="Heading 2 5 2" xfId="3006" xr:uid="{00000000-0005-0000-0000-0000AC0C0000}"/>
    <cellStyle name="Heading 2 6" xfId="3007" xr:uid="{00000000-0005-0000-0000-0000AD0C0000}"/>
    <cellStyle name="Heading 2 6 2" xfId="3008" xr:uid="{00000000-0005-0000-0000-0000AE0C0000}"/>
    <cellStyle name="Heading 2 7" xfId="3009" xr:uid="{00000000-0005-0000-0000-0000AF0C0000}"/>
    <cellStyle name="Heading 2 8" xfId="3010" xr:uid="{00000000-0005-0000-0000-0000B00C0000}"/>
    <cellStyle name="Heading 2 8 2" xfId="3011" xr:uid="{00000000-0005-0000-0000-0000B10C0000}"/>
    <cellStyle name="Heading 2 8 3" xfId="3012" xr:uid="{00000000-0005-0000-0000-0000B20C0000}"/>
    <cellStyle name="Heading 2 9" xfId="3013" xr:uid="{00000000-0005-0000-0000-0000B30C0000}"/>
    <cellStyle name="Heading 3 2" xfId="3014" xr:uid="{00000000-0005-0000-0000-0000B40C0000}"/>
    <cellStyle name="Heading 3 2 2" xfId="3015" xr:uid="{00000000-0005-0000-0000-0000B50C0000}"/>
    <cellStyle name="Heading 3 2 2 2" xfId="3016" xr:uid="{00000000-0005-0000-0000-0000B60C0000}"/>
    <cellStyle name="Heading 3 2 2 3" xfId="3017" xr:uid="{00000000-0005-0000-0000-0000B70C0000}"/>
    <cellStyle name="Heading 3 2 3" xfId="3018" xr:uid="{00000000-0005-0000-0000-0000B80C0000}"/>
    <cellStyle name="Heading 3 2 4" xfId="3019" xr:uid="{00000000-0005-0000-0000-0000B90C0000}"/>
    <cellStyle name="Heading 3 2_FES2013 charts 2050 and progress" xfId="3020" xr:uid="{00000000-0005-0000-0000-0000BA0C0000}"/>
    <cellStyle name="Heading 3 3" xfId="3021" xr:uid="{00000000-0005-0000-0000-0000BB0C0000}"/>
    <cellStyle name="Heading 3 3 2" xfId="3022" xr:uid="{00000000-0005-0000-0000-0000BC0C0000}"/>
    <cellStyle name="Heading 3 3 3" xfId="3023" xr:uid="{00000000-0005-0000-0000-0000BD0C0000}"/>
    <cellStyle name="Heading 3 3 4" xfId="8190" xr:uid="{DC9B6FA4-97F1-4BED-A599-F94768420568}"/>
    <cellStyle name="Heading 3 4" xfId="3024" xr:uid="{00000000-0005-0000-0000-0000BE0C0000}"/>
    <cellStyle name="Heading 3 5" xfId="3025" xr:uid="{00000000-0005-0000-0000-0000BF0C0000}"/>
    <cellStyle name="Heading 3 6" xfId="3026" xr:uid="{00000000-0005-0000-0000-0000C00C0000}"/>
    <cellStyle name="Heading 4 2" xfId="3027" xr:uid="{00000000-0005-0000-0000-0000C10C0000}"/>
    <cellStyle name="Heading 4 2 2" xfId="3028" xr:uid="{00000000-0005-0000-0000-0000C20C0000}"/>
    <cellStyle name="Heading 4 2 2 2" xfId="3029" xr:uid="{00000000-0005-0000-0000-0000C30C0000}"/>
    <cellStyle name="Heading 4 2 2 3" xfId="3030" xr:uid="{00000000-0005-0000-0000-0000C40C0000}"/>
    <cellStyle name="Heading 4 2 3" xfId="3031" xr:uid="{00000000-0005-0000-0000-0000C50C0000}"/>
    <cellStyle name="Heading 4 2 4" xfId="3032" xr:uid="{00000000-0005-0000-0000-0000C60C0000}"/>
    <cellStyle name="Heading 4 3" xfId="3033" xr:uid="{00000000-0005-0000-0000-0000C70C0000}"/>
    <cellStyle name="Heading 4 3 2" xfId="3034" xr:uid="{00000000-0005-0000-0000-0000C80C0000}"/>
    <cellStyle name="Heading 4 3 3" xfId="3035" xr:uid="{00000000-0005-0000-0000-0000C90C0000}"/>
    <cellStyle name="Heading 4 3 4" xfId="8191" xr:uid="{114B5DB4-F841-4C1D-9C09-4D0EC0195B3B}"/>
    <cellStyle name="Heading 4 4" xfId="3036" xr:uid="{00000000-0005-0000-0000-0000CA0C0000}"/>
    <cellStyle name="Heading 4 5" xfId="3037" xr:uid="{00000000-0005-0000-0000-0000CB0C0000}"/>
    <cellStyle name="Heading 4 6" xfId="3038" xr:uid="{00000000-0005-0000-0000-0000CC0C0000}"/>
    <cellStyle name="Heading 5" xfId="3039" xr:uid="{00000000-0005-0000-0000-0000CD0C0000}"/>
    <cellStyle name="Heading 5 2" xfId="3040" xr:uid="{00000000-0005-0000-0000-0000CE0C0000}"/>
    <cellStyle name="Heading 5 3" xfId="3041" xr:uid="{00000000-0005-0000-0000-0000CF0C0000}"/>
    <cellStyle name="Heading 5 4" xfId="8192" xr:uid="{8B8B3FCA-6856-4D8E-9116-98E9662C35FF}"/>
    <cellStyle name="Heading 6" xfId="3042" xr:uid="{00000000-0005-0000-0000-0000D00C0000}"/>
    <cellStyle name="Heading 6 2" xfId="3043" xr:uid="{00000000-0005-0000-0000-0000D10C0000}"/>
    <cellStyle name="Heading 6 3" xfId="8193" xr:uid="{A65FA1B7-0525-4EA0-851D-70749B467643}"/>
    <cellStyle name="Heading 7" xfId="3044" xr:uid="{00000000-0005-0000-0000-0000D20C0000}"/>
    <cellStyle name="Heading 7 2" xfId="3045" xr:uid="{00000000-0005-0000-0000-0000D30C0000}"/>
    <cellStyle name="Heading 7 3" xfId="8194" xr:uid="{DCB7BC1E-4409-46EC-879E-354F73B0CE04}"/>
    <cellStyle name="Heading 8" xfId="3046" xr:uid="{00000000-0005-0000-0000-0000D40C0000}"/>
    <cellStyle name="Heading 8 2" xfId="3047" xr:uid="{00000000-0005-0000-0000-0000D50C0000}"/>
    <cellStyle name="Heading 8 3" xfId="8195" xr:uid="{DB891BC5-7C44-4339-B0BC-05AB4526C37E}"/>
    <cellStyle name="Heading 9" xfId="3048" xr:uid="{00000000-0005-0000-0000-0000D60C0000}"/>
    <cellStyle name="Heading 9 2" xfId="3049" xr:uid="{00000000-0005-0000-0000-0000D70C0000}"/>
    <cellStyle name="Heading1" xfId="3050" xr:uid="{00000000-0005-0000-0000-0000D80C0000}"/>
    <cellStyle name="Heading2" xfId="3051" xr:uid="{00000000-0005-0000-0000-0000D90C0000}"/>
    <cellStyle name="Heading3" xfId="3052" xr:uid="{00000000-0005-0000-0000-0000DA0C0000}"/>
    <cellStyle name="Headline" xfId="3053" xr:uid="{00000000-0005-0000-0000-0000DB0C0000}"/>
    <cellStyle name="Headline 2" xfId="3054" xr:uid="{00000000-0005-0000-0000-0000DC0C0000}"/>
    <cellStyle name="Headline 3" xfId="3055" xr:uid="{00000000-0005-0000-0000-0000DD0C0000}"/>
    <cellStyle name="Historical" xfId="3056" xr:uid="{00000000-0005-0000-0000-0000DE0C0000}"/>
    <cellStyle name="Historical 2" xfId="3057" xr:uid="{00000000-0005-0000-0000-0000DF0C0000}"/>
    <cellStyle name="Historical 3" xfId="3058" xr:uid="{00000000-0005-0000-0000-0000E00C0000}"/>
    <cellStyle name="Historical 3 2" xfId="3059" xr:uid="{00000000-0005-0000-0000-0000E10C0000}"/>
    <cellStyle name="Historical 3 3" xfId="3060" xr:uid="{00000000-0005-0000-0000-0000E20C0000}"/>
    <cellStyle name="Historical 3 3 2" xfId="3061" xr:uid="{00000000-0005-0000-0000-0000E30C0000}"/>
    <cellStyle name="Historical 4" xfId="3062" xr:uid="{00000000-0005-0000-0000-0000E40C0000}"/>
    <cellStyle name="Historical 4 2" xfId="3063" xr:uid="{00000000-0005-0000-0000-0000E50C0000}"/>
    <cellStyle name="Historical_Gas Flow Dynamics" xfId="3064" xr:uid="{00000000-0005-0000-0000-0000E60C0000}"/>
    <cellStyle name="Hyperlink" xfId="4" builtinId="8"/>
    <cellStyle name="Hyperlink 2" xfId="3065" xr:uid="{00000000-0005-0000-0000-0000E80C0000}"/>
    <cellStyle name="Hyperlink 2 2" xfId="3066" xr:uid="{00000000-0005-0000-0000-0000E90C0000}"/>
    <cellStyle name="Hyperlink 2 3" xfId="3067" xr:uid="{00000000-0005-0000-0000-0000EA0C0000}"/>
    <cellStyle name="Hyperlink 2 4" xfId="3068" xr:uid="{00000000-0005-0000-0000-0000EB0C0000}"/>
    <cellStyle name="Hyperlink 2 5" xfId="3069" xr:uid="{00000000-0005-0000-0000-0000EC0C0000}"/>
    <cellStyle name="Hyperlink 3" xfId="3070" xr:uid="{00000000-0005-0000-0000-0000ED0C0000}"/>
    <cellStyle name="Hyperlink 3 2" xfId="3071" xr:uid="{00000000-0005-0000-0000-0000EE0C0000}"/>
    <cellStyle name="Hyperlink 3 3" xfId="3072" xr:uid="{00000000-0005-0000-0000-0000EF0C0000}"/>
    <cellStyle name="Hyperlink 3 4" xfId="3073" xr:uid="{00000000-0005-0000-0000-0000F00C0000}"/>
    <cellStyle name="Hyperlink 3 5" xfId="3074" xr:uid="{00000000-0005-0000-0000-0000F10C0000}"/>
    <cellStyle name="Hyperlink 4" xfId="3075" xr:uid="{00000000-0005-0000-0000-0000F20C0000}"/>
    <cellStyle name="Hyperlink 5" xfId="3076" xr:uid="{00000000-0005-0000-0000-0000F30C0000}"/>
    <cellStyle name="Hyperlink 6" xfId="11" xr:uid="{00000000-0005-0000-0000-0000F40C0000}"/>
    <cellStyle name="Hyperlink2" xfId="3077" xr:uid="{00000000-0005-0000-0000-0000F50C0000}"/>
    <cellStyle name="Hyperlink2 2" xfId="3078" xr:uid="{00000000-0005-0000-0000-0000F60C0000}"/>
    <cellStyle name="Hyperlink2 3" xfId="3079" xr:uid="{00000000-0005-0000-0000-0000F70C0000}"/>
    <cellStyle name="Hyperlink3" xfId="3080" xr:uid="{00000000-0005-0000-0000-0000F80C0000}"/>
    <cellStyle name="Hyperlink3 2" xfId="3081" xr:uid="{00000000-0005-0000-0000-0000F90C0000}"/>
    <cellStyle name="Hyperlink3 3" xfId="3082" xr:uid="{00000000-0005-0000-0000-0000FA0C0000}"/>
    <cellStyle name="IEAData" xfId="3083" xr:uid="{00000000-0005-0000-0000-0000FB0C0000}"/>
    <cellStyle name="Information" xfId="8196" xr:uid="{BC560638-C6FD-47D9-9715-55A09C27C54E}"/>
    <cellStyle name="Input [yellow]" xfId="8197" xr:uid="{DECB7DFA-7BA9-4657-9294-E28B1DB51847}"/>
    <cellStyle name="Input 10" xfId="3084" xr:uid="{00000000-0005-0000-0000-0000FC0C0000}"/>
    <cellStyle name="Input 10 10" xfId="3085" xr:uid="{00000000-0005-0000-0000-0000FD0C0000}"/>
    <cellStyle name="Input 10 10 2" xfId="3086" xr:uid="{00000000-0005-0000-0000-0000FE0C0000}"/>
    <cellStyle name="Input 10 10 2 2" xfId="3087" xr:uid="{00000000-0005-0000-0000-0000FF0C0000}"/>
    <cellStyle name="Input 10 10 2 3" xfId="3088" xr:uid="{00000000-0005-0000-0000-0000000D0000}"/>
    <cellStyle name="Input 10 10 3" xfId="3089" xr:uid="{00000000-0005-0000-0000-0000010D0000}"/>
    <cellStyle name="Input 10 10 4" xfId="3090" xr:uid="{00000000-0005-0000-0000-0000020D0000}"/>
    <cellStyle name="Input 10 11" xfId="3091" xr:uid="{00000000-0005-0000-0000-0000030D0000}"/>
    <cellStyle name="Input 10 11 2" xfId="3092" xr:uid="{00000000-0005-0000-0000-0000040D0000}"/>
    <cellStyle name="Input 10 11 3" xfId="3093" xr:uid="{00000000-0005-0000-0000-0000050D0000}"/>
    <cellStyle name="Input 10 12" xfId="3094" xr:uid="{00000000-0005-0000-0000-0000060D0000}"/>
    <cellStyle name="Input 10 12 2" xfId="3095" xr:uid="{00000000-0005-0000-0000-0000070D0000}"/>
    <cellStyle name="Input 10 12 3" xfId="3096" xr:uid="{00000000-0005-0000-0000-0000080D0000}"/>
    <cellStyle name="Input 10 13" xfId="3097" xr:uid="{00000000-0005-0000-0000-0000090D0000}"/>
    <cellStyle name="Input 10 13 2" xfId="3098" xr:uid="{00000000-0005-0000-0000-00000A0D0000}"/>
    <cellStyle name="Input 10 13 3" xfId="3099" xr:uid="{00000000-0005-0000-0000-00000B0D0000}"/>
    <cellStyle name="Input 10 14" xfId="3100" xr:uid="{00000000-0005-0000-0000-00000C0D0000}"/>
    <cellStyle name="Input 10 14 2" xfId="3101" xr:uid="{00000000-0005-0000-0000-00000D0D0000}"/>
    <cellStyle name="Input 10 14 3" xfId="3102" xr:uid="{00000000-0005-0000-0000-00000E0D0000}"/>
    <cellStyle name="Input 10 15" xfId="8198" xr:uid="{70A4824D-85D9-4477-9991-5CD2FD2A557D}"/>
    <cellStyle name="Input 10 2" xfId="3103" xr:uid="{00000000-0005-0000-0000-00000F0D0000}"/>
    <cellStyle name="Input 10 2 2" xfId="3104" xr:uid="{00000000-0005-0000-0000-0000100D0000}"/>
    <cellStyle name="Input 10 2 2 2" xfId="3105" xr:uid="{00000000-0005-0000-0000-0000110D0000}"/>
    <cellStyle name="Input 10 2 2 2 2" xfId="3106" xr:uid="{00000000-0005-0000-0000-0000120D0000}"/>
    <cellStyle name="Input 10 2 2 2 2 2" xfId="3107" xr:uid="{00000000-0005-0000-0000-0000130D0000}"/>
    <cellStyle name="Input 10 2 2 2 2 3" xfId="3108" xr:uid="{00000000-0005-0000-0000-0000140D0000}"/>
    <cellStyle name="Input 10 2 2 2 3" xfId="3109" xr:uid="{00000000-0005-0000-0000-0000150D0000}"/>
    <cellStyle name="Input 10 2 2 2 3 2" xfId="3110" xr:uid="{00000000-0005-0000-0000-0000160D0000}"/>
    <cellStyle name="Input 10 2 2 2 3 3" xfId="3111" xr:uid="{00000000-0005-0000-0000-0000170D0000}"/>
    <cellStyle name="Input 10 2 2 2 4" xfId="3112" xr:uid="{00000000-0005-0000-0000-0000180D0000}"/>
    <cellStyle name="Input 10 2 2 2 4 2" xfId="3113" xr:uid="{00000000-0005-0000-0000-0000190D0000}"/>
    <cellStyle name="Input 10 2 2 2 4 3" xfId="3114" xr:uid="{00000000-0005-0000-0000-00001A0D0000}"/>
    <cellStyle name="Input 10 2 2 2 5" xfId="3115" xr:uid="{00000000-0005-0000-0000-00001B0D0000}"/>
    <cellStyle name="Input 10 2 2 2 5 2" xfId="3116" xr:uid="{00000000-0005-0000-0000-00001C0D0000}"/>
    <cellStyle name="Input 10 2 2 2 5 3" xfId="3117" xr:uid="{00000000-0005-0000-0000-00001D0D0000}"/>
    <cellStyle name="Input 10 2 2 2 6" xfId="3118" xr:uid="{00000000-0005-0000-0000-00001E0D0000}"/>
    <cellStyle name="Input 10 2 2 2 6 2" xfId="3119" xr:uid="{00000000-0005-0000-0000-00001F0D0000}"/>
    <cellStyle name="Input 10 2 2 2 6 3" xfId="3120" xr:uid="{00000000-0005-0000-0000-0000200D0000}"/>
    <cellStyle name="Input 10 2 2 2 7" xfId="3121" xr:uid="{00000000-0005-0000-0000-0000210D0000}"/>
    <cellStyle name="Input 10 2 2 2 8" xfId="3122" xr:uid="{00000000-0005-0000-0000-0000220D0000}"/>
    <cellStyle name="Input 10 2 2 3" xfId="3123" xr:uid="{00000000-0005-0000-0000-0000230D0000}"/>
    <cellStyle name="Input 10 2 2 3 2" xfId="3124" xr:uid="{00000000-0005-0000-0000-0000240D0000}"/>
    <cellStyle name="Input 10 2 2 3 2 2" xfId="3125" xr:uid="{00000000-0005-0000-0000-0000250D0000}"/>
    <cellStyle name="Input 10 2 2 3 2 3" xfId="3126" xr:uid="{00000000-0005-0000-0000-0000260D0000}"/>
    <cellStyle name="Input 10 2 2 3 3" xfId="3127" xr:uid="{00000000-0005-0000-0000-0000270D0000}"/>
    <cellStyle name="Input 10 2 2 3 4" xfId="3128" xr:uid="{00000000-0005-0000-0000-0000280D0000}"/>
    <cellStyle name="Input 10 2 2 4" xfId="3129" xr:uid="{00000000-0005-0000-0000-0000290D0000}"/>
    <cellStyle name="Input 10 2 2 4 2" xfId="3130" xr:uid="{00000000-0005-0000-0000-00002A0D0000}"/>
    <cellStyle name="Input 10 2 2 4 3" xfId="3131" xr:uid="{00000000-0005-0000-0000-00002B0D0000}"/>
    <cellStyle name="Input 10 2 2 5" xfId="3132" xr:uid="{00000000-0005-0000-0000-00002C0D0000}"/>
    <cellStyle name="Input 10 2 2 5 2" xfId="3133" xr:uid="{00000000-0005-0000-0000-00002D0D0000}"/>
    <cellStyle name="Input 10 2 2 5 3" xfId="3134" xr:uid="{00000000-0005-0000-0000-00002E0D0000}"/>
    <cellStyle name="Input 10 2 2 6" xfId="3135" xr:uid="{00000000-0005-0000-0000-00002F0D0000}"/>
    <cellStyle name="Input 10 2 2 6 2" xfId="3136" xr:uid="{00000000-0005-0000-0000-0000300D0000}"/>
    <cellStyle name="Input 10 2 2 6 3" xfId="3137" xr:uid="{00000000-0005-0000-0000-0000310D0000}"/>
    <cellStyle name="Input 10 2 2 7" xfId="3138" xr:uid="{00000000-0005-0000-0000-0000320D0000}"/>
    <cellStyle name="Input 10 2 2 7 2" xfId="3139" xr:uid="{00000000-0005-0000-0000-0000330D0000}"/>
    <cellStyle name="Input 10 2 2 7 3" xfId="3140" xr:uid="{00000000-0005-0000-0000-0000340D0000}"/>
    <cellStyle name="Input 10 2 3" xfId="3141" xr:uid="{00000000-0005-0000-0000-0000350D0000}"/>
    <cellStyle name="Input 10 2 3 2" xfId="3142" xr:uid="{00000000-0005-0000-0000-0000360D0000}"/>
    <cellStyle name="Input 10 2 3 2 2" xfId="3143" xr:uid="{00000000-0005-0000-0000-0000370D0000}"/>
    <cellStyle name="Input 10 2 3 2 3" xfId="3144" xr:uid="{00000000-0005-0000-0000-0000380D0000}"/>
    <cellStyle name="Input 10 2 3 3" xfId="3145" xr:uid="{00000000-0005-0000-0000-0000390D0000}"/>
    <cellStyle name="Input 10 2 3 3 2" xfId="3146" xr:uid="{00000000-0005-0000-0000-00003A0D0000}"/>
    <cellStyle name="Input 10 2 3 3 3" xfId="3147" xr:uid="{00000000-0005-0000-0000-00003B0D0000}"/>
    <cellStyle name="Input 10 2 3 4" xfId="3148" xr:uid="{00000000-0005-0000-0000-00003C0D0000}"/>
    <cellStyle name="Input 10 2 3 4 2" xfId="3149" xr:uid="{00000000-0005-0000-0000-00003D0D0000}"/>
    <cellStyle name="Input 10 2 3 4 3" xfId="3150" xr:uid="{00000000-0005-0000-0000-00003E0D0000}"/>
    <cellStyle name="Input 10 2 3 5" xfId="3151" xr:uid="{00000000-0005-0000-0000-00003F0D0000}"/>
    <cellStyle name="Input 10 2 3 5 2" xfId="3152" xr:uid="{00000000-0005-0000-0000-0000400D0000}"/>
    <cellStyle name="Input 10 2 3 5 3" xfId="3153" xr:uid="{00000000-0005-0000-0000-0000410D0000}"/>
    <cellStyle name="Input 10 2 3 6" xfId="3154" xr:uid="{00000000-0005-0000-0000-0000420D0000}"/>
    <cellStyle name="Input 10 2 3 6 2" xfId="3155" xr:uid="{00000000-0005-0000-0000-0000430D0000}"/>
    <cellStyle name="Input 10 2 3 6 3" xfId="3156" xr:uid="{00000000-0005-0000-0000-0000440D0000}"/>
    <cellStyle name="Input 10 2 3 7" xfId="3157" xr:uid="{00000000-0005-0000-0000-0000450D0000}"/>
    <cellStyle name="Input 10 2 3 8" xfId="3158" xr:uid="{00000000-0005-0000-0000-0000460D0000}"/>
    <cellStyle name="Input 10 2 4" xfId="3159" xr:uid="{00000000-0005-0000-0000-0000470D0000}"/>
    <cellStyle name="Input 10 2 4 2" xfId="3160" xr:uid="{00000000-0005-0000-0000-0000480D0000}"/>
    <cellStyle name="Input 10 2 4 2 2" xfId="3161" xr:uid="{00000000-0005-0000-0000-0000490D0000}"/>
    <cellStyle name="Input 10 2 4 2 3" xfId="3162" xr:uid="{00000000-0005-0000-0000-00004A0D0000}"/>
    <cellStyle name="Input 10 2 4 3" xfId="3163" xr:uid="{00000000-0005-0000-0000-00004B0D0000}"/>
    <cellStyle name="Input 10 2 4 4" xfId="3164" xr:uid="{00000000-0005-0000-0000-00004C0D0000}"/>
    <cellStyle name="Input 10 2 5" xfId="3165" xr:uid="{00000000-0005-0000-0000-00004D0D0000}"/>
    <cellStyle name="Input 10 2 5 2" xfId="3166" xr:uid="{00000000-0005-0000-0000-00004E0D0000}"/>
    <cellStyle name="Input 10 2 5 3" xfId="3167" xr:uid="{00000000-0005-0000-0000-00004F0D0000}"/>
    <cellStyle name="Input 10 2 6" xfId="3168" xr:uid="{00000000-0005-0000-0000-0000500D0000}"/>
    <cellStyle name="Input 10 2 6 2" xfId="3169" xr:uid="{00000000-0005-0000-0000-0000510D0000}"/>
    <cellStyle name="Input 10 2 6 3" xfId="3170" xr:uid="{00000000-0005-0000-0000-0000520D0000}"/>
    <cellStyle name="Input 10 2 7" xfId="3171" xr:uid="{00000000-0005-0000-0000-0000530D0000}"/>
    <cellStyle name="Input 10 2 7 2" xfId="3172" xr:uid="{00000000-0005-0000-0000-0000540D0000}"/>
    <cellStyle name="Input 10 2 7 3" xfId="3173" xr:uid="{00000000-0005-0000-0000-0000550D0000}"/>
    <cellStyle name="Input 10 2 8" xfId="3174" xr:uid="{00000000-0005-0000-0000-0000560D0000}"/>
    <cellStyle name="Input 10 2 8 2" xfId="3175" xr:uid="{00000000-0005-0000-0000-0000570D0000}"/>
    <cellStyle name="Input 10 2 8 3" xfId="3176" xr:uid="{00000000-0005-0000-0000-0000580D0000}"/>
    <cellStyle name="Input 10 2_Subsidy" xfId="3177" xr:uid="{00000000-0005-0000-0000-0000590D0000}"/>
    <cellStyle name="Input 10 3" xfId="3178" xr:uid="{00000000-0005-0000-0000-00005A0D0000}"/>
    <cellStyle name="Input 10 3 2" xfId="3179" xr:uid="{00000000-0005-0000-0000-00005B0D0000}"/>
    <cellStyle name="Input 10 3 2 2" xfId="3180" xr:uid="{00000000-0005-0000-0000-00005C0D0000}"/>
    <cellStyle name="Input 10 3 2 2 2" xfId="3181" xr:uid="{00000000-0005-0000-0000-00005D0D0000}"/>
    <cellStyle name="Input 10 3 2 2 3" xfId="3182" xr:uid="{00000000-0005-0000-0000-00005E0D0000}"/>
    <cellStyle name="Input 10 3 2 3" xfId="3183" xr:uid="{00000000-0005-0000-0000-00005F0D0000}"/>
    <cellStyle name="Input 10 3 2 3 2" xfId="3184" xr:uid="{00000000-0005-0000-0000-0000600D0000}"/>
    <cellStyle name="Input 10 3 2 3 3" xfId="3185" xr:uid="{00000000-0005-0000-0000-0000610D0000}"/>
    <cellStyle name="Input 10 3 2 4" xfId="3186" xr:uid="{00000000-0005-0000-0000-0000620D0000}"/>
    <cellStyle name="Input 10 3 2 4 2" xfId="3187" xr:uid="{00000000-0005-0000-0000-0000630D0000}"/>
    <cellStyle name="Input 10 3 2 4 3" xfId="3188" xr:uid="{00000000-0005-0000-0000-0000640D0000}"/>
    <cellStyle name="Input 10 3 2 5" xfId="3189" xr:uid="{00000000-0005-0000-0000-0000650D0000}"/>
    <cellStyle name="Input 10 3 2 5 2" xfId="3190" xr:uid="{00000000-0005-0000-0000-0000660D0000}"/>
    <cellStyle name="Input 10 3 2 5 3" xfId="3191" xr:uid="{00000000-0005-0000-0000-0000670D0000}"/>
    <cellStyle name="Input 10 3 2 6" xfId="3192" xr:uid="{00000000-0005-0000-0000-0000680D0000}"/>
    <cellStyle name="Input 10 3 2 6 2" xfId="3193" xr:uid="{00000000-0005-0000-0000-0000690D0000}"/>
    <cellStyle name="Input 10 3 2 6 3" xfId="3194" xr:uid="{00000000-0005-0000-0000-00006A0D0000}"/>
    <cellStyle name="Input 10 3 2 7" xfId="3195" xr:uid="{00000000-0005-0000-0000-00006B0D0000}"/>
    <cellStyle name="Input 10 3 2 8" xfId="3196" xr:uid="{00000000-0005-0000-0000-00006C0D0000}"/>
    <cellStyle name="Input 10 3 3" xfId="3197" xr:uid="{00000000-0005-0000-0000-00006D0D0000}"/>
    <cellStyle name="Input 10 3 3 2" xfId="3198" xr:uid="{00000000-0005-0000-0000-00006E0D0000}"/>
    <cellStyle name="Input 10 3 3 2 2" xfId="3199" xr:uid="{00000000-0005-0000-0000-00006F0D0000}"/>
    <cellStyle name="Input 10 3 3 2 3" xfId="3200" xr:uid="{00000000-0005-0000-0000-0000700D0000}"/>
    <cellStyle name="Input 10 3 3 3" xfId="3201" xr:uid="{00000000-0005-0000-0000-0000710D0000}"/>
    <cellStyle name="Input 10 3 3 4" xfId="3202" xr:uid="{00000000-0005-0000-0000-0000720D0000}"/>
    <cellStyle name="Input 10 3 4" xfId="3203" xr:uid="{00000000-0005-0000-0000-0000730D0000}"/>
    <cellStyle name="Input 10 3 4 2" xfId="3204" xr:uid="{00000000-0005-0000-0000-0000740D0000}"/>
    <cellStyle name="Input 10 3 4 3" xfId="3205" xr:uid="{00000000-0005-0000-0000-0000750D0000}"/>
    <cellStyle name="Input 10 3 5" xfId="3206" xr:uid="{00000000-0005-0000-0000-0000760D0000}"/>
    <cellStyle name="Input 10 3 5 2" xfId="3207" xr:uid="{00000000-0005-0000-0000-0000770D0000}"/>
    <cellStyle name="Input 10 3 5 3" xfId="3208" xr:uid="{00000000-0005-0000-0000-0000780D0000}"/>
    <cellStyle name="Input 10 3 6" xfId="3209" xr:uid="{00000000-0005-0000-0000-0000790D0000}"/>
    <cellStyle name="Input 10 3 6 2" xfId="3210" xr:uid="{00000000-0005-0000-0000-00007A0D0000}"/>
    <cellStyle name="Input 10 3 6 3" xfId="3211" xr:uid="{00000000-0005-0000-0000-00007B0D0000}"/>
    <cellStyle name="Input 10 3 7" xfId="3212" xr:uid="{00000000-0005-0000-0000-00007C0D0000}"/>
    <cellStyle name="Input 10 3 7 2" xfId="3213" xr:uid="{00000000-0005-0000-0000-00007D0D0000}"/>
    <cellStyle name="Input 10 3 7 3" xfId="3214" xr:uid="{00000000-0005-0000-0000-00007E0D0000}"/>
    <cellStyle name="Input 10 4" xfId="3215" xr:uid="{00000000-0005-0000-0000-00007F0D0000}"/>
    <cellStyle name="Input 10 4 2" xfId="3216" xr:uid="{00000000-0005-0000-0000-0000800D0000}"/>
    <cellStyle name="Input 10 4 2 2" xfId="3217" xr:uid="{00000000-0005-0000-0000-0000810D0000}"/>
    <cellStyle name="Input 10 4 2 2 2" xfId="3218" xr:uid="{00000000-0005-0000-0000-0000820D0000}"/>
    <cellStyle name="Input 10 4 2 2 3" xfId="3219" xr:uid="{00000000-0005-0000-0000-0000830D0000}"/>
    <cellStyle name="Input 10 4 2 3" xfId="3220" xr:uid="{00000000-0005-0000-0000-0000840D0000}"/>
    <cellStyle name="Input 10 4 2 3 2" xfId="3221" xr:uid="{00000000-0005-0000-0000-0000850D0000}"/>
    <cellStyle name="Input 10 4 2 3 3" xfId="3222" xr:uid="{00000000-0005-0000-0000-0000860D0000}"/>
    <cellStyle name="Input 10 4 2 4" xfId="3223" xr:uid="{00000000-0005-0000-0000-0000870D0000}"/>
    <cellStyle name="Input 10 4 2 4 2" xfId="3224" xr:uid="{00000000-0005-0000-0000-0000880D0000}"/>
    <cellStyle name="Input 10 4 2 4 3" xfId="3225" xr:uid="{00000000-0005-0000-0000-0000890D0000}"/>
    <cellStyle name="Input 10 4 2 5" xfId="3226" xr:uid="{00000000-0005-0000-0000-00008A0D0000}"/>
    <cellStyle name="Input 10 4 2 5 2" xfId="3227" xr:uid="{00000000-0005-0000-0000-00008B0D0000}"/>
    <cellStyle name="Input 10 4 2 5 3" xfId="3228" xr:uid="{00000000-0005-0000-0000-00008C0D0000}"/>
    <cellStyle name="Input 10 4 2 6" xfId="3229" xr:uid="{00000000-0005-0000-0000-00008D0D0000}"/>
    <cellStyle name="Input 10 4 2 6 2" xfId="3230" xr:uid="{00000000-0005-0000-0000-00008E0D0000}"/>
    <cellStyle name="Input 10 4 2 6 3" xfId="3231" xr:uid="{00000000-0005-0000-0000-00008F0D0000}"/>
    <cellStyle name="Input 10 4 2 7" xfId="3232" xr:uid="{00000000-0005-0000-0000-0000900D0000}"/>
    <cellStyle name="Input 10 4 2 8" xfId="3233" xr:uid="{00000000-0005-0000-0000-0000910D0000}"/>
    <cellStyle name="Input 10 4 3" xfId="3234" xr:uid="{00000000-0005-0000-0000-0000920D0000}"/>
    <cellStyle name="Input 10 4 3 2" xfId="3235" xr:uid="{00000000-0005-0000-0000-0000930D0000}"/>
    <cellStyle name="Input 10 4 3 2 2" xfId="3236" xr:uid="{00000000-0005-0000-0000-0000940D0000}"/>
    <cellStyle name="Input 10 4 3 2 3" xfId="3237" xr:uid="{00000000-0005-0000-0000-0000950D0000}"/>
    <cellStyle name="Input 10 4 3 3" xfId="3238" xr:uid="{00000000-0005-0000-0000-0000960D0000}"/>
    <cellStyle name="Input 10 4 3 4" xfId="3239" xr:uid="{00000000-0005-0000-0000-0000970D0000}"/>
    <cellStyle name="Input 10 4 4" xfId="3240" xr:uid="{00000000-0005-0000-0000-0000980D0000}"/>
    <cellStyle name="Input 10 4 4 2" xfId="3241" xr:uid="{00000000-0005-0000-0000-0000990D0000}"/>
    <cellStyle name="Input 10 4 4 3" xfId="3242" xr:uid="{00000000-0005-0000-0000-00009A0D0000}"/>
    <cellStyle name="Input 10 4 5" xfId="3243" xr:uid="{00000000-0005-0000-0000-00009B0D0000}"/>
    <cellStyle name="Input 10 4 5 2" xfId="3244" xr:uid="{00000000-0005-0000-0000-00009C0D0000}"/>
    <cellStyle name="Input 10 4 5 3" xfId="3245" xr:uid="{00000000-0005-0000-0000-00009D0D0000}"/>
    <cellStyle name="Input 10 4 6" xfId="3246" xr:uid="{00000000-0005-0000-0000-00009E0D0000}"/>
    <cellStyle name="Input 10 4 6 2" xfId="3247" xr:uid="{00000000-0005-0000-0000-00009F0D0000}"/>
    <cellStyle name="Input 10 4 6 3" xfId="3248" xr:uid="{00000000-0005-0000-0000-0000A00D0000}"/>
    <cellStyle name="Input 10 4 7" xfId="3249" xr:uid="{00000000-0005-0000-0000-0000A10D0000}"/>
    <cellStyle name="Input 10 4 7 2" xfId="3250" xr:uid="{00000000-0005-0000-0000-0000A20D0000}"/>
    <cellStyle name="Input 10 4 7 3" xfId="3251" xr:uid="{00000000-0005-0000-0000-0000A30D0000}"/>
    <cellStyle name="Input 10 5" xfId="3252" xr:uid="{00000000-0005-0000-0000-0000A40D0000}"/>
    <cellStyle name="Input 10 5 2" xfId="3253" xr:uid="{00000000-0005-0000-0000-0000A50D0000}"/>
    <cellStyle name="Input 10 5 2 2" xfId="3254" xr:uid="{00000000-0005-0000-0000-0000A60D0000}"/>
    <cellStyle name="Input 10 5 2 2 2" xfId="3255" xr:uid="{00000000-0005-0000-0000-0000A70D0000}"/>
    <cellStyle name="Input 10 5 2 2 3" xfId="3256" xr:uid="{00000000-0005-0000-0000-0000A80D0000}"/>
    <cellStyle name="Input 10 5 2 3" xfId="3257" xr:uid="{00000000-0005-0000-0000-0000A90D0000}"/>
    <cellStyle name="Input 10 5 2 3 2" xfId="3258" xr:uid="{00000000-0005-0000-0000-0000AA0D0000}"/>
    <cellStyle name="Input 10 5 2 3 3" xfId="3259" xr:uid="{00000000-0005-0000-0000-0000AB0D0000}"/>
    <cellStyle name="Input 10 5 2 4" xfId="3260" xr:uid="{00000000-0005-0000-0000-0000AC0D0000}"/>
    <cellStyle name="Input 10 5 2 4 2" xfId="3261" xr:uid="{00000000-0005-0000-0000-0000AD0D0000}"/>
    <cellStyle name="Input 10 5 2 4 3" xfId="3262" xr:uid="{00000000-0005-0000-0000-0000AE0D0000}"/>
    <cellStyle name="Input 10 5 2 5" xfId="3263" xr:uid="{00000000-0005-0000-0000-0000AF0D0000}"/>
    <cellStyle name="Input 10 5 2 5 2" xfId="3264" xr:uid="{00000000-0005-0000-0000-0000B00D0000}"/>
    <cellStyle name="Input 10 5 2 5 3" xfId="3265" xr:uid="{00000000-0005-0000-0000-0000B10D0000}"/>
    <cellStyle name="Input 10 5 2 6" xfId="3266" xr:uid="{00000000-0005-0000-0000-0000B20D0000}"/>
    <cellStyle name="Input 10 5 2 6 2" xfId="3267" xr:uid="{00000000-0005-0000-0000-0000B30D0000}"/>
    <cellStyle name="Input 10 5 2 6 3" xfId="3268" xr:uid="{00000000-0005-0000-0000-0000B40D0000}"/>
    <cellStyle name="Input 10 5 2 7" xfId="3269" xr:uid="{00000000-0005-0000-0000-0000B50D0000}"/>
    <cellStyle name="Input 10 5 2 8" xfId="3270" xr:uid="{00000000-0005-0000-0000-0000B60D0000}"/>
    <cellStyle name="Input 10 5 3" xfId="3271" xr:uid="{00000000-0005-0000-0000-0000B70D0000}"/>
    <cellStyle name="Input 10 5 3 2" xfId="3272" xr:uid="{00000000-0005-0000-0000-0000B80D0000}"/>
    <cellStyle name="Input 10 5 3 2 2" xfId="3273" xr:uid="{00000000-0005-0000-0000-0000B90D0000}"/>
    <cellStyle name="Input 10 5 3 2 3" xfId="3274" xr:uid="{00000000-0005-0000-0000-0000BA0D0000}"/>
    <cellStyle name="Input 10 5 3 3" xfId="3275" xr:uid="{00000000-0005-0000-0000-0000BB0D0000}"/>
    <cellStyle name="Input 10 5 3 4" xfId="3276" xr:uid="{00000000-0005-0000-0000-0000BC0D0000}"/>
    <cellStyle name="Input 10 5 4" xfId="3277" xr:uid="{00000000-0005-0000-0000-0000BD0D0000}"/>
    <cellStyle name="Input 10 5 4 2" xfId="3278" xr:uid="{00000000-0005-0000-0000-0000BE0D0000}"/>
    <cellStyle name="Input 10 5 4 3" xfId="3279" xr:uid="{00000000-0005-0000-0000-0000BF0D0000}"/>
    <cellStyle name="Input 10 5 5" xfId="3280" xr:uid="{00000000-0005-0000-0000-0000C00D0000}"/>
    <cellStyle name="Input 10 5 5 2" xfId="3281" xr:uid="{00000000-0005-0000-0000-0000C10D0000}"/>
    <cellStyle name="Input 10 5 5 3" xfId="3282" xr:uid="{00000000-0005-0000-0000-0000C20D0000}"/>
    <cellStyle name="Input 10 5 6" xfId="3283" xr:uid="{00000000-0005-0000-0000-0000C30D0000}"/>
    <cellStyle name="Input 10 5 6 2" xfId="3284" xr:uid="{00000000-0005-0000-0000-0000C40D0000}"/>
    <cellStyle name="Input 10 5 6 3" xfId="3285" xr:uid="{00000000-0005-0000-0000-0000C50D0000}"/>
    <cellStyle name="Input 10 5 7" xfId="3286" xr:uid="{00000000-0005-0000-0000-0000C60D0000}"/>
    <cellStyle name="Input 10 5 7 2" xfId="3287" xr:uid="{00000000-0005-0000-0000-0000C70D0000}"/>
    <cellStyle name="Input 10 5 7 3" xfId="3288" xr:uid="{00000000-0005-0000-0000-0000C80D0000}"/>
    <cellStyle name="Input 10 6" xfId="3289" xr:uid="{00000000-0005-0000-0000-0000C90D0000}"/>
    <cellStyle name="Input 10 6 2" xfId="3290" xr:uid="{00000000-0005-0000-0000-0000CA0D0000}"/>
    <cellStyle name="Input 10 6 2 2" xfId="3291" xr:uid="{00000000-0005-0000-0000-0000CB0D0000}"/>
    <cellStyle name="Input 10 6 2 2 2" xfId="3292" xr:uid="{00000000-0005-0000-0000-0000CC0D0000}"/>
    <cellStyle name="Input 10 6 2 2 3" xfId="3293" xr:uid="{00000000-0005-0000-0000-0000CD0D0000}"/>
    <cellStyle name="Input 10 6 2 3" xfId="3294" xr:uid="{00000000-0005-0000-0000-0000CE0D0000}"/>
    <cellStyle name="Input 10 6 2 3 2" xfId="3295" xr:uid="{00000000-0005-0000-0000-0000CF0D0000}"/>
    <cellStyle name="Input 10 6 2 3 3" xfId="3296" xr:uid="{00000000-0005-0000-0000-0000D00D0000}"/>
    <cellStyle name="Input 10 6 2 4" xfId="3297" xr:uid="{00000000-0005-0000-0000-0000D10D0000}"/>
    <cellStyle name="Input 10 6 2 4 2" xfId="3298" xr:uid="{00000000-0005-0000-0000-0000D20D0000}"/>
    <cellStyle name="Input 10 6 2 4 3" xfId="3299" xr:uid="{00000000-0005-0000-0000-0000D30D0000}"/>
    <cellStyle name="Input 10 6 2 5" xfId="3300" xr:uid="{00000000-0005-0000-0000-0000D40D0000}"/>
    <cellStyle name="Input 10 6 2 5 2" xfId="3301" xr:uid="{00000000-0005-0000-0000-0000D50D0000}"/>
    <cellStyle name="Input 10 6 2 5 3" xfId="3302" xr:uid="{00000000-0005-0000-0000-0000D60D0000}"/>
    <cellStyle name="Input 10 6 2 6" xfId="3303" xr:uid="{00000000-0005-0000-0000-0000D70D0000}"/>
    <cellStyle name="Input 10 6 2 6 2" xfId="3304" xr:uid="{00000000-0005-0000-0000-0000D80D0000}"/>
    <cellStyle name="Input 10 6 2 6 3" xfId="3305" xr:uid="{00000000-0005-0000-0000-0000D90D0000}"/>
    <cellStyle name="Input 10 6 2 7" xfId="3306" xr:uid="{00000000-0005-0000-0000-0000DA0D0000}"/>
    <cellStyle name="Input 10 6 2 8" xfId="3307" xr:uid="{00000000-0005-0000-0000-0000DB0D0000}"/>
    <cellStyle name="Input 10 6 3" xfId="3308" xr:uid="{00000000-0005-0000-0000-0000DC0D0000}"/>
    <cellStyle name="Input 10 6 3 2" xfId="3309" xr:uid="{00000000-0005-0000-0000-0000DD0D0000}"/>
    <cellStyle name="Input 10 6 3 2 2" xfId="3310" xr:uid="{00000000-0005-0000-0000-0000DE0D0000}"/>
    <cellStyle name="Input 10 6 3 2 3" xfId="3311" xr:uid="{00000000-0005-0000-0000-0000DF0D0000}"/>
    <cellStyle name="Input 10 6 3 3" xfId="3312" xr:uid="{00000000-0005-0000-0000-0000E00D0000}"/>
    <cellStyle name="Input 10 6 3 4" xfId="3313" xr:uid="{00000000-0005-0000-0000-0000E10D0000}"/>
    <cellStyle name="Input 10 6 4" xfId="3314" xr:uid="{00000000-0005-0000-0000-0000E20D0000}"/>
    <cellStyle name="Input 10 6 4 2" xfId="3315" xr:uid="{00000000-0005-0000-0000-0000E30D0000}"/>
    <cellStyle name="Input 10 6 4 3" xfId="3316" xr:uid="{00000000-0005-0000-0000-0000E40D0000}"/>
    <cellStyle name="Input 10 6 5" xfId="3317" xr:uid="{00000000-0005-0000-0000-0000E50D0000}"/>
    <cellStyle name="Input 10 6 5 2" xfId="3318" xr:uid="{00000000-0005-0000-0000-0000E60D0000}"/>
    <cellStyle name="Input 10 6 5 3" xfId="3319" xr:uid="{00000000-0005-0000-0000-0000E70D0000}"/>
    <cellStyle name="Input 10 6 6" xfId="3320" xr:uid="{00000000-0005-0000-0000-0000E80D0000}"/>
    <cellStyle name="Input 10 6 6 2" xfId="3321" xr:uid="{00000000-0005-0000-0000-0000E90D0000}"/>
    <cellStyle name="Input 10 6 6 3" xfId="3322" xr:uid="{00000000-0005-0000-0000-0000EA0D0000}"/>
    <cellStyle name="Input 10 6 7" xfId="3323" xr:uid="{00000000-0005-0000-0000-0000EB0D0000}"/>
    <cellStyle name="Input 10 6 7 2" xfId="3324" xr:uid="{00000000-0005-0000-0000-0000EC0D0000}"/>
    <cellStyle name="Input 10 6 7 3" xfId="3325" xr:uid="{00000000-0005-0000-0000-0000ED0D0000}"/>
    <cellStyle name="Input 10 7" xfId="3326" xr:uid="{00000000-0005-0000-0000-0000EE0D0000}"/>
    <cellStyle name="Input 10 7 2" xfId="3327" xr:uid="{00000000-0005-0000-0000-0000EF0D0000}"/>
    <cellStyle name="Input 10 7 2 2" xfId="3328" xr:uid="{00000000-0005-0000-0000-0000F00D0000}"/>
    <cellStyle name="Input 10 7 2 2 2" xfId="3329" xr:uid="{00000000-0005-0000-0000-0000F10D0000}"/>
    <cellStyle name="Input 10 7 2 2 3" xfId="3330" xr:uid="{00000000-0005-0000-0000-0000F20D0000}"/>
    <cellStyle name="Input 10 7 2 3" xfId="3331" xr:uid="{00000000-0005-0000-0000-0000F30D0000}"/>
    <cellStyle name="Input 10 7 2 3 2" xfId="3332" xr:uid="{00000000-0005-0000-0000-0000F40D0000}"/>
    <cellStyle name="Input 10 7 2 3 3" xfId="3333" xr:uid="{00000000-0005-0000-0000-0000F50D0000}"/>
    <cellStyle name="Input 10 7 2 4" xfId="3334" xr:uid="{00000000-0005-0000-0000-0000F60D0000}"/>
    <cellStyle name="Input 10 7 2 4 2" xfId="3335" xr:uid="{00000000-0005-0000-0000-0000F70D0000}"/>
    <cellStyle name="Input 10 7 2 4 3" xfId="3336" xr:uid="{00000000-0005-0000-0000-0000F80D0000}"/>
    <cellStyle name="Input 10 7 2 5" xfId="3337" xr:uid="{00000000-0005-0000-0000-0000F90D0000}"/>
    <cellStyle name="Input 10 7 2 5 2" xfId="3338" xr:uid="{00000000-0005-0000-0000-0000FA0D0000}"/>
    <cellStyle name="Input 10 7 2 5 3" xfId="3339" xr:uid="{00000000-0005-0000-0000-0000FB0D0000}"/>
    <cellStyle name="Input 10 7 2 6" xfId="3340" xr:uid="{00000000-0005-0000-0000-0000FC0D0000}"/>
    <cellStyle name="Input 10 7 2 6 2" xfId="3341" xr:uid="{00000000-0005-0000-0000-0000FD0D0000}"/>
    <cellStyle name="Input 10 7 2 6 3" xfId="3342" xr:uid="{00000000-0005-0000-0000-0000FE0D0000}"/>
    <cellStyle name="Input 10 7 2 7" xfId="3343" xr:uid="{00000000-0005-0000-0000-0000FF0D0000}"/>
    <cellStyle name="Input 10 7 2 8" xfId="3344" xr:uid="{00000000-0005-0000-0000-0000000E0000}"/>
    <cellStyle name="Input 10 7 3" xfId="3345" xr:uid="{00000000-0005-0000-0000-0000010E0000}"/>
    <cellStyle name="Input 10 7 3 2" xfId="3346" xr:uid="{00000000-0005-0000-0000-0000020E0000}"/>
    <cellStyle name="Input 10 7 3 2 2" xfId="3347" xr:uid="{00000000-0005-0000-0000-0000030E0000}"/>
    <cellStyle name="Input 10 7 3 2 3" xfId="3348" xr:uid="{00000000-0005-0000-0000-0000040E0000}"/>
    <cellStyle name="Input 10 7 3 3" xfId="3349" xr:uid="{00000000-0005-0000-0000-0000050E0000}"/>
    <cellStyle name="Input 10 7 3 4" xfId="3350" xr:uid="{00000000-0005-0000-0000-0000060E0000}"/>
    <cellStyle name="Input 10 7 4" xfId="3351" xr:uid="{00000000-0005-0000-0000-0000070E0000}"/>
    <cellStyle name="Input 10 7 4 2" xfId="3352" xr:uid="{00000000-0005-0000-0000-0000080E0000}"/>
    <cellStyle name="Input 10 7 4 3" xfId="3353" xr:uid="{00000000-0005-0000-0000-0000090E0000}"/>
    <cellStyle name="Input 10 7 5" xfId="3354" xr:uid="{00000000-0005-0000-0000-00000A0E0000}"/>
    <cellStyle name="Input 10 7 5 2" xfId="3355" xr:uid="{00000000-0005-0000-0000-00000B0E0000}"/>
    <cellStyle name="Input 10 7 5 3" xfId="3356" xr:uid="{00000000-0005-0000-0000-00000C0E0000}"/>
    <cellStyle name="Input 10 7 6" xfId="3357" xr:uid="{00000000-0005-0000-0000-00000D0E0000}"/>
    <cellStyle name="Input 10 7 6 2" xfId="3358" xr:uid="{00000000-0005-0000-0000-00000E0E0000}"/>
    <cellStyle name="Input 10 7 6 3" xfId="3359" xr:uid="{00000000-0005-0000-0000-00000F0E0000}"/>
    <cellStyle name="Input 10 7 7" xfId="3360" xr:uid="{00000000-0005-0000-0000-0000100E0000}"/>
    <cellStyle name="Input 10 7 7 2" xfId="3361" xr:uid="{00000000-0005-0000-0000-0000110E0000}"/>
    <cellStyle name="Input 10 7 7 3" xfId="3362" xr:uid="{00000000-0005-0000-0000-0000120E0000}"/>
    <cellStyle name="Input 10 8" xfId="3363" xr:uid="{00000000-0005-0000-0000-0000130E0000}"/>
    <cellStyle name="Input 10 8 2" xfId="3364" xr:uid="{00000000-0005-0000-0000-0000140E0000}"/>
    <cellStyle name="Input 10 8 2 2" xfId="3365" xr:uid="{00000000-0005-0000-0000-0000150E0000}"/>
    <cellStyle name="Input 10 8 2 2 2" xfId="3366" xr:uid="{00000000-0005-0000-0000-0000160E0000}"/>
    <cellStyle name="Input 10 8 2 2 3" xfId="3367" xr:uid="{00000000-0005-0000-0000-0000170E0000}"/>
    <cellStyle name="Input 10 8 2 3" xfId="3368" xr:uid="{00000000-0005-0000-0000-0000180E0000}"/>
    <cellStyle name="Input 10 8 2 3 2" xfId="3369" xr:uid="{00000000-0005-0000-0000-0000190E0000}"/>
    <cellStyle name="Input 10 8 2 3 3" xfId="3370" xr:uid="{00000000-0005-0000-0000-00001A0E0000}"/>
    <cellStyle name="Input 10 8 2 4" xfId="3371" xr:uid="{00000000-0005-0000-0000-00001B0E0000}"/>
    <cellStyle name="Input 10 8 2 4 2" xfId="3372" xr:uid="{00000000-0005-0000-0000-00001C0E0000}"/>
    <cellStyle name="Input 10 8 2 4 3" xfId="3373" xr:uid="{00000000-0005-0000-0000-00001D0E0000}"/>
    <cellStyle name="Input 10 8 2 5" xfId="3374" xr:uid="{00000000-0005-0000-0000-00001E0E0000}"/>
    <cellStyle name="Input 10 8 2 5 2" xfId="3375" xr:uid="{00000000-0005-0000-0000-00001F0E0000}"/>
    <cellStyle name="Input 10 8 2 5 3" xfId="3376" xr:uid="{00000000-0005-0000-0000-0000200E0000}"/>
    <cellStyle name="Input 10 8 2 6" xfId="3377" xr:uid="{00000000-0005-0000-0000-0000210E0000}"/>
    <cellStyle name="Input 10 8 2 6 2" xfId="3378" xr:uid="{00000000-0005-0000-0000-0000220E0000}"/>
    <cellStyle name="Input 10 8 2 6 3" xfId="3379" xr:uid="{00000000-0005-0000-0000-0000230E0000}"/>
    <cellStyle name="Input 10 8 2 7" xfId="3380" xr:uid="{00000000-0005-0000-0000-0000240E0000}"/>
    <cellStyle name="Input 10 8 2 8" xfId="3381" xr:uid="{00000000-0005-0000-0000-0000250E0000}"/>
    <cellStyle name="Input 10 8 3" xfId="3382" xr:uid="{00000000-0005-0000-0000-0000260E0000}"/>
    <cellStyle name="Input 10 8 3 2" xfId="3383" xr:uid="{00000000-0005-0000-0000-0000270E0000}"/>
    <cellStyle name="Input 10 8 3 2 2" xfId="3384" xr:uid="{00000000-0005-0000-0000-0000280E0000}"/>
    <cellStyle name="Input 10 8 3 2 3" xfId="3385" xr:uid="{00000000-0005-0000-0000-0000290E0000}"/>
    <cellStyle name="Input 10 8 3 3" xfId="3386" xr:uid="{00000000-0005-0000-0000-00002A0E0000}"/>
    <cellStyle name="Input 10 8 3 4" xfId="3387" xr:uid="{00000000-0005-0000-0000-00002B0E0000}"/>
    <cellStyle name="Input 10 8 4" xfId="3388" xr:uid="{00000000-0005-0000-0000-00002C0E0000}"/>
    <cellStyle name="Input 10 8 4 2" xfId="3389" xr:uid="{00000000-0005-0000-0000-00002D0E0000}"/>
    <cellStyle name="Input 10 8 4 3" xfId="3390" xr:uid="{00000000-0005-0000-0000-00002E0E0000}"/>
    <cellStyle name="Input 10 8 5" xfId="3391" xr:uid="{00000000-0005-0000-0000-00002F0E0000}"/>
    <cellStyle name="Input 10 8 5 2" xfId="3392" xr:uid="{00000000-0005-0000-0000-0000300E0000}"/>
    <cellStyle name="Input 10 8 5 3" xfId="3393" xr:uid="{00000000-0005-0000-0000-0000310E0000}"/>
    <cellStyle name="Input 10 8 6" xfId="3394" xr:uid="{00000000-0005-0000-0000-0000320E0000}"/>
    <cellStyle name="Input 10 8 6 2" xfId="3395" xr:uid="{00000000-0005-0000-0000-0000330E0000}"/>
    <cellStyle name="Input 10 8 6 3" xfId="3396" xr:uid="{00000000-0005-0000-0000-0000340E0000}"/>
    <cellStyle name="Input 10 8 7" xfId="3397" xr:uid="{00000000-0005-0000-0000-0000350E0000}"/>
    <cellStyle name="Input 10 8 7 2" xfId="3398" xr:uid="{00000000-0005-0000-0000-0000360E0000}"/>
    <cellStyle name="Input 10 8 7 3" xfId="3399" xr:uid="{00000000-0005-0000-0000-0000370E0000}"/>
    <cellStyle name="Input 10 9" xfId="3400" xr:uid="{00000000-0005-0000-0000-0000380E0000}"/>
    <cellStyle name="Input 10 9 2" xfId="3401" xr:uid="{00000000-0005-0000-0000-0000390E0000}"/>
    <cellStyle name="Input 10 9 2 2" xfId="3402" xr:uid="{00000000-0005-0000-0000-00003A0E0000}"/>
    <cellStyle name="Input 10 9 2 3" xfId="3403" xr:uid="{00000000-0005-0000-0000-00003B0E0000}"/>
    <cellStyle name="Input 10 9 3" xfId="3404" xr:uid="{00000000-0005-0000-0000-00003C0E0000}"/>
    <cellStyle name="Input 10 9 3 2" xfId="3405" xr:uid="{00000000-0005-0000-0000-00003D0E0000}"/>
    <cellStyle name="Input 10 9 3 3" xfId="3406" xr:uid="{00000000-0005-0000-0000-00003E0E0000}"/>
    <cellStyle name="Input 10 9 4" xfId="3407" xr:uid="{00000000-0005-0000-0000-00003F0E0000}"/>
    <cellStyle name="Input 10 9 4 2" xfId="3408" xr:uid="{00000000-0005-0000-0000-0000400E0000}"/>
    <cellStyle name="Input 10 9 4 3" xfId="3409" xr:uid="{00000000-0005-0000-0000-0000410E0000}"/>
    <cellStyle name="Input 10 9 5" xfId="3410" xr:uid="{00000000-0005-0000-0000-0000420E0000}"/>
    <cellStyle name="Input 10 9 5 2" xfId="3411" xr:uid="{00000000-0005-0000-0000-0000430E0000}"/>
    <cellStyle name="Input 10 9 5 3" xfId="3412" xr:uid="{00000000-0005-0000-0000-0000440E0000}"/>
    <cellStyle name="Input 10 9 6" xfId="3413" xr:uid="{00000000-0005-0000-0000-0000450E0000}"/>
    <cellStyle name="Input 10 9 6 2" xfId="3414" xr:uid="{00000000-0005-0000-0000-0000460E0000}"/>
    <cellStyle name="Input 10 9 6 3" xfId="3415" xr:uid="{00000000-0005-0000-0000-0000470E0000}"/>
    <cellStyle name="Input 10 9 7" xfId="3416" xr:uid="{00000000-0005-0000-0000-0000480E0000}"/>
    <cellStyle name="Input 10 9 8" xfId="3417" xr:uid="{00000000-0005-0000-0000-0000490E0000}"/>
    <cellStyle name="Input 10_Subsidy" xfId="3418" xr:uid="{00000000-0005-0000-0000-00004A0E0000}"/>
    <cellStyle name="Input 11" xfId="3419" xr:uid="{00000000-0005-0000-0000-00004B0E0000}"/>
    <cellStyle name="Input 11 2" xfId="3420" xr:uid="{00000000-0005-0000-0000-00004C0E0000}"/>
    <cellStyle name="Input 11 2 2" xfId="3421" xr:uid="{00000000-0005-0000-0000-00004D0E0000}"/>
    <cellStyle name="Input 11 2 2 2" xfId="3422" xr:uid="{00000000-0005-0000-0000-00004E0E0000}"/>
    <cellStyle name="Input 11 2 2 2 2" xfId="3423" xr:uid="{00000000-0005-0000-0000-00004F0E0000}"/>
    <cellStyle name="Input 11 2 2 2 3" xfId="3424" xr:uid="{00000000-0005-0000-0000-0000500E0000}"/>
    <cellStyle name="Input 11 2 2 3" xfId="3425" xr:uid="{00000000-0005-0000-0000-0000510E0000}"/>
    <cellStyle name="Input 11 2 2 3 2" xfId="3426" xr:uid="{00000000-0005-0000-0000-0000520E0000}"/>
    <cellStyle name="Input 11 2 2 3 3" xfId="3427" xr:uid="{00000000-0005-0000-0000-0000530E0000}"/>
    <cellStyle name="Input 11 2 2 4" xfId="3428" xr:uid="{00000000-0005-0000-0000-0000540E0000}"/>
    <cellStyle name="Input 11 2 2 4 2" xfId="3429" xr:uid="{00000000-0005-0000-0000-0000550E0000}"/>
    <cellStyle name="Input 11 2 2 4 3" xfId="3430" xr:uid="{00000000-0005-0000-0000-0000560E0000}"/>
    <cellStyle name="Input 11 2 2 5" xfId="3431" xr:uid="{00000000-0005-0000-0000-0000570E0000}"/>
    <cellStyle name="Input 11 2 2 5 2" xfId="3432" xr:uid="{00000000-0005-0000-0000-0000580E0000}"/>
    <cellStyle name="Input 11 2 2 5 3" xfId="3433" xr:uid="{00000000-0005-0000-0000-0000590E0000}"/>
    <cellStyle name="Input 11 2 2 6" xfId="3434" xr:uid="{00000000-0005-0000-0000-00005A0E0000}"/>
    <cellStyle name="Input 11 2 2 6 2" xfId="3435" xr:uid="{00000000-0005-0000-0000-00005B0E0000}"/>
    <cellStyle name="Input 11 2 2 6 3" xfId="3436" xr:uid="{00000000-0005-0000-0000-00005C0E0000}"/>
    <cellStyle name="Input 11 2 2 7" xfId="3437" xr:uid="{00000000-0005-0000-0000-00005D0E0000}"/>
    <cellStyle name="Input 11 2 2 8" xfId="3438" xr:uid="{00000000-0005-0000-0000-00005E0E0000}"/>
    <cellStyle name="Input 11 2 3" xfId="3439" xr:uid="{00000000-0005-0000-0000-00005F0E0000}"/>
    <cellStyle name="Input 11 2 3 2" xfId="3440" xr:uid="{00000000-0005-0000-0000-0000600E0000}"/>
    <cellStyle name="Input 11 2 3 2 2" xfId="3441" xr:uid="{00000000-0005-0000-0000-0000610E0000}"/>
    <cellStyle name="Input 11 2 3 2 3" xfId="3442" xr:uid="{00000000-0005-0000-0000-0000620E0000}"/>
    <cellStyle name="Input 11 2 3 3" xfId="3443" xr:uid="{00000000-0005-0000-0000-0000630E0000}"/>
    <cellStyle name="Input 11 2 3 4" xfId="3444" xr:uid="{00000000-0005-0000-0000-0000640E0000}"/>
    <cellStyle name="Input 11 2 4" xfId="3445" xr:uid="{00000000-0005-0000-0000-0000650E0000}"/>
    <cellStyle name="Input 11 2 4 2" xfId="3446" xr:uid="{00000000-0005-0000-0000-0000660E0000}"/>
    <cellStyle name="Input 11 2 4 3" xfId="3447" xr:uid="{00000000-0005-0000-0000-0000670E0000}"/>
    <cellStyle name="Input 11 2 5" xfId="3448" xr:uid="{00000000-0005-0000-0000-0000680E0000}"/>
    <cellStyle name="Input 11 2 5 2" xfId="3449" xr:uid="{00000000-0005-0000-0000-0000690E0000}"/>
    <cellStyle name="Input 11 2 5 3" xfId="3450" xr:uid="{00000000-0005-0000-0000-00006A0E0000}"/>
    <cellStyle name="Input 11 2 6" xfId="3451" xr:uid="{00000000-0005-0000-0000-00006B0E0000}"/>
    <cellStyle name="Input 11 2 6 2" xfId="3452" xr:uid="{00000000-0005-0000-0000-00006C0E0000}"/>
    <cellStyle name="Input 11 2 6 3" xfId="3453" xr:uid="{00000000-0005-0000-0000-00006D0E0000}"/>
    <cellStyle name="Input 11 2 7" xfId="3454" xr:uid="{00000000-0005-0000-0000-00006E0E0000}"/>
    <cellStyle name="Input 11 2 7 2" xfId="3455" xr:uid="{00000000-0005-0000-0000-00006F0E0000}"/>
    <cellStyle name="Input 11 2 7 3" xfId="3456" xr:uid="{00000000-0005-0000-0000-0000700E0000}"/>
    <cellStyle name="Input 11 3" xfId="3457" xr:uid="{00000000-0005-0000-0000-0000710E0000}"/>
    <cellStyle name="Input 11 3 2" xfId="3458" xr:uid="{00000000-0005-0000-0000-0000720E0000}"/>
    <cellStyle name="Input 11 3 2 2" xfId="3459" xr:uid="{00000000-0005-0000-0000-0000730E0000}"/>
    <cellStyle name="Input 11 3 2 3" xfId="3460" xr:uid="{00000000-0005-0000-0000-0000740E0000}"/>
    <cellStyle name="Input 11 3 3" xfId="3461" xr:uid="{00000000-0005-0000-0000-0000750E0000}"/>
    <cellStyle name="Input 11 3 3 2" xfId="3462" xr:uid="{00000000-0005-0000-0000-0000760E0000}"/>
    <cellStyle name="Input 11 3 3 3" xfId="3463" xr:uid="{00000000-0005-0000-0000-0000770E0000}"/>
    <cellStyle name="Input 11 3 4" xfId="3464" xr:uid="{00000000-0005-0000-0000-0000780E0000}"/>
    <cellStyle name="Input 11 3 4 2" xfId="3465" xr:uid="{00000000-0005-0000-0000-0000790E0000}"/>
    <cellStyle name="Input 11 3 4 3" xfId="3466" xr:uid="{00000000-0005-0000-0000-00007A0E0000}"/>
    <cellStyle name="Input 11 3 5" xfId="3467" xr:uid="{00000000-0005-0000-0000-00007B0E0000}"/>
    <cellStyle name="Input 11 3 5 2" xfId="3468" xr:uid="{00000000-0005-0000-0000-00007C0E0000}"/>
    <cellStyle name="Input 11 3 5 3" xfId="3469" xr:uid="{00000000-0005-0000-0000-00007D0E0000}"/>
    <cellStyle name="Input 11 3 6" xfId="3470" xr:uid="{00000000-0005-0000-0000-00007E0E0000}"/>
    <cellStyle name="Input 11 3 6 2" xfId="3471" xr:uid="{00000000-0005-0000-0000-00007F0E0000}"/>
    <cellStyle name="Input 11 3 6 3" xfId="3472" xr:uid="{00000000-0005-0000-0000-0000800E0000}"/>
    <cellStyle name="Input 11 3 7" xfId="3473" xr:uid="{00000000-0005-0000-0000-0000810E0000}"/>
    <cellStyle name="Input 11 3 8" xfId="3474" xr:uid="{00000000-0005-0000-0000-0000820E0000}"/>
    <cellStyle name="Input 11 4" xfId="3475" xr:uid="{00000000-0005-0000-0000-0000830E0000}"/>
    <cellStyle name="Input 11 4 2" xfId="3476" xr:uid="{00000000-0005-0000-0000-0000840E0000}"/>
    <cellStyle name="Input 11 4 2 2" xfId="3477" xr:uid="{00000000-0005-0000-0000-0000850E0000}"/>
    <cellStyle name="Input 11 4 2 3" xfId="3478" xr:uid="{00000000-0005-0000-0000-0000860E0000}"/>
    <cellStyle name="Input 11 4 3" xfId="3479" xr:uid="{00000000-0005-0000-0000-0000870E0000}"/>
    <cellStyle name="Input 11 4 4" xfId="3480" xr:uid="{00000000-0005-0000-0000-0000880E0000}"/>
    <cellStyle name="Input 11 5" xfId="3481" xr:uid="{00000000-0005-0000-0000-0000890E0000}"/>
    <cellStyle name="Input 11 5 2" xfId="3482" xr:uid="{00000000-0005-0000-0000-00008A0E0000}"/>
    <cellStyle name="Input 11 5 3" xfId="3483" xr:uid="{00000000-0005-0000-0000-00008B0E0000}"/>
    <cellStyle name="Input 11 6" xfId="3484" xr:uid="{00000000-0005-0000-0000-00008C0E0000}"/>
    <cellStyle name="Input 11 6 2" xfId="3485" xr:uid="{00000000-0005-0000-0000-00008D0E0000}"/>
    <cellStyle name="Input 11 6 3" xfId="3486" xr:uid="{00000000-0005-0000-0000-00008E0E0000}"/>
    <cellStyle name="Input 11 7" xfId="3487" xr:uid="{00000000-0005-0000-0000-00008F0E0000}"/>
    <cellStyle name="Input 11 7 2" xfId="3488" xr:uid="{00000000-0005-0000-0000-0000900E0000}"/>
    <cellStyle name="Input 11 7 3" xfId="3489" xr:uid="{00000000-0005-0000-0000-0000910E0000}"/>
    <cellStyle name="Input 11 8" xfId="3490" xr:uid="{00000000-0005-0000-0000-0000920E0000}"/>
    <cellStyle name="Input 11 8 2" xfId="3491" xr:uid="{00000000-0005-0000-0000-0000930E0000}"/>
    <cellStyle name="Input 11 8 3" xfId="3492" xr:uid="{00000000-0005-0000-0000-0000940E0000}"/>
    <cellStyle name="Input 11 9" xfId="8199" xr:uid="{38B7204E-2EEF-43D9-A3FE-002E7986D0B8}"/>
    <cellStyle name="Input 11_Subsidy" xfId="3493" xr:uid="{00000000-0005-0000-0000-0000950E0000}"/>
    <cellStyle name="Input 12" xfId="3494" xr:uid="{00000000-0005-0000-0000-0000960E0000}"/>
    <cellStyle name="Input 12 2" xfId="3495" xr:uid="{00000000-0005-0000-0000-0000970E0000}"/>
    <cellStyle name="Input 12 2 2" xfId="3496" xr:uid="{00000000-0005-0000-0000-0000980E0000}"/>
    <cellStyle name="Input 12 2 3" xfId="3497" xr:uid="{00000000-0005-0000-0000-0000990E0000}"/>
    <cellStyle name="Input 12 3" xfId="3498" xr:uid="{00000000-0005-0000-0000-00009A0E0000}"/>
    <cellStyle name="Input 12 3 2" xfId="3499" xr:uid="{00000000-0005-0000-0000-00009B0E0000}"/>
    <cellStyle name="Input 12 3 3" xfId="3500" xr:uid="{00000000-0005-0000-0000-00009C0E0000}"/>
    <cellStyle name="Input 12 4" xfId="3501" xr:uid="{00000000-0005-0000-0000-00009D0E0000}"/>
    <cellStyle name="Input 12 4 2" xfId="3502" xr:uid="{00000000-0005-0000-0000-00009E0E0000}"/>
    <cellStyle name="Input 12 4 3" xfId="3503" xr:uid="{00000000-0005-0000-0000-00009F0E0000}"/>
    <cellStyle name="Input 12 5" xfId="3504" xr:uid="{00000000-0005-0000-0000-0000A00E0000}"/>
    <cellStyle name="Input 12 5 2" xfId="3505" xr:uid="{00000000-0005-0000-0000-0000A10E0000}"/>
    <cellStyle name="Input 12 5 3" xfId="3506" xr:uid="{00000000-0005-0000-0000-0000A20E0000}"/>
    <cellStyle name="Input 12 6" xfId="3507" xr:uid="{00000000-0005-0000-0000-0000A30E0000}"/>
    <cellStyle name="Input 12 6 2" xfId="3508" xr:uid="{00000000-0005-0000-0000-0000A40E0000}"/>
    <cellStyle name="Input 12 6 3" xfId="3509" xr:uid="{00000000-0005-0000-0000-0000A50E0000}"/>
    <cellStyle name="Input 12 7" xfId="3510" xr:uid="{00000000-0005-0000-0000-0000A60E0000}"/>
    <cellStyle name="Input 12 8" xfId="3511" xr:uid="{00000000-0005-0000-0000-0000A70E0000}"/>
    <cellStyle name="Input 12 9" xfId="8200" xr:uid="{EDC39DD1-74FC-4BE7-A88F-C59085BE0585}"/>
    <cellStyle name="Input 13" xfId="3512" xr:uid="{00000000-0005-0000-0000-0000A80E0000}"/>
    <cellStyle name="Input 13 2" xfId="3513" xr:uid="{00000000-0005-0000-0000-0000A90E0000}"/>
    <cellStyle name="Input 13 2 2" xfId="3514" xr:uid="{00000000-0005-0000-0000-0000AA0E0000}"/>
    <cellStyle name="Input 13 2 3" xfId="3515" xr:uid="{00000000-0005-0000-0000-0000AB0E0000}"/>
    <cellStyle name="Input 13 3" xfId="3516" xr:uid="{00000000-0005-0000-0000-0000AC0E0000}"/>
    <cellStyle name="Input 13 4" xfId="3517" xr:uid="{00000000-0005-0000-0000-0000AD0E0000}"/>
    <cellStyle name="Input 13 5" xfId="8201" xr:uid="{16B910B0-3B4C-4821-9864-89245E49036E}"/>
    <cellStyle name="Input 14" xfId="3518" xr:uid="{00000000-0005-0000-0000-0000AE0E0000}"/>
    <cellStyle name="Input 14 2" xfId="3519" xr:uid="{00000000-0005-0000-0000-0000AF0E0000}"/>
    <cellStyle name="Input 14 3" xfId="3520" xr:uid="{00000000-0005-0000-0000-0000B00E0000}"/>
    <cellStyle name="Input 14 4" xfId="8202" xr:uid="{55FEDE8B-3691-4963-B77B-47CEABEF8B1C}"/>
    <cellStyle name="Input 15" xfId="3521" xr:uid="{00000000-0005-0000-0000-0000B10E0000}"/>
    <cellStyle name="Input 16" xfId="3522" xr:uid="{00000000-0005-0000-0000-0000B20E0000}"/>
    <cellStyle name="Input 17" xfId="3523" xr:uid="{00000000-0005-0000-0000-0000B30E0000}"/>
    <cellStyle name="Input 18" xfId="3524" xr:uid="{00000000-0005-0000-0000-0000B40E0000}"/>
    <cellStyle name="Input 19" xfId="3525" xr:uid="{00000000-0005-0000-0000-0000B50E0000}"/>
    <cellStyle name="Input 2" xfId="3526" xr:uid="{00000000-0005-0000-0000-0000B60E0000}"/>
    <cellStyle name="Input 2 10" xfId="3527" xr:uid="{00000000-0005-0000-0000-0000B70E0000}"/>
    <cellStyle name="Input 2 11" xfId="3528" xr:uid="{00000000-0005-0000-0000-0000B80E0000}"/>
    <cellStyle name="Input 2 11 2" xfId="3529" xr:uid="{00000000-0005-0000-0000-0000B90E0000}"/>
    <cellStyle name="Input 2 12" xfId="3530" xr:uid="{00000000-0005-0000-0000-0000BA0E0000}"/>
    <cellStyle name="Input 2 13" xfId="3531" xr:uid="{00000000-0005-0000-0000-0000BB0E0000}"/>
    <cellStyle name="Input 2 14" xfId="3532" xr:uid="{00000000-0005-0000-0000-0000BC0E0000}"/>
    <cellStyle name="Input 2 15" xfId="3533" xr:uid="{00000000-0005-0000-0000-0000BD0E0000}"/>
    <cellStyle name="Input 2 16" xfId="3534" xr:uid="{00000000-0005-0000-0000-0000BE0E0000}"/>
    <cellStyle name="Input 2 2" xfId="3535" xr:uid="{00000000-0005-0000-0000-0000BF0E0000}"/>
    <cellStyle name="Input 2 2 10" xfId="3536" xr:uid="{00000000-0005-0000-0000-0000C00E0000}"/>
    <cellStyle name="Input 2 2 10 2" xfId="3537" xr:uid="{00000000-0005-0000-0000-0000C10E0000}"/>
    <cellStyle name="Input 2 2 10 2 2" xfId="3538" xr:uid="{00000000-0005-0000-0000-0000C20E0000}"/>
    <cellStyle name="Input 2 2 10 2 3" xfId="3539" xr:uid="{00000000-0005-0000-0000-0000C30E0000}"/>
    <cellStyle name="Input 2 2 10 2 4" xfId="3540" xr:uid="{00000000-0005-0000-0000-0000C40E0000}"/>
    <cellStyle name="Input 2 2 10 2 5" xfId="3541" xr:uid="{00000000-0005-0000-0000-0000C50E0000}"/>
    <cellStyle name="Input 2 2 10 2 6" xfId="3542" xr:uid="{00000000-0005-0000-0000-0000C60E0000}"/>
    <cellStyle name="Input 2 2 10 3" xfId="3543" xr:uid="{00000000-0005-0000-0000-0000C70E0000}"/>
    <cellStyle name="Input 2 2 10 3 2" xfId="3544" xr:uid="{00000000-0005-0000-0000-0000C80E0000}"/>
    <cellStyle name="Input 2 2 10 4" xfId="3545" xr:uid="{00000000-0005-0000-0000-0000C90E0000}"/>
    <cellStyle name="Input 2 2 10 5" xfId="3546" xr:uid="{00000000-0005-0000-0000-0000CA0E0000}"/>
    <cellStyle name="Input 2 2 10 6" xfId="3547" xr:uid="{00000000-0005-0000-0000-0000CB0E0000}"/>
    <cellStyle name="Input 2 2 10 7" xfId="3548" xr:uid="{00000000-0005-0000-0000-0000CC0E0000}"/>
    <cellStyle name="Input 2 2 11" xfId="3549" xr:uid="{00000000-0005-0000-0000-0000CD0E0000}"/>
    <cellStyle name="Input 2 2 11 2" xfId="3550" xr:uid="{00000000-0005-0000-0000-0000CE0E0000}"/>
    <cellStyle name="Input 2 2 11 2 2" xfId="3551" xr:uid="{00000000-0005-0000-0000-0000CF0E0000}"/>
    <cellStyle name="Input 2 2 11 2 3" xfId="3552" xr:uid="{00000000-0005-0000-0000-0000D00E0000}"/>
    <cellStyle name="Input 2 2 11 2 4" xfId="3553" xr:uid="{00000000-0005-0000-0000-0000D10E0000}"/>
    <cellStyle name="Input 2 2 11 2 5" xfId="3554" xr:uid="{00000000-0005-0000-0000-0000D20E0000}"/>
    <cellStyle name="Input 2 2 11 2 6" xfId="3555" xr:uid="{00000000-0005-0000-0000-0000D30E0000}"/>
    <cellStyle name="Input 2 2 11 3" xfId="3556" xr:uid="{00000000-0005-0000-0000-0000D40E0000}"/>
    <cellStyle name="Input 2 2 11 3 2" xfId="3557" xr:uid="{00000000-0005-0000-0000-0000D50E0000}"/>
    <cellStyle name="Input 2 2 11 4" xfId="3558" xr:uid="{00000000-0005-0000-0000-0000D60E0000}"/>
    <cellStyle name="Input 2 2 11 5" xfId="3559" xr:uid="{00000000-0005-0000-0000-0000D70E0000}"/>
    <cellStyle name="Input 2 2 11 6" xfId="3560" xr:uid="{00000000-0005-0000-0000-0000D80E0000}"/>
    <cellStyle name="Input 2 2 11 7" xfId="3561" xr:uid="{00000000-0005-0000-0000-0000D90E0000}"/>
    <cellStyle name="Input 2 2 12" xfId="3562" xr:uid="{00000000-0005-0000-0000-0000DA0E0000}"/>
    <cellStyle name="Input 2 2 12 2" xfId="3563" xr:uid="{00000000-0005-0000-0000-0000DB0E0000}"/>
    <cellStyle name="Input 2 2 12 2 2" xfId="3564" xr:uid="{00000000-0005-0000-0000-0000DC0E0000}"/>
    <cellStyle name="Input 2 2 12 2 3" xfId="3565" xr:uid="{00000000-0005-0000-0000-0000DD0E0000}"/>
    <cellStyle name="Input 2 2 12 2 4" xfId="3566" xr:uid="{00000000-0005-0000-0000-0000DE0E0000}"/>
    <cellStyle name="Input 2 2 12 2 5" xfId="3567" xr:uid="{00000000-0005-0000-0000-0000DF0E0000}"/>
    <cellStyle name="Input 2 2 12 2 6" xfId="3568" xr:uid="{00000000-0005-0000-0000-0000E00E0000}"/>
    <cellStyle name="Input 2 2 12 3" xfId="3569" xr:uid="{00000000-0005-0000-0000-0000E10E0000}"/>
    <cellStyle name="Input 2 2 12 3 2" xfId="3570" xr:uid="{00000000-0005-0000-0000-0000E20E0000}"/>
    <cellStyle name="Input 2 2 12 4" xfId="3571" xr:uid="{00000000-0005-0000-0000-0000E30E0000}"/>
    <cellStyle name="Input 2 2 12 5" xfId="3572" xr:uid="{00000000-0005-0000-0000-0000E40E0000}"/>
    <cellStyle name="Input 2 2 12 6" xfId="3573" xr:uid="{00000000-0005-0000-0000-0000E50E0000}"/>
    <cellStyle name="Input 2 2 12 7" xfId="3574" xr:uid="{00000000-0005-0000-0000-0000E60E0000}"/>
    <cellStyle name="Input 2 2 13" xfId="3575" xr:uid="{00000000-0005-0000-0000-0000E70E0000}"/>
    <cellStyle name="Input 2 2 13 2" xfId="3576" xr:uid="{00000000-0005-0000-0000-0000E80E0000}"/>
    <cellStyle name="Input 2 2 13 3" xfId="3577" xr:uid="{00000000-0005-0000-0000-0000E90E0000}"/>
    <cellStyle name="Input 2 2 13 4" xfId="3578" xr:uid="{00000000-0005-0000-0000-0000EA0E0000}"/>
    <cellStyle name="Input 2 2 13 5" xfId="3579" xr:uid="{00000000-0005-0000-0000-0000EB0E0000}"/>
    <cellStyle name="Input 2 2 13 6" xfId="3580" xr:uid="{00000000-0005-0000-0000-0000EC0E0000}"/>
    <cellStyle name="Input 2 2 14" xfId="3581" xr:uid="{00000000-0005-0000-0000-0000ED0E0000}"/>
    <cellStyle name="Input 2 2 14 2" xfId="3582" xr:uid="{00000000-0005-0000-0000-0000EE0E0000}"/>
    <cellStyle name="Input 2 2 15" xfId="3583" xr:uid="{00000000-0005-0000-0000-0000EF0E0000}"/>
    <cellStyle name="Input 2 2 16" xfId="3584" xr:uid="{00000000-0005-0000-0000-0000F00E0000}"/>
    <cellStyle name="Input 2 2 17" xfId="3585" xr:uid="{00000000-0005-0000-0000-0000F10E0000}"/>
    <cellStyle name="Input 2 2 18" xfId="3586" xr:uid="{00000000-0005-0000-0000-0000F20E0000}"/>
    <cellStyle name="Input 2 2 19" xfId="3587" xr:uid="{00000000-0005-0000-0000-0000F30E0000}"/>
    <cellStyle name="Input 2 2 2" xfId="3588" xr:uid="{00000000-0005-0000-0000-0000F40E0000}"/>
    <cellStyle name="Input 2 2 2 10" xfId="3589" xr:uid="{00000000-0005-0000-0000-0000F50E0000}"/>
    <cellStyle name="Input 2 2 2 10 2" xfId="3590" xr:uid="{00000000-0005-0000-0000-0000F60E0000}"/>
    <cellStyle name="Input 2 2 2 11" xfId="3591" xr:uid="{00000000-0005-0000-0000-0000F70E0000}"/>
    <cellStyle name="Input 2 2 2 12" xfId="3592" xr:uid="{00000000-0005-0000-0000-0000F80E0000}"/>
    <cellStyle name="Input 2 2 2 13" xfId="3593" xr:uid="{00000000-0005-0000-0000-0000F90E0000}"/>
    <cellStyle name="Input 2 2 2 14" xfId="3594" xr:uid="{00000000-0005-0000-0000-0000FA0E0000}"/>
    <cellStyle name="Input 2 2 2 2" xfId="3595" xr:uid="{00000000-0005-0000-0000-0000FB0E0000}"/>
    <cellStyle name="Input 2 2 2 2 2" xfId="3596" xr:uid="{00000000-0005-0000-0000-0000FC0E0000}"/>
    <cellStyle name="Input 2 2 2 2 2 2" xfId="3597" xr:uid="{00000000-0005-0000-0000-0000FD0E0000}"/>
    <cellStyle name="Input 2 2 2 2 2 2 2" xfId="3598" xr:uid="{00000000-0005-0000-0000-0000FE0E0000}"/>
    <cellStyle name="Input 2 2 2 2 2 2 3" xfId="3599" xr:uid="{00000000-0005-0000-0000-0000FF0E0000}"/>
    <cellStyle name="Input 2 2 2 2 2 2 4" xfId="3600" xr:uid="{00000000-0005-0000-0000-0000000F0000}"/>
    <cellStyle name="Input 2 2 2 2 2 2 5" xfId="3601" xr:uid="{00000000-0005-0000-0000-0000010F0000}"/>
    <cellStyle name="Input 2 2 2 2 2 2 6" xfId="3602" xr:uid="{00000000-0005-0000-0000-0000020F0000}"/>
    <cellStyle name="Input 2 2 2 2 2 3" xfId="3603" xr:uid="{00000000-0005-0000-0000-0000030F0000}"/>
    <cellStyle name="Input 2 2 2 2 2 3 2" xfId="3604" xr:uid="{00000000-0005-0000-0000-0000040F0000}"/>
    <cellStyle name="Input 2 2 2 2 2 4" xfId="3605" xr:uid="{00000000-0005-0000-0000-0000050F0000}"/>
    <cellStyle name="Input 2 2 2 2 2 5" xfId="3606" xr:uid="{00000000-0005-0000-0000-0000060F0000}"/>
    <cellStyle name="Input 2 2 2 2 2 6" xfId="3607" xr:uid="{00000000-0005-0000-0000-0000070F0000}"/>
    <cellStyle name="Input 2 2 2 2 2 7" xfId="3608" xr:uid="{00000000-0005-0000-0000-0000080F0000}"/>
    <cellStyle name="Input 2 2 2 2 3" xfId="3609" xr:uid="{00000000-0005-0000-0000-0000090F0000}"/>
    <cellStyle name="Input 2 2 2 2 3 2" xfId="3610" xr:uid="{00000000-0005-0000-0000-00000A0F0000}"/>
    <cellStyle name="Input 2 2 2 2 3 3" xfId="3611" xr:uid="{00000000-0005-0000-0000-00000B0F0000}"/>
    <cellStyle name="Input 2 2 2 2 3 4" xfId="3612" xr:uid="{00000000-0005-0000-0000-00000C0F0000}"/>
    <cellStyle name="Input 2 2 2 2 3 5" xfId="3613" xr:uid="{00000000-0005-0000-0000-00000D0F0000}"/>
    <cellStyle name="Input 2 2 2 2 3 6" xfId="3614" xr:uid="{00000000-0005-0000-0000-00000E0F0000}"/>
    <cellStyle name="Input 2 2 2 2 4" xfId="3615" xr:uid="{00000000-0005-0000-0000-00000F0F0000}"/>
    <cellStyle name="Input 2 2 2 2 4 2" xfId="3616" xr:uid="{00000000-0005-0000-0000-0000100F0000}"/>
    <cellStyle name="Input 2 2 2 2 5" xfId="3617" xr:uid="{00000000-0005-0000-0000-0000110F0000}"/>
    <cellStyle name="Input 2 2 2 2 6" xfId="3618" xr:uid="{00000000-0005-0000-0000-0000120F0000}"/>
    <cellStyle name="Input 2 2 2 2 7" xfId="3619" xr:uid="{00000000-0005-0000-0000-0000130F0000}"/>
    <cellStyle name="Input 2 2 2 2 8" xfId="3620" xr:uid="{00000000-0005-0000-0000-0000140F0000}"/>
    <cellStyle name="Input 2 2 2 2_Subsidy" xfId="3621" xr:uid="{00000000-0005-0000-0000-0000150F0000}"/>
    <cellStyle name="Input 2 2 2 3" xfId="3622" xr:uid="{00000000-0005-0000-0000-0000160F0000}"/>
    <cellStyle name="Input 2 2 2 3 2" xfId="3623" xr:uid="{00000000-0005-0000-0000-0000170F0000}"/>
    <cellStyle name="Input 2 2 2 3 2 2" xfId="3624" xr:uid="{00000000-0005-0000-0000-0000180F0000}"/>
    <cellStyle name="Input 2 2 2 3 2 3" xfId="3625" xr:uid="{00000000-0005-0000-0000-0000190F0000}"/>
    <cellStyle name="Input 2 2 2 3 2 4" xfId="3626" xr:uid="{00000000-0005-0000-0000-00001A0F0000}"/>
    <cellStyle name="Input 2 2 2 3 2 5" xfId="3627" xr:uid="{00000000-0005-0000-0000-00001B0F0000}"/>
    <cellStyle name="Input 2 2 2 3 2 6" xfId="3628" xr:uid="{00000000-0005-0000-0000-00001C0F0000}"/>
    <cellStyle name="Input 2 2 2 3 3" xfId="3629" xr:uid="{00000000-0005-0000-0000-00001D0F0000}"/>
    <cellStyle name="Input 2 2 2 3 3 2" xfId="3630" xr:uid="{00000000-0005-0000-0000-00001E0F0000}"/>
    <cellStyle name="Input 2 2 2 3 4" xfId="3631" xr:uid="{00000000-0005-0000-0000-00001F0F0000}"/>
    <cellStyle name="Input 2 2 2 3 5" xfId="3632" xr:uid="{00000000-0005-0000-0000-0000200F0000}"/>
    <cellStyle name="Input 2 2 2 3 6" xfId="3633" xr:uid="{00000000-0005-0000-0000-0000210F0000}"/>
    <cellStyle name="Input 2 2 2 3 7" xfId="3634" xr:uid="{00000000-0005-0000-0000-0000220F0000}"/>
    <cellStyle name="Input 2 2 2 4" xfId="3635" xr:uid="{00000000-0005-0000-0000-0000230F0000}"/>
    <cellStyle name="Input 2 2 2 4 2" xfId="3636" xr:uid="{00000000-0005-0000-0000-0000240F0000}"/>
    <cellStyle name="Input 2 2 2 4 2 2" xfId="3637" xr:uid="{00000000-0005-0000-0000-0000250F0000}"/>
    <cellStyle name="Input 2 2 2 4 2 3" xfId="3638" xr:uid="{00000000-0005-0000-0000-0000260F0000}"/>
    <cellStyle name="Input 2 2 2 4 2 4" xfId="3639" xr:uid="{00000000-0005-0000-0000-0000270F0000}"/>
    <cellStyle name="Input 2 2 2 4 2 5" xfId="3640" xr:uid="{00000000-0005-0000-0000-0000280F0000}"/>
    <cellStyle name="Input 2 2 2 4 2 6" xfId="3641" xr:uid="{00000000-0005-0000-0000-0000290F0000}"/>
    <cellStyle name="Input 2 2 2 4 3" xfId="3642" xr:uid="{00000000-0005-0000-0000-00002A0F0000}"/>
    <cellStyle name="Input 2 2 2 4 3 2" xfId="3643" xr:uid="{00000000-0005-0000-0000-00002B0F0000}"/>
    <cellStyle name="Input 2 2 2 4 4" xfId="3644" xr:uid="{00000000-0005-0000-0000-00002C0F0000}"/>
    <cellStyle name="Input 2 2 2 4 5" xfId="3645" xr:uid="{00000000-0005-0000-0000-00002D0F0000}"/>
    <cellStyle name="Input 2 2 2 4 6" xfId="3646" xr:uid="{00000000-0005-0000-0000-00002E0F0000}"/>
    <cellStyle name="Input 2 2 2 4 7" xfId="3647" xr:uid="{00000000-0005-0000-0000-00002F0F0000}"/>
    <cellStyle name="Input 2 2 2 5" xfId="3648" xr:uid="{00000000-0005-0000-0000-0000300F0000}"/>
    <cellStyle name="Input 2 2 2 5 2" xfId="3649" xr:uid="{00000000-0005-0000-0000-0000310F0000}"/>
    <cellStyle name="Input 2 2 2 5 2 2" xfId="3650" xr:uid="{00000000-0005-0000-0000-0000320F0000}"/>
    <cellStyle name="Input 2 2 2 5 2 3" xfId="3651" xr:uid="{00000000-0005-0000-0000-0000330F0000}"/>
    <cellStyle name="Input 2 2 2 5 2 4" xfId="3652" xr:uid="{00000000-0005-0000-0000-0000340F0000}"/>
    <cellStyle name="Input 2 2 2 5 2 5" xfId="3653" xr:uid="{00000000-0005-0000-0000-0000350F0000}"/>
    <cellStyle name="Input 2 2 2 5 2 6" xfId="3654" xr:uid="{00000000-0005-0000-0000-0000360F0000}"/>
    <cellStyle name="Input 2 2 2 5 3" xfId="3655" xr:uid="{00000000-0005-0000-0000-0000370F0000}"/>
    <cellStyle name="Input 2 2 2 5 3 2" xfId="3656" xr:uid="{00000000-0005-0000-0000-0000380F0000}"/>
    <cellStyle name="Input 2 2 2 5 4" xfId="3657" xr:uid="{00000000-0005-0000-0000-0000390F0000}"/>
    <cellStyle name="Input 2 2 2 5 5" xfId="3658" xr:uid="{00000000-0005-0000-0000-00003A0F0000}"/>
    <cellStyle name="Input 2 2 2 5 6" xfId="3659" xr:uid="{00000000-0005-0000-0000-00003B0F0000}"/>
    <cellStyle name="Input 2 2 2 5 7" xfId="3660" xr:uid="{00000000-0005-0000-0000-00003C0F0000}"/>
    <cellStyle name="Input 2 2 2 6" xfId="3661" xr:uid="{00000000-0005-0000-0000-00003D0F0000}"/>
    <cellStyle name="Input 2 2 2 6 2" xfId="3662" xr:uid="{00000000-0005-0000-0000-00003E0F0000}"/>
    <cellStyle name="Input 2 2 2 6 2 2" xfId="3663" xr:uid="{00000000-0005-0000-0000-00003F0F0000}"/>
    <cellStyle name="Input 2 2 2 6 2 3" xfId="3664" xr:uid="{00000000-0005-0000-0000-0000400F0000}"/>
    <cellStyle name="Input 2 2 2 6 2 4" xfId="3665" xr:uid="{00000000-0005-0000-0000-0000410F0000}"/>
    <cellStyle name="Input 2 2 2 6 2 5" xfId="3666" xr:uid="{00000000-0005-0000-0000-0000420F0000}"/>
    <cellStyle name="Input 2 2 2 6 2 6" xfId="3667" xr:uid="{00000000-0005-0000-0000-0000430F0000}"/>
    <cellStyle name="Input 2 2 2 6 3" xfId="3668" xr:uid="{00000000-0005-0000-0000-0000440F0000}"/>
    <cellStyle name="Input 2 2 2 6 3 2" xfId="3669" xr:uid="{00000000-0005-0000-0000-0000450F0000}"/>
    <cellStyle name="Input 2 2 2 6 4" xfId="3670" xr:uid="{00000000-0005-0000-0000-0000460F0000}"/>
    <cellStyle name="Input 2 2 2 6 5" xfId="3671" xr:uid="{00000000-0005-0000-0000-0000470F0000}"/>
    <cellStyle name="Input 2 2 2 6 6" xfId="3672" xr:uid="{00000000-0005-0000-0000-0000480F0000}"/>
    <cellStyle name="Input 2 2 2 6 7" xfId="3673" xr:uid="{00000000-0005-0000-0000-0000490F0000}"/>
    <cellStyle name="Input 2 2 2 7" xfId="3674" xr:uid="{00000000-0005-0000-0000-00004A0F0000}"/>
    <cellStyle name="Input 2 2 2 7 2" xfId="3675" xr:uid="{00000000-0005-0000-0000-00004B0F0000}"/>
    <cellStyle name="Input 2 2 2 7 2 2" xfId="3676" xr:uid="{00000000-0005-0000-0000-00004C0F0000}"/>
    <cellStyle name="Input 2 2 2 7 2 3" xfId="3677" xr:uid="{00000000-0005-0000-0000-00004D0F0000}"/>
    <cellStyle name="Input 2 2 2 7 2 4" xfId="3678" xr:uid="{00000000-0005-0000-0000-00004E0F0000}"/>
    <cellStyle name="Input 2 2 2 7 2 5" xfId="3679" xr:uid="{00000000-0005-0000-0000-00004F0F0000}"/>
    <cellStyle name="Input 2 2 2 7 2 6" xfId="3680" xr:uid="{00000000-0005-0000-0000-0000500F0000}"/>
    <cellStyle name="Input 2 2 2 7 3" xfId="3681" xr:uid="{00000000-0005-0000-0000-0000510F0000}"/>
    <cellStyle name="Input 2 2 2 7 3 2" xfId="3682" xr:uid="{00000000-0005-0000-0000-0000520F0000}"/>
    <cellStyle name="Input 2 2 2 7 4" xfId="3683" xr:uid="{00000000-0005-0000-0000-0000530F0000}"/>
    <cellStyle name="Input 2 2 2 7 5" xfId="3684" xr:uid="{00000000-0005-0000-0000-0000540F0000}"/>
    <cellStyle name="Input 2 2 2 7 6" xfId="3685" xr:uid="{00000000-0005-0000-0000-0000550F0000}"/>
    <cellStyle name="Input 2 2 2 7 7" xfId="3686" xr:uid="{00000000-0005-0000-0000-0000560F0000}"/>
    <cellStyle name="Input 2 2 2 8" xfId="3687" xr:uid="{00000000-0005-0000-0000-0000570F0000}"/>
    <cellStyle name="Input 2 2 2 8 2" xfId="3688" xr:uid="{00000000-0005-0000-0000-0000580F0000}"/>
    <cellStyle name="Input 2 2 2 8 2 2" xfId="3689" xr:uid="{00000000-0005-0000-0000-0000590F0000}"/>
    <cellStyle name="Input 2 2 2 8 2 3" xfId="3690" xr:uid="{00000000-0005-0000-0000-00005A0F0000}"/>
    <cellStyle name="Input 2 2 2 8 2 4" xfId="3691" xr:uid="{00000000-0005-0000-0000-00005B0F0000}"/>
    <cellStyle name="Input 2 2 2 8 2 5" xfId="3692" xr:uid="{00000000-0005-0000-0000-00005C0F0000}"/>
    <cellStyle name="Input 2 2 2 8 2 6" xfId="3693" xr:uid="{00000000-0005-0000-0000-00005D0F0000}"/>
    <cellStyle name="Input 2 2 2 8 3" xfId="3694" xr:uid="{00000000-0005-0000-0000-00005E0F0000}"/>
    <cellStyle name="Input 2 2 2 8 3 2" xfId="3695" xr:uid="{00000000-0005-0000-0000-00005F0F0000}"/>
    <cellStyle name="Input 2 2 2 8 4" xfId="3696" xr:uid="{00000000-0005-0000-0000-0000600F0000}"/>
    <cellStyle name="Input 2 2 2 8 5" xfId="3697" xr:uid="{00000000-0005-0000-0000-0000610F0000}"/>
    <cellStyle name="Input 2 2 2 8 6" xfId="3698" xr:uid="{00000000-0005-0000-0000-0000620F0000}"/>
    <cellStyle name="Input 2 2 2 8 7" xfId="3699" xr:uid="{00000000-0005-0000-0000-0000630F0000}"/>
    <cellStyle name="Input 2 2 2 9" xfId="3700" xr:uid="{00000000-0005-0000-0000-0000640F0000}"/>
    <cellStyle name="Input 2 2 2 9 2" xfId="3701" xr:uid="{00000000-0005-0000-0000-0000650F0000}"/>
    <cellStyle name="Input 2 2 2 9 3" xfId="3702" xr:uid="{00000000-0005-0000-0000-0000660F0000}"/>
    <cellStyle name="Input 2 2 2 9 4" xfId="3703" xr:uid="{00000000-0005-0000-0000-0000670F0000}"/>
    <cellStyle name="Input 2 2 2 9 5" xfId="3704" xr:uid="{00000000-0005-0000-0000-0000680F0000}"/>
    <cellStyle name="Input 2 2 2 9 6" xfId="3705" xr:uid="{00000000-0005-0000-0000-0000690F0000}"/>
    <cellStyle name="Input 2 2 2_Subsidy" xfId="3706" xr:uid="{00000000-0005-0000-0000-00006A0F0000}"/>
    <cellStyle name="Input 2 2 3" xfId="3707" xr:uid="{00000000-0005-0000-0000-00006B0F0000}"/>
    <cellStyle name="Input 2 2 3 10" xfId="3708" xr:uid="{00000000-0005-0000-0000-00006C0F0000}"/>
    <cellStyle name="Input 2 2 3 10 2" xfId="3709" xr:uid="{00000000-0005-0000-0000-00006D0F0000}"/>
    <cellStyle name="Input 2 2 3 11" xfId="3710" xr:uid="{00000000-0005-0000-0000-00006E0F0000}"/>
    <cellStyle name="Input 2 2 3 12" xfId="3711" xr:uid="{00000000-0005-0000-0000-00006F0F0000}"/>
    <cellStyle name="Input 2 2 3 13" xfId="3712" xr:uid="{00000000-0005-0000-0000-0000700F0000}"/>
    <cellStyle name="Input 2 2 3 14" xfId="3713" xr:uid="{00000000-0005-0000-0000-0000710F0000}"/>
    <cellStyle name="Input 2 2 3 2" xfId="3714" xr:uid="{00000000-0005-0000-0000-0000720F0000}"/>
    <cellStyle name="Input 2 2 3 2 2" xfId="3715" xr:uid="{00000000-0005-0000-0000-0000730F0000}"/>
    <cellStyle name="Input 2 2 3 2 2 2" xfId="3716" xr:uid="{00000000-0005-0000-0000-0000740F0000}"/>
    <cellStyle name="Input 2 2 3 2 2 2 2" xfId="3717" xr:uid="{00000000-0005-0000-0000-0000750F0000}"/>
    <cellStyle name="Input 2 2 3 2 2 2 3" xfId="3718" xr:uid="{00000000-0005-0000-0000-0000760F0000}"/>
    <cellStyle name="Input 2 2 3 2 2 2 4" xfId="3719" xr:uid="{00000000-0005-0000-0000-0000770F0000}"/>
    <cellStyle name="Input 2 2 3 2 2 2 5" xfId="3720" xr:uid="{00000000-0005-0000-0000-0000780F0000}"/>
    <cellStyle name="Input 2 2 3 2 2 2 6" xfId="3721" xr:uid="{00000000-0005-0000-0000-0000790F0000}"/>
    <cellStyle name="Input 2 2 3 2 2 3" xfId="3722" xr:uid="{00000000-0005-0000-0000-00007A0F0000}"/>
    <cellStyle name="Input 2 2 3 2 2 3 2" xfId="3723" xr:uid="{00000000-0005-0000-0000-00007B0F0000}"/>
    <cellStyle name="Input 2 2 3 2 2 4" xfId="3724" xr:uid="{00000000-0005-0000-0000-00007C0F0000}"/>
    <cellStyle name="Input 2 2 3 2 2 5" xfId="3725" xr:uid="{00000000-0005-0000-0000-00007D0F0000}"/>
    <cellStyle name="Input 2 2 3 2 2 6" xfId="3726" xr:uid="{00000000-0005-0000-0000-00007E0F0000}"/>
    <cellStyle name="Input 2 2 3 2 2 7" xfId="3727" xr:uid="{00000000-0005-0000-0000-00007F0F0000}"/>
    <cellStyle name="Input 2 2 3 2 3" xfId="3728" xr:uid="{00000000-0005-0000-0000-0000800F0000}"/>
    <cellStyle name="Input 2 2 3 2 3 2" xfId="3729" xr:uid="{00000000-0005-0000-0000-0000810F0000}"/>
    <cellStyle name="Input 2 2 3 2 3 3" xfId="3730" xr:uid="{00000000-0005-0000-0000-0000820F0000}"/>
    <cellStyle name="Input 2 2 3 2 3 4" xfId="3731" xr:uid="{00000000-0005-0000-0000-0000830F0000}"/>
    <cellStyle name="Input 2 2 3 2 3 5" xfId="3732" xr:uid="{00000000-0005-0000-0000-0000840F0000}"/>
    <cellStyle name="Input 2 2 3 2 3 6" xfId="3733" xr:uid="{00000000-0005-0000-0000-0000850F0000}"/>
    <cellStyle name="Input 2 2 3 2 4" xfId="3734" xr:uid="{00000000-0005-0000-0000-0000860F0000}"/>
    <cellStyle name="Input 2 2 3 2 4 2" xfId="3735" xr:uid="{00000000-0005-0000-0000-0000870F0000}"/>
    <cellStyle name="Input 2 2 3 2 5" xfId="3736" xr:uid="{00000000-0005-0000-0000-0000880F0000}"/>
    <cellStyle name="Input 2 2 3 2 6" xfId="3737" xr:uid="{00000000-0005-0000-0000-0000890F0000}"/>
    <cellStyle name="Input 2 2 3 2 7" xfId="3738" xr:uid="{00000000-0005-0000-0000-00008A0F0000}"/>
    <cellStyle name="Input 2 2 3 2 8" xfId="3739" xr:uid="{00000000-0005-0000-0000-00008B0F0000}"/>
    <cellStyle name="Input 2 2 3 2_Subsidy" xfId="3740" xr:uid="{00000000-0005-0000-0000-00008C0F0000}"/>
    <cellStyle name="Input 2 2 3 3" xfId="3741" xr:uid="{00000000-0005-0000-0000-00008D0F0000}"/>
    <cellStyle name="Input 2 2 3 3 2" xfId="3742" xr:uid="{00000000-0005-0000-0000-00008E0F0000}"/>
    <cellStyle name="Input 2 2 3 3 2 2" xfId="3743" xr:uid="{00000000-0005-0000-0000-00008F0F0000}"/>
    <cellStyle name="Input 2 2 3 3 2 3" xfId="3744" xr:uid="{00000000-0005-0000-0000-0000900F0000}"/>
    <cellStyle name="Input 2 2 3 3 2 4" xfId="3745" xr:uid="{00000000-0005-0000-0000-0000910F0000}"/>
    <cellStyle name="Input 2 2 3 3 2 5" xfId="3746" xr:uid="{00000000-0005-0000-0000-0000920F0000}"/>
    <cellStyle name="Input 2 2 3 3 2 6" xfId="3747" xr:uid="{00000000-0005-0000-0000-0000930F0000}"/>
    <cellStyle name="Input 2 2 3 3 3" xfId="3748" xr:uid="{00000000-0005-0000-0000-0000940F0000}"/>
    <cellStyle name="Input 2 2 3 3 3 2" xfId="3749" xr:uid="{00000000-0005-0000-0000-0000950F0000}"/>
    <cellStyle name="Input 2 2 3 3 4" xfId="3750" xr:uid="{00000000-0005-0000-0000-0000960F0000}"/>
    <cellStyle name="Input 2 2 3 3 5" xfId="3751" xr:uid="{00000000-0005-0000-0000-0000970F0000}"/>
    <cellStyle name="Input 2 2 3 3 6" xfId="3752" xr:uid="{00000000-0005-0000-0000-0000980F0000}"/>
    <cellStyle name="Input 2 2 3 3 7" xfId="3753" xr:uid="{00000000-0005-0000-0000-0000990F0000}"/>
    <cellStyle name="Input 2 2 3 4" xfId="3754" xr:uid="{00000000-0005-0000-0000-00009A0F0000}"/>
    <cellStyle name="Input 2 2 3 4 2" xfId="3755" xr:uid="{00000000-0005-0000-0000-00009B0F0000}"/>
    <cellStyle name="Input 2 2 3 4 2 2" xfId="3756" xr:uid="{00000000-0005-0000-0000-00009C0F0000}"/>
    <cellStyle name="Input 2 2 3 4 2 3" xfId="3757" xr:uid="{00000000-0005-0000-0000-00009D0F0000}"/>
    <cellStyle name="Input 2 2 3 4 2 4" xfId="3758" xr:uid="{00000000-0005-0000-0000-00009E0F0000}"/>
    <cellStyle name="Input 2 2 3 4 2 5" xfId="3759" xr:uid="{00000000-0005-0000-0000-00009F0F0000}"/>
    <cellStyle name="Input 2 2 3 4 2 6" xfId="3760" xr:uid="{00000000-0005-0000-0000-0000A00F0000}"/>
    <cellStyle name="Input 2 2 3 4 3" xfId="3761" xr:uid="{00000000-0005-0000-0000-0000A10F0000}"/>
    <cellStyle name="Input 2 2 3 4 3 2" xfId="3762" xr:uid="{00000000-0005-0000-0000-0000A20F0000}"/>
    <cellStyle name="Input 2 2 3 4 4" xfId="3763" xr:uid="{00000000-0005-0000-0000-0000A30F0000}"/>
    <cellStyle name="Input 2 2 3 4 5" xfId="3764" xr:uid="{00000000-0005-0000-0000-0000A40F0000}"/>
    <cellStyle name="Input 2 2 3 4 6" xfId="3765" xr:uid="{00000000-0005-0000-0000-0000A50F0000}"/>
    <cellStyle name="Input 2 2 3 4 7" xfId="3766" xr:uid="{00000000-0005-0000-0000-0000A60F0000}"/>
    <cellStyle name="Input 2 2 3 5" xfId="3767" xr:uid="{00000000-0005-0000-0000-0000A70F0000}"/>
    <cellStyle name="Input 2 2 3 5 2" xfId="3768" xr:uid="{00000000-0005-0000-0000-0000A80F0000}"/>
    <cellStyle name="Input 2 2 3 5 2 2" xfId="3769" xr:uid="{00000000-0005-0000-0000-0000A90F0000}"/>
    <cellStyle name="Input 2 2 3 5 2 3" xfId="3770" xr:uid="{00000000-0005-0000-0000-0000AA0F0000}"/>
    <cellStyle name="Input 2 2 3 5 2 4" xfId="3771" xr:uid="{00000000-0005-0000-0000-0000AB0F0000}"/>
    <cellStyle name="Input 2 2 3 5 2 5" xfId="3772" xr:uid="{00000000-0005-0000-0000-0000AC0F0000}"/>
    <cellStyle name="Input 2 2 3 5 2 6" xfId="3773" xr:uid="{00000000-0005-0000-0000-0000AD0F0000}"/>
    <cellStyle name="Input 2 2 3 5 3" xfId="3774" xr:uid="{00000000-0005-0000-0000-0000AE0F0000}"/>
    <cellStyle name="Input 2 2 3 5 3 2" xfId="3775" xr:uid="{00000000-0005-0000-0000-0000AF0F0000}"/>
    <cellStyle name="Input 2 2 3 5 4" xfId="3776" xr:uid="{00000000-0005-0000-0000-0000B00F0000}"/>
    <cellStyle name="Input 2 2 3 5 5" xfId="3777" xr:uid="{00000000-0005-0000-0000-0000B10F0000}"/>
    <cellStyle name="Input 2 2 3 5 6" xfId="3778" xr:uid="{00000000-0005-0000-0000-0000B20F0000}"/>
    <cellStyle name="Input 2 2 3 5 7" xfId="3779" xr:uid="{00000000-0005-0000-0000-0000B30F0000}"/>
    <cellStyle name="Input 2 2 3 6" xfId="3780" xr:uid="{00000000-0005-0000-0000-0000B40F0000}"/>
    <cellStyle name="Input 2 2 3 6 2" xfId="3781" xr:uid="{00000000-0005-0000-0000-0000B50F0000}"/>
    <cellStyle name="Input 2 2 3 6 2 2" xfId="3782" xr:uid="{00000000-0005-0000-0000-0000B60F0000}"/>
    <cellStyle name="Input 2 2 3 6 2 3" xfId="3783" xr:uid="{00000000-0005-0000-0000-0000B70F0000}"/>
    <cellStyle name="Input 2 2 3 6 2 4" xfId="3784" xr:uid="{00000000-0005-0000-0000-0000B80F0000}"/>
    <cellStyle name="Input 2 2 3 6 2 5" xfId="3785" xr:uid="{00000000-0005-0000-0000-0000B90F0000}"/>
    <cellStyle name="Input 2 2 3 6 2 6" xfId="3786" xr:uid="{00000000-0005-0000-0000-0000BA0F0000}"/>
    <cellStyle name="Input 2 2 3 6 3" xfId="3787" xr:uid="{00000000-0005-0000-0000-0000BB0F0000}"/>
    <cellStyle name="Input 2 2 3 6 3 2" xfId="3788" xr:uid="{00000000-0005-0000-0000-0000BC0F0000}"/>
    <cellStyle name="Input 2 2 3 6 4" xfId="3789" xr:uid="{00000000-0005-0000-0000-0000BD0F0000}"/>
    <cellStyle name="Input 2 2 3 6 5" xfId="3790" xr:uid="{00000000-0005-0000-0000-0000BE0F0000}"/>
    <cellStyle name="Input 2 2 3 6 6" xfId="3791" xr:uid="{00000000-0005-0000-0000-0000BF0F0000}"/>
    <cellStyle name="Input 2 2 3 6 7" xfId="3792" xr:uid="{00000000-0005-0000-0000-0000C00F0000}"/>
    <cellStyle name="Input 2 2 3 7" xfId="3793" xr:uid="{00000000-0005-0000-0000-0000C10F0000}"/>
    <cellStyle name="Input 2 2 3 7 2" xfId="3794" xr:uid="{00000000-0005-0000-0000-0000C20F0000}"/>
    <cellStyle name="Input 2 2 3 7 2 2" xfId="3795" xr:uid="{00000000-0005-0000-0000-0000C30F0000}"/>
    <cellStyle name="Input 2 2 3 7 2 3" xfId="3796" xr:uid="{00000000-0005-0000-0000-0000C40F0000}"/>
    <cellStyle name="Input 2 2 3 7 2 4" xfId="3797" xr:uid="{00000000-0005-0000-0000-0000C50F0000}"/>
    <cellStyle name="Input 2 2 3 7 2 5" xfId="3798" xr:uid="{00000000-0005-0000-0000-0000C60F0000}"/>
    <cellStyle name="Input 2 2 3 7 2 6" xfId="3799" xr:uid="{00000000-0005-0000-0000-0000C70F0000}"/>
    <cellStyle name="Input 2 2 3 7 3" xfId="3800" xr:uid="{00000000-0005-0000-0000-0000C80F0000}"/>
    <cellStyle name="Input 2 2 3 7 3 2" xfId="3801" xr:uid="{00000000-0005-0000-0000-0000C90F0000}"/>
    <cellStyle name="Input 2 2 3 7 4" xfId="3802" xr:uid="{00000000-0005-0000-0000-0000CA0F0000}"/>
    <cellStyle name="Input 2 2 3 7 5" xfId="3803" xr:uid="{00000000-0005-0000-0000-0000CB0F0000}"/>
    <cellStyle name="Input 2 2 3 7 6" xfId="3804" xr:uid="{00000000-0005-0000-0000-0000CC0F0000}"/>
    <cellStyle name="Input 2 2 3 7 7" xfId="3805" xr:uid="{00000000-0005-0000-0000-0000CD0F0000}"/>
    <cellStyle name="Input 2 2 3 8" xfId="3806" xr:uid="{00000000-0005-0000-0000-0000CE0F0000}"/>
    <cellStyle name="Input 2 2 3 8 2" xfId="3807" xr:uid="{00000000-0005-0000-0000-0000CF0F0000}"/>
    <cellStyle name="Input 2 2 3 8 2 2" xfId="3808" xr:uid="{00000000-0005-0000-0000-0000D00F0000}"/>
    <cellStyle name="Input 2 2 3 8 2 3" xfId="3809" xr:uid="{00000000-0005-0000-0000-0000D10F0000}"/>
    <cellStyle name="Input 2 2 3 8 2 4" xfId="3810" xr:uid="{00000000-0005-0000-0000-0000D20F0000}"/>
    <cellStyle name="Input 2 2 3 8 2 5" xfId="3811" xr:uid="{00000000-0005-0000-0000-0000D30F0000}"/>
    <cellStyle name="Input 2 2 3 8 2 6" xfId="3812" xr:uid="{00000000-0005-0000-0000-0000D40F0000}"/>
    <cellStyle name="Input 2 2 3 8 3" xfId="3813" xr:uid="{00000000-0005-0000-0000-0000D50F0000}"/>
    <cellStyle name="Input 2 2 3 8 3 2" xfId="3814" xr:uid="{00000000-0005-0000-0000-0000D60F0000}"/>
    <cellStyle name="Input 2 2 3 8 4" xfId="3815" xr:uid="{00000000-0005-0000-0000-0000D70F0000}"/>
    <cellStyle name="Input 2 2 3 8 5" xfId="3816" xr:uid="{00000000-0005-0000-0000-0000D80F0000}"/>
    <cellStyle name="Input 2 2 3 8 6" xfId="3817" xr:uid="{00000000-0005-0000-0000-0000D90F0000}"/>
    <cellStyle name="Input 2 2 3 8 7" xfId="3818" xr:uid="{00000000-0005-0000-0000-0000DA0F0000}"/>
    <cellStyle name="Input 2 2 3 9" xfId="3819" xr:uid="{00000000-0005-0000-0000-0000DB0F0000}"/>
    <cellStyle name="Input 2 2 3 9 2" xfId="3820" xr:uid="{00000000-0005-0000-0000-0000DC0F0000}"/>
    <cellStyle name="Input 2 2 3 9 3" xfId="3821" xr:uid="{00000000-0005-0000-0000-0000DD0F0000}"/>
    <cellStyle name="Input 2 2 3 9 4" xfId="3822" xr:uid="{00000000-0005-0000-0000-0000DE0F0000}"/>
    <cellStyle name="Input 2 2 3 9 5" xfId="3823" xr:uid="{00000000-0005-0000-0000-0000DF0F0000}"/>
    <cellStyle name="Input 2 2 3 9 6" xfId="3824" xr:uid="{00000000-0005-0000-0000-0000E00F0000}"/>
    <cellStyle name="Input 2 2 3_Subsidy" xfId="3825" xr:uid="{00000000-0005-0000-0000-0000E10F0000}"/>
    <cellStyle name="Input 2 2 4" xfId="3826" xr:uid="{00000000-0005-0000-0000-0000E20F0000}"/>
    <cellStyle name="Input 2 2 4 10" xfId="3827" xr:uid="{00000000-0005-0000-0000-0000E30F0000}"/>
    <cellStyle name="Input 2 2 4 10 2" xfId="3828" xr:uid="{00000000-0005-0000-0000-0000E40F0000}"/>
    <cellStyle name="Input 2 2 4 11" xfId="3829" xr:uid="{00000000-0005-0000-0000-0000E50F0000}"/>
    <cellStyle name="Input 2 2 4 12" xfId="3830" xr:uid="{00000000-0005-0000-0000-0000E60F0000}"/>
    <cellStyle name="Input 2 2 4 13" xfId="3831" xr:uid="{00000000-0005-0000-0000-0000E70F0000}"/>
    <cellStyle name="Input 2 2 4 14" xfId="3832" xr:uid="{00000000-0005-0000-0000-0000E80F0000}"/>
    <cellStyle name="Input 2 2 4 2" xfId="3833" xr:uid="{00000000-0005-0000-0000-0000E90F0000}"/>
    <cellStyle name="Input 2 2 4 2 2" xfId="3834" xr:uid="{00000000-0005-0000-0000-0000EA0F0000}"/>
    <cellStyle name="Input 2 2 4 2 2 2" xfId="3835" xr:uid="{00000000-0005-0000-0000-0000EB0F0000}"/>
    <cellStyle name="Input 2 2 4 2 2 2 2" xfId="3836" xr:uid="{00000000-0005-0000-0000-0000EC0F0000}"/>
    <cellStyle name="Input 2 2 4 2 2 2 3" xfId="3837" xr:uid="{00000000-0005-0000-0000-0000ED0F0000}"/>
    <cellStyle name="Input 2 2 4 2 2 2 4" xfId="3838" xr:uid="{00000000-0005-0000-0000-0000EE0F0000}"/>
    <cellStyle name="Input 2 2 4 2 2 2 5" xfId="3839" xr:uid="{00000000-0005-0000-0000-0000EF0F0000}"/>
    <cellStyle name="Input 2 2 4 2 2 2 6" xfId="3840" xr:uid="{00000000-0005-0000-0000-0000F00F0000}"/>
    <cellStyle name="Input 2 2 4 2 2 3" xfId="3841" xr:uid="{00000000-0005-0000-0000-0000F10F0000}"/>
    <cellStyle name="Input 2 2 4 2 2 3 2" xfId="3842" xr:uid="{00000000-0005-0000-0000-0000F20F0000}"/>
    <cellStyle name="Input 2 2 4 2 2 4" xfId="3843" xr:uid="{00000000-0005-0000-0000-0000F30F0000}"/>
    <cellStyle name="Input 2 2 4 2 2 5" xfId="3844" xr:uid="{00000000-0005-0000-0000-0000F40F0000}"/>
    <cellStyle name="Input 2 2 4 2 2 6" xfId="3845" xr:uid="{00000000-0005-0000-0000-0000F50F0000}"/>
    <cellStyle name="Input 2 2 4 2 2 7" xfId="3846" xr:uid="{00000000-0005-0000-0000-0000F60F0000}"/>
    <cellStyle name="Input 2 2 4 2 3" xfId="3847" xr:uid="{00000000-0005-0000-0000-0000F70F0000}"/>
    <cellStyle name="Input 2 2 4 2 3 2" xfId="3848" xr:uid="{00000000-0005-0000-0000-0000F80F0000}"/>
    <cellStyle name="Input 2 2 4 2 3 3" xfId="3849" xr:uid="{00000000-0005-0000-0000-0000F90F0000}"/>
    <cellStyle name="Input 2 2 4 2 3 4" xfId="3850" xr:uid="{00000000-0005-0000-0000-0000FA0F0000}"/>
    <cellStyle name="Input 2 2 4 2 3 5" xfId="3851" xr:uid="{00000000-0005-0000-0000-0000FB0F0000}"/>
    <cellStyle name="Input 2 2 4 2 3 6" xfId="3852" xr:uid="{00000000-0005-0000-0000-0000FC0F0000}"/>
    <cellStyle name="Input 2 2 4 2 4" xfId="3853" xr:uid="{00000000-0005-0000-0000-0000FD0F0000}"/>
    <cellStyle name="Input 2 2 4 2 4 2" xfId="3854" xr:uid="{00000000-0005-0000-0000-0000FE0F0000}"/>
    <cellStyle name="Input 2 2 4 2 5" xfId="3855" xr:uid="{00000000-0005-0000-0000-0000FF0F0000}"/>
    <cellStyle name="Input 2 2 4 2 6" xfId="3856" xr:uid="{00000000-0005-0000-0000-000000100000}"/>
    <cellStyle name="Input 2 2 4 2 7" xfId="3857" xr:uid="{00000000-0005-0000-0000-000001100000}"/>
    <cellStyle name="Input 2 2 4 2 8" xfId="3858" xr:uid="{00000000-0005-0000-0000-000002100000}"/>
    <cellStyle name="Input 2 2 4 2_Subsidy" xfId="3859" xr:uid="{00000000-0005-0000-0000-000003100000}"/>
    <cellStyle name="Input 2 2 4 3" xfId="3860" xr:uid="{00000000-0005-0000-0000-000004100000}"/>
    <cellStyle name="Input 2 2 4 3 2" xfId="3861" xr:uid="{00000000-0005-0000-0000-000005100000}"/>
    <cellStyle name="Input 2 2 4 3 2 2" xfId="3862" xr:uid="{00000000-0005-0000-0000-000006100000}"/>
    <cellStyle name="Input 2 2 4 3 2 3" xfId="3863" xr:uid="{00000000-0005-0000-0000-000007100000}"/>
    <cellStyle name="Input 2 2 4 3 2 4" xfId="3864" xr:uid="{00000000-0005-0000-0000-000008100000}"/>
    <cellStyle name="Input 2 2 4 3 2 5" xfId="3865" xr:uid="{00000000-0005-0000-0000-000009100000}"/>
    <cellStyle name="Input 2 2 4 3 2 6" xfId="3866" xr:uid="{00000000-0005-0000-0000-00000A100000}"/>
    <cellStyle name="Input 2 2 4 3 3" xfId="3867" xr:uid="{00000000-0005-0000-0000-00000B100000}"/>
    <cellStyle name="Input 2 2 4 3 3 2" xfId="3868" xr:uid="{00000000-0005-0000-0000-00000C100000}"/>
    <cellStyle name="Input 2 2 4 3 4" xfId="3869" xr:uid="{00000000-0005-0000-0000-00000D100000}"/>
    <cellStyle name="Input 2 2 4 3 5" xfId="3870" xr:uid="{00000000-0005-0000-0000-00000E100000}"/>
    <cellStyle name="Input 2 2 4 3 6" xfId="3871" xr:uid="{00000000-0005-0000-0000-00000F100000}"/>
    <cellStyle name="Input 2 2 4 3 7" xfId="3872" xr:uid="{00000000-0005-0000-0000-000010100000}"/>
    <cellStyle name="Input 2 2 4 4" xfId="3873" xr:uid="{00000000-0005-0000-0000-000011100000}"/>
    <cellStyle name="Input 2 2 4 4 2" xfId="3874" xr:uid="{00000000-0005-0000-0000-000012100000}"/>
    <cellStyle name="Input 2 2 4 4 2 2" xfId="3875" xr:uid="{00000000-0005-0000-0000-000013100000}"/>
    <cellStyle name="Input 2 2 4 4 2 3" xfId="3876" xr:uid="{00000000-0005-0000-0000-000014100000}"/>
    <cellStyle name="Input 2 2 4 4 2 4" xfId="3877" xr:uid="{00000000-0005-0000-0000-000015100000}"/>
    <cellStyle name="Input 2 2 4 4 2 5" xfId="3878" xr:uid="{00000000-0005-0000-0000-000016100000}"/>
    <cellStyle name="Input 2 2 4 4 2 6" xfId="3879" xr:uid="{00000000-0005-0000-0000-000017100000}"/>
    <cellStyle name="Input 2 2 4 4 3" xfId="3880" xr:uid="{00000000-0005-0000-0000-000018100000}"/>
    <cellStyle name="Input 2 2 4 4 3 2" xfId="3881" xr:uid="{00000000-0005-0000-0000-000019100000}"/>
    <cellStyle name="Input 2 2 4 4 4" xfId="3882" xr:uid="{00000000-0005-0000-0000-00001A100000}"/>
    <cellStyle name="Input 2 2 4 4 5" xfId="3883" xr:uid="{00000000-0005-0000-0000-00001B100000}"/>
    <cellStyle name="Input 2 2 4 4 6" xfId="3884" xr:uid="{00000000-0005-0000-0000-00001C100000}"/>
    <cellStyle name="Input 2 2 4 4 7" xfId="3885" xr:uid="{00000000-0005-0000-0000-00001D100000}"/>
    <cellStyle name="Input 2 2 4 5" xfId="3886" xr:uid="{00000000-0005-0000-0000-00001E100000}"/>
    <cellStyle name="Input 2 2 4 5 2" xfId="3887" xr:uid="{00000000-0005-0000-0000-00001F100000}"/>
    <cellStyle name="Input 2 2 4 5 2 2" xfId="3888" xr:uid="{00000000-0005-0000-0000-000020100000}"/>
    <cellStyle name="Input 2 2 4 5 2 3" xfId="3889" xr:uid="{00000000-0005-0000-0000-000021100000}"/>
    <cellStyle name="Input 2 2 4 5 2 4" xfId="3890" xr:uid="{00000000-0005-0000-0000-000022100000}"/>
    <cellStyle name="Input 2 2 4 5 2 5" xfId="3891" xr:uid="{00000000-0005-0000-0000-000023100000}"/>
    <cellStyle name="Input 2 2 4 5 2 6" xfId="3892" xr:uid="{00000000-0005-0000-0000-000024100000}"/>
    <cellStyle name="Input 2 2 4 5 3" xfId="3893" xr:uid="{00000000-0005-0000-0000-000025100000}"/>
    <cellStyle name="Input 2 2 4 5 3 2" xfId="3894" xr:uid="{00000000-0005-0000-0000-000026100000}"/>
    <cellStyle name="Input 2 2 4 5 4" xfId="3895" xr:uid="{00000000-0005-0000-0000-000027100000}"/>
    <cellStyle name="Input 2 2 4 5 5" xfId="3896" xr:uid="{00000000-0005-0000-0000-000028100000}"/>
    <cellStyle name="Input 2 2 4 5 6" xfId="3897" xr:uid="{00000000-0005-0000-0000-000029100000}"/>
    <cellStyle name="Input 2 2 4 5 7" xfId="3898" xr:uid="{00000000-0005-0000-0000-00002A100000}"/>
    <cellStyle name="Input 2 2 4 6" xfId="3899" xr:uid="{00000000-0005-0000-0000-00002B100000}"/>
    <cellStyle name="Input 2 2 4 6 2" xfId="3900" xr:uid="{00000000-0005-0000-0000-00002C100000}"/>
    <cellStyle name="Input 2 2 4 6 2 2" xfId="3901" xr:uid="{00000000-0005-0000-0000-00002D100000}"/>
    <cellStyle name="Input 2 2 4 6 2 3" xfId="3902" xr:uid="{00000000-0005-0000-0000-00002E100000}"/>
    <cellStyle name="Input 2 2 4 6 2 4" xfId="3903" xr:uid="{00000000-0005-0000-0000-00002F100000}"/>
    <cellStyle name="Input 2 2 4 6 2 5" xfId="3904" xr:uid="{00000000-0005-0000-0000-000030100000}"/>
    <cellStyle name="Input 2 2 4 6 2 6" xfId="3905" xr:uid="{00000000-0005-0000-0000-000031100000}"/>
    <cellStyle name="Input 2 2 4 6 3" xfId="3906" xr:uid="{00000000-0005-0000-0000-000032100000}"/>
    <cellStyle name="Input 2 2 4 6 3 2" xfId="3907" xr:uid="{00000000-0005-0000-0000-000033100000}"/>
    <cellStyle name="Input 2 2 4 6 4" xfId="3908" xr:uid="{00000000-0005-0000-0000-000034100000}"/>
    <cellStyle name="Input 2 2 4 6 5" xfId="3909" xr:uid="{00000000-0005-0000-0000-000035100000}"/>
    <cellStyle name="Input 2 2 4 6 6" xfId="3910" xr:uid="{00000000-0005-0000-0000-000036100000}"/>
    <cellStyle name="Input 2 2 4 6 7" xfId="3911" xr:uid="{00000000-0005-0000-0000-000037100000}"/>
    <cellStyle name="Input 2 2 4 7" xfId="3912" xr:uid="{00000000-0005-0000-0000-000038100000}"/>
    <cellStyle name="Input 2 2 4 7 2" xfId="3913" xr:uid="{00000000-0005-0000-0000-000039100000}"/>
    <cellStyle name="Input 2 2 4 7 2 2" xfId="3914" xr:uid="{00000000-0005-0000-0000-00003A100000}"/>
    <cellStyle name="Input 2 2 4 7 2 3" xfId="3915" xr:uid="{00000000-0005-0000-0000-00003B100000}"/>
    <cellStyle name="Input 2 2 4 7 2 4" xfId="3916" xr:uid="{00000000-0005-0000-0000-00003C100000}"/>
    <cellStyle name="Input 2 2 4 7 2 5" xfId="3917" xr:uid="{00000000-0005-0000-0000-00003D100000}"/>
    <cellStyle name="Input 2 2 4 7 2 6" xfId="3918" xr:uid="{00000000-0005-0000-0000-00003E100000}"/>
    <cellStyle name="Input 2 2 4 7 3" xfId="3919" xr:uid="{00000000-0005-0000-0000-00003F100000}"/>
    <cellStyle name="Input 2 2 4 7 3 2" xfId="3920" xr:uid="{00000000-0005-0000-0000-000040100000}"/>
    <cellStyle name="Input 2 2 4 7 4" xfId="3921" xr:uid="{00000000-0005-0000-0000-000041100000}"/>
    <cellStyle name="Input 2 2 4 7 5" xfId="3922" xr:uid="{00000000-0005-0000-0000-000042100000}"/>
    <cellStyle name="Input 2 2 4 7 6" xfId="3923" xr:uid="{00000000-0005-0000-0000-000043100000}"/>
    <cellStyle name="Input 2 2 4 7 7" xfId="3924" xr:uid="{00000000-0005-0000-0000-000044100000}"/>
    <cellStyle name="Input 2 2 4 8" xfId="3925" xr:uid="{00000000-0005-0000-0000-000045100000}"/>
    <cellStyle name="Input 2 2 4 8 2" xfId="3926" xr:uid="{00000000-0005-0000-0000-000046100000}"/>
    <cellStyle name="Input 2 2 4 8 2 2" xfId="3927" xr:uid="{00000000-0005-0000-0000-000047100000}"/>
    <cellStyle name="Input 2 2 4 8 2 3" xfId="3928" xr:uid="{00000000-0005-0000-0000-000048100000}"/>
    <cellStyle name="Input 2 2 4 8 2 4" xfId="3929" xr:uid="{00000000-0005-0000-0000-000049100000}"/>
    <cellStyle name="Input 2 2 4 8 2 5" xfId="3930" xr:uid="{00000000-0005-0000-0000-00004A100000}"/>
    <cellStyle name="Input 2 2 4 8 2 6" xfId="3931" xr:uid="{00000000-0005-0000-0000-00004B100000}"/>
    <cellStyle name="Input 2 2 4 8 3" xfId="3932" xr:uid="{00000000-0005-0000-0000-00004C100000}"/>
    <cellStyle name="Input 2 2 4 8 3 2" xfId="3933" xr:uid="{00000000-0005-0000-0000-00004D100000}"/>
    <cellStyle name="Input 2 2 4 8 4" xfId="3934" xr:uid="{00000000-0005-0000-0000-00004E100000}"/>
    <cellStyle name="Input 2 2 4 8 5" xfId="3935" xr:uid="{00000000-0005-0000-0000-00004F100000}"/>
    <cellStyle name="Input 2 2 4 8 6" xfId="3936" xr:uid="{00000000-0005-0000-0000-000050100000}"/>
    <cellStyle name="Input 2 2 4 8 7" xfId="3937" xr:uid="{00000000-0005-0000-0000-000051100000}"/>
    <cellStyle name="Input 2 2 4 9" xfId="3938" xr:uid="{00000000-0005-0000-0000-000052100000}"/>
    <cellStyle name="Input 2 2 4 9 2" xfId="3939" xr:uid="{00000000-0005-0000-0000-000053100000}"/>
    <cellStyle name="Input 2 2 4 9 3" xfId="3940" xr:uid="{00000000-0005-0000-0000-000054100000}"/>
    <cellStyle name="Input 2 2 4 9 4" xfId="3941" xr:uid="{00000000-0005-0000-0000-000055100000}"/>
    <cellStyle name="Input 2 2 4 9 5" xfId="3942" xr:uid="{00000000-0005-0000-0000-000056100000}"/>
    <cellStyle name="Input 2 2 4 9 6" xfId="3943" xr:uid="{00000000-0005-0000-0000-000057100000}"/>
    <cellStyle name="Input 2 2 4_Subsidy" xfId="3944" xr:uid="{00000000-0005-0000-0000-000058100000}"/>
    <cellStyle name="Input 2 2 5" xfId="3945" xr:uid="{00000000-0005-0000-0000-000059100000}"/>
    <cellStyle name="Input 2 2 5 10" xfId="3946" xr:uid="{00000000-0005-0000-0000-00005A100000}"/>
    <cellStyle name="Input 2 2 5 10 2" xfId="3947" xr:uid="{00000000-0005-0000-0000-00005B100000}"/>
    <cellStyle name="Input 2 2 5 11" xfId="3948" xr:uid="{00000000-0005-0000-0000-00005C100000}"/>
    <cellStyle name="Input 2 2 5 12" xfId="3949" xr:uid="{00000000-0005-0000-0000-00005D100000}"/>
    <cellStyle name="Input 2 2 5 13" xfId="3950" xr:uid="{00000000-0005-0000-0000-00005E100000}"/>
    <cellStyle name="Input 2 2 5 14" xfId="3951" xr:uid="{00000000-0005-0000-0000-00005F100000}"/>
    <cellStyle name="Input 2 2 5 2" xfId="3952" xr:uid="{00000000-0005-0000-0000-000060100000}"/>
    <cellStyle name="Input 2 2 5 2 2" xfId="3953" xr:uid="{00000000-0005-0000-0000-000061100000}"/>
    <cellStyle name="Input 2 2 5 2 2 2" xfId="3954" xr:uid="{00000000-0005-0000-0000-000062100000}"/>
    <cellStyle name="Input 2 2 5 2 2 2 2" xfId="3955" xr:uid="{00000000-0005-0000-0000-000063100000}"/>
    <cellStyle name="Input 2 2 5 2 2 2 3" xfId="3956" xr:uid="{00000000-0005-0000-0000-000064100000}"/>
    <cellStyle name="Input 2 2 5 2 2 2 4" xfId="3957" xr:uid="{00000000-0005-0000-0000-000065100000}"/>
    <cellStyle name="Input 2 2 5 2 2 2 5" xfId="3958" xr:uid="{00000000-0005-0000-0000-000066100000}"/>
    <cellStyle name="Input 2 2 5 2 2 2 6" xfId="3959" xr:uid="{00000000-0005-0000-0000-000067100000}"/>
    <cellStyle name="Input 2 2 5 2 2 3" xfId="3960" xr:uid="{00000000-0005-0000-0000-000068100000}"/>
    <cellStyle name="Input 2 2 5 2 2 3 2" xfId="3961" xr:uid="{00000000-0005-0000-0000-000069100000}"/>
    <cellStyle name="Input 2 2 5 2 2 4" xfId="3962" xr:uid="{00000000-0005-0000-0000-00006A100000}"/>
    <cellStyle name="Input 2 2 5 2 2 5" xfId="3963" xr:uid="{00000000-0005-0000-0000-00006B100000}"/>
    <cellStyle name="Input 2 2 5 2 2 6" xfId="3964" xr:uid="{00000000-0005-0000-0000-00006C100000}"/>
    <cellStyle name="Input 2 2 5 2 2 7" xfId="3965" xr:uid="{00000000-0005-0000-0000-00006D100000}"/>
    <cellStyle name="Input 2 2 5 2 3" xfId="3966" xr:uid="{00000000-0005-0000-0000-00006E100000}"/>
    <cellStyle name="Input 2 2 5 2 3 2" xfId="3967" xr:uid="{00000000-0005-0000-0000-00006F100000}"/>
    <cellStyle name="Input 2 2 5 2 3 3" xfId="3968" xr:uid="{00000000-0005-0000-0000-000070100000}"/>
    <cellStyle name="Input 2 2 5 2 3 4" xfId="3969" xr:uid="{00000000-0005-0000-0000-000071100000}"/>
    <cellStyle name="Input 2 2 5 2 3 5" xfId="3970" xr:uid="{00000000-0005-0000-0000-000072100000}"/>
    <cellStyle name="Input 2 2 5 2 3 6" xfId="3971" xr:uid="{00000000-0005-0000-0000-000073100000}"/>
    <cellStyle name="Input 2 2 5 2 4" xfId="3972" xr:uid="{00000000-0005-0000-0000-000074100000}"/>
    <cellStyle name="Input 2 2 5 2 4 2" xfId="3973" xr:uid="{00000000-0005-0000-0000-000075100000}"/>
    <cellStyle name="Input 2 2 5 2 5" xfId="3974" xr:uid="{00000000-0005-0000-0000-000076100000}"/>
    <cellStyle name="Input 2 2 5 2 6" xfId="3975" xr:uid="{00000000-0005-0000-0000-000077100000}"/>
    <cellStyle name="Input 2 2 5 2 7" xfId="3976" xr:uid="{00000000-0005-0000-0000-000078100000}"/>
    <cellStyle name="Input 2 2 5 2 8" xfId="3977" xr:uid="{00000000-0005-0000-0000-000079100000}"/>
    <cellStyle name="Input 2 2 5 2_Subsidy" xfId="3978" xr:uid="{00000000-0005-0000-0000-00007A100000}"/>
    <cellStyle name="Input 2 2 5 3" xfId="3979" xr:uid="{00000000-0005-0000-0000-00007B100000}"/>
    <cellStyle name="Input 2 2 5 3 2" xfId="3980" xr:uid="{00000000-0005-0000-0000-00007C100000}"/>
    <cellStyle name="Input 2 2 5 3 2 2" xfId="3981" xr:uid="{00000000-0005-0000-0000-00007D100000}"/>
    <cellStyle name="Input 2 2 5 3 2 3" xfId="3982" xr:uid="{00000000-0005-0000-0000-00007E100000}"/>
    <cellStyle name="Input 2 2 5 3 2 4" xfId="3983" xr:uid="{00000000-0005-0000-0000-00007F100000}"/>
    <cellStyle name="Input 2 2 5 3 2 5" xfId="3984" xr:uid="{00000000-0005-0000-0000-000080100000}"/>
    <cellStyle name="Input 2 2 5 3 2 6" xfId="3985" xr:uid="{00000000-0005-0000-0000-000081100000}"/>
    <cellStyle name="Input 2 2 5 3 3" xfId="3986" xr:uid="{00000000-0005-0000-0000-000082100000}"/>
    <cellStyle name="Input 2 2 5 3 3 2" xfId="3987" xr:uid="{00000000-0005-0000-0000-000083100000}"/>
    <cellStyle name="Input 2 2 5 3 4" xfId="3988" xr:uid="{00000000-0005-0000-0000-000084100000}"/>
    <cellStyle name="Input 2 2 5 3 5" xfId="3989" xr:uid="{00000000-0005-0000-0000-000085100000}"/>
    <cellStyle name="Input 2 2 5 3 6" xfId="3990" xr:uid="{00000000-0005-0000-0000-000086100000}"/>
    <cellStyle name="Input 2 2 5 3 7" xfId="3991" xr:uid="{00000000-0005-0000-0000-000087100000}"/>
    <cellStyle name="Input 2 2 5 4" xfId="3992" xr:uid="{00000000-0005-0000-0000-000088100000}"/>
    <cellStyle name="Input 2 2 5 4 2" xfId="3993" xr:uid="{00000000-0005-0000-0000-000089100000}"/>
    <cellStyle name="Input 2 2 5 4 2 2" xfId="3994" xr:uid="{00000000-0005-0000-0000-00008A100000}"/>
    <cellStyle name="Input 2 2 5 4 2 3" xfId="3995" xr:uid="{00000000-0005-0000-0000-00008B100000}"/>
    <cellStyle name="Input 2 2 5 4 2 4" xfId="3996" xr:uid="{00000000-0005-0000-0000-00008C100000}"/>
    <cellStyle name="Input 2 2 5 4 2 5" xfId="3997" xr:uid="{00000000-0005-0000-0000-00008D100000}"/>
    <cellStyle name="Input 2 2 5 4 2 6" xfId="3998" xr:uid="{00000000-0005-0000-0000-00008E100000}"/>
    <cellStyle name="Input 2 2 5 4 3" xfId="3999" xr:uid="{00000000-0005-0000-0000-00008F100000}"/>
    <cellStyle name="Input 2 2 5 4 3 2" xfId="4000" xr:uid="{00000000-0005-0000-0000-000090100000}"/>
    <cellStyle name="Input 2 2 5 4 4" xfId="4001" xr:uid="{00000000-0005-0000-0000-000091100000}"/>
    <cellStyle name="Input 2 2 5 4 5" xfId="4002" xr:uid="{00000000-0005-0000-0000-000092100000}"/>
    <cellStyle name="Input 2 2 5 4 6" xfId="4003" xr:uid="{00000000-0005-0000-0000-000093100000}"/>
    <cellStyle name="Input 2 2 5 4 7" xfId="4004" xr:uid="{00000000-0005-0000-0000-000094100000}"/>
    <cellStyle name="Input 2 2 5 5" xfId="4005" xr:uid="{00000000-0005-0000-0000-000095100000}"/>
    <cellStyle name="Input 2 2 5 5 2" xfId="4006" xr:uid="{00000000-0005-0000-0000-000096100000}"/>
    <cellStyle name="Input 2 2 5 5 2 2" xfId="4007" xr:uid="{00000000-0005-0000-0000-000097100000}"/>
    <cellStyle name="Input 2 2 5 5 2 3" xfId="4008" xr:uid="{00000000-0005-0000-0000-000098100000}"/>
    <cellStyle name="Input 2 2 5 5 2 4" xfId="4009" xr:uid="{00000000-0005-0000-0000-000099100000}"/>
    <cellStyle name="Input 2 2 5 5 2 5" xfId="4010" xr:uid="{00000000-0005-0000-0000-00009A100000}"/>
    <cellStyle name="Input 2 2 5 5 2 6" xfId="4011" xr:uid="{00000000-0005-0000-0000-00009B100000}"/>
    <cellStyle name="Input 2 2 5 5 3" xfId="4012" xr:uid="{00000000-0005-0000-0000-00009C100000}"/>
    <cellStyle name="Input 2 2 5 5 3 2" xfId="4013" xr:uid="{00000000-0005-0000-0000-00009D100000}"/>
    <cellStyle name="Input 2 2 5 5 4" xfId="4014" xr:uid="{00000000-0005-0000-0000-00009E100000}"/>
    <cellStyle name="Input 2 2 5 5 5" xfId="4015" xr:uid="{00000000-0005-0000-0000-00009F100000}"/>
    <cellStyle name="Input 2 2 5 5 6" xfId="4016" xr:uid="{00000000-0005-0000-0000-0000A0100000}"/>
    <cellStyle name="Input 2 2 5 5 7" xfId="4017" xr:uid="{00000000-0005-0000-0000-0000A1100000}"/>
    <cellStyle name="Input 2 2 5 6" xfId="4018" xr:uid="{00000000-0005-0000-0000-0000A2100000}"/>
    <cellStyle name="Input 2 2 5 6 2" xfId="4019" xr:uid="{00000000-0005-0000-0000-0000A3100000}"/>
    <cellStyle name="Input 2 2 5 6 2 2" xfId="4020" xr:uid="{00000000-0005-0000-0000-0000A4100000}"/>
    <cellStyle name="Input 2 2 5 6 2 3" xfId="4021" xr:uid="{00000000-0005-0000-0000-0000A5100000}"/>
    <cellStyle name="Input 2 2 5 6 2 4" xfId="4022" xr:uid="{00000000-0005-0000-0000-0000A6100000}"/>
    <cellStyle name="Input 2 2 5 6 2 5" xfId="4023" xr:uid="{00000000-0005-0000-0000-0000A7100000}"/>
    <cellStyle name="Input 2 2 5 6 2 6" xfId="4024" xr:uid="{00000000-0005-0000-0000-0000A8100000}"/>
    <cellStyle name="Input 2 2 5 6 3" xfId="4025" xr:uid="{00000000-0005-0000-0000-0000A9100000}"/>
    <cellStyle name="Input 2 2 5 6 3 2" xfId="4026" xr:uid="{00000000-0005-0000-0000-0000AA100000}"/>
    <cellStyle name="Input 2 2 5 6 4" xfId="4027" xr:uid="{00000000-0005-0000-0000-0000AB100000}"/>
    <cellStyle name="Input 2 2 5 6 5" xfId="4028" xr:uid="{00000000-0005-0000-0000-0000AC100000}"/>
    <cellStyle name="Input 2 2 5 6 6" xfId="4029" xr:uid="{00000000-0005-0000-0000-0000AD100000}"/>
    <cellStyle name="Input 2 2 5 6 7" xfId="4030" xr:uid="{00000000-0005-0000-0000-0000AE100000}"/>
    <cellStyle name="Input 2 2 5 7" xfId="4031" xr:uid="{00000000-0005-0000-0000-0000AF100000}"/>
    <cellStyle name="Input 2 2 5 7 2" xfId="4032" xr:uid="{00000000-0005-0000-0000-0000B0100000}"/>
    <cellStyle name="Input 2 2 5 7 2 2" xfId="4033" xr:uid="{00000000-0005-0000-0000-0000B1100000}"/>
    <cellStyle name="Input 2 2 5 7 2 3" xfId="4034" xr:uid="{00000000-0005-0000-0000-0000B2100000}"/>
    <cellStyle name="Input 2 2 5 7 2 4" xfId="4035" xr:uid="{00000000-0005-0000-0000-0000B3100000}"/>
    <cellStyle name="Input 2 2 5 7 2 5" xfId="4036" xr:uid="{00000000-0005-0000-0000-0000B4100000}"/>
    <cellStyle name="Input 2 2 5 7 2 6" xfId="4037" xr:uid="{00000000-0005-0000-0000-0000B5100000}"/>
    <cellStyle name="Input 2 2 5 7 3" xfId="4038" xr:uid="{00000000-0005-0000-0000-0000B6100000}"/>
    <cellStyle name="Input 2 2 5 7 3 2" xfId="4039" xr:uid="{00000000-0005-0000-0000-0000B7100000}"/>
    <cellStyle name="Input 2 2 5 7 4" xfId="4040" xr:uid="{00000000-0005-0000-0000-0000B8100000}"/>
    <cellStyle name="Input 2 2 5 7 5" xfId="4041" xr:uid="{00000000-0005-0000-0000-0000B9100000}"/>
    <cellStyle name="Input 2 2 5 7 6" xfId="4042" xr:uid="{00000000-0005-0000-0000-0000BA100000}"/>
    <cellStyle name="Input 2 2 5 7 7" xfId="4043" xr:uid="{00000000-0005-0000-0000-0000BB100000}"/>
    <cellStyle name="Input 2 2 5 8" xfId="4044" xr:uid="{00000000-0005-0000-0000-0000BC100000}"/>
    <cellStyle name="Input 2 2 5 8 2" xfId="4045" xr:uid="{00000000-0005-0000-0000-0000BD100000}"/>
    <cellStyle name="Input 2 2 5 8 2 2" xfId="4046" xr:uid="{00000000-0005-0000-0000-0000BE100000}"/>
    <cellStyle name="Input 2 2 5 8 2 3" xfId="4047" xr:uid="{00000000-0005-0000-0000-0000BF100000}"/>
    <cellStyle name="Input 2 2 5 8 2 4" xfId="4048" xr:uid="{00000000-0005-0000-0000-0000C0100000}"/>
    <cellStyle name="Input 2 2 5 8 2 5" xfId="4049" xr:uid="{00000000-0005-0000-0000-0000C1100000}"/>
    <cellStyle name="Input 2 2 5 8 2 6" xfId="4050" xr:uid="{00000000-0005-0000-0000-0000C2100000}"/>
    <cellStyle name="Input 2 2 5 8 3" xfId="4051" xr:uid="{00000000-0005-0000-0000-0000C3100000}"/>
    <cellStyle name="Input 2 2 5 8 3 2" xfId="4052" xr:uid="{00000000-0005-0000-0000-0000C4100000}"/>
    <cellStyle name="Input 2 2 5 8 4" xfId="4053" xr:uid="{00000000-0005-0000-0000-0000C5100000}"/>
    <cellStyle name="Input 2 2 5 8 5" xfId="4054" xr:uid="{00000000-0005-0000-0000-0000C6100000}"/>
    <cellStyle name="Input 2 2 5 8 6" xfId="4055" xr:uid="{00000000-0005-0000-0000-0000C7100000}"/>
    <cellStyle name="Input 2 2 5 8 7" xfId="4056" xr:uid="{00000000-0005-0000-0000-0000C8100000}"/>
    <cellStyle name="Input 2 2 5 9" xfId="4057" xr:uid="{00000000-0005-0000-0000-0000C9100000}"/>
    <cellStyle name="Input 2 2 5 9 2" xfId="4058" xr:uid="{00000000-0005-0000-0000-0000CA100000}"/>
    <cellStyle name="Input 2 2 5 9 3" xfId="4059" xr:uid="{00000000-0005-0000-0000-0000CB100000}"/>
    <cellStyle name="Input 2 2 5 9 4" xfId="4060" xr:uid="{00000000-0005-0000-0000-0000CC100000}"/>
    <cellStyle name="Input 2 2 5 9 5" xfId="4061" xr:uid="{00000000-0005-0000-0000-0000CD100000}"/>
    <cellStyle name="Input 2 2 5 9 6" xfId="4062" xr:uid="{00000000-0005-0000-0000-0000CE100000}"/>
    <cellStyle name="Input 2 2 5_Subsidy" xfId="4063" xr:uid="{00000000-0005-0000-0000-0000CF100000}"/>
    <cellStyle name="Input 2 2 6" xfId="4064" xr:uid="{00000000-0005-0000-0000-0000D0100000}"/>
    <cellStyle name="Input 2 2 6 2" xfId="4065" xr:uid="{00000000-0005-0000-0000-0000D1100000}"/>
    <cellStyle name="Input 2 2 6 2 2" xfId="4066" xr:uid="{00000000-0005-0000-0000-0000D2100000}"/>
    <cellStyle name="Input 2 2 6 2 2 2" xfId="4067" xr:uid="{00000000-0005-0000-0000-0000D3100000}"/>
    <cellStyle name="Input 2 2 6 2 2 3" xfId="4068" xr:uid="{00000000-0005-0000-0000-0000D4100000}"/>
    <cellStyle name="Input 2 2 6 2 2 4" xfId="4069" xr:uid="{00000000-0005-0000-0000-0000D5100000}"/>
    <cellStyle name="Input 2 2 6 2 2 5" xfId="4070" xr:uid="{00000000-0005-0000-0000-0000D6100000}"/>
    <cellStyle name="Input 2 2 6 2 2 6" xfId="4071" xr:uid="{00000000-0005-0000-0000-0000D7100000}"/>
    <cellStyle name="Input 2 2 6 2 3" xfId="4072" xr:uid="{00000000-0005-0000-0000-0000D8100000}"/>
    <cellStyle name="Input 2 2 6 2 3 2" xfId="4073" xr:uid="{00000000-0005-0000-0000-0000D9100000}"/>
    <cellStyle name="Input 2 2 6 2 4" xfId="4074" xr:uid="{00000000-0005-0000-0000-0000DA100000}"/>
    <cellStyle name="Input 2 2 6 2 5" xfId="4075" xr:uid="{00000000-0005-0000-0000-0000DB100000}"/>
    <cellStyle name="Input 2 2 6 2 6" xfId="4076" xr:uid="{00000000-0005-0000-0000-0000DC100000}"/>
    <cellStyle name="Input 2 2 6 2 7" xfId="4077" xr:uid="{00000000-0005-0000-0000-0000DD100000}"/>
    <cellStyle name="Input 2 2 6 3" xfId="4078" xr:uid="{00000000-0005-0000-0000-0000DE100000}"/>
    <cellStyle name="Input 2 2 6 3 2" xfId="4079" xr:uid="{00000000-0005-0000-0000-0000DF100000}"/>
    <cellStyle name="Input 2 2 6 3 3" xfId="4080" xr:uid="{00000000-0005-0000-0000-0000E0100000}"/>
    <cellStyle name="Input 2 2 6 3 4" xfId="4081" xr:uid="{00000000-0005-0000-0000-0000E1100000}"/>
    <cellStyle name="Input 2 2 6 3 5" xfId="4082" xr:uid="{00000000-0005-0000-0000-0000E2100000}"/>
    <cellStyle name="Input 2 2 6 3 6" xfId="4083" xr:uid="{00000000-0005-0000-0000-0000E3100000}"/>
    <cellStyle name="Input 2 2 6 4" xfId="4084" xr:uid="{00000000-0005-0000-0000-0000E4100000}"/>
    <cellStyle name="Input 2 2 6 4 2" xfId="4085" xr:uid="{00000000-0005-0000-0000-0000E5100000}"/>
    <cellStyle name="Input 2 2 6 5" xfId="4086" xr:uid="{00000000-0005-0000-0000-0000E6100000}"/>
    <cellStyle name="Input 2 2 6 6" xfId="4087" xr:uid="{00000000-0005-0000-0000-0000E7100000}"/>
    <cellStyle name="Input 2 2 6 7" xfId="4088" xr:uid="{00000000-0005-0000-0000-0000E8100000}"/>
    <cellStyle name="Input 2 2 6 8" xfId="4089" xr:uid="{00000000-0005-0000-0000-0000E9100000}"/>
    <cellStyle name="Input 2 2 6_Subsidy" xfId="4090" xr:uid="{00000000-0005-0000-0000-0000EA100000}"/>
    <cellStyle name="Input 2 2 7" xfId="4091" xr:uid="{00000000-0005-0000-0000-0000EB100000}"/>
    <cellStyle name="Input 2 2 7 2" xfId="4092" xr:uid="{00000000-0005-0000-0000-0000EC100000}"/>
    <cellStyle name="Input 2 2 7 2 2" xfId="4093" xr:uid="{00000000-0005-0000-0000-0000ED100000}"/>
    <cellStyle name="Input 2 2 7 2 3" xfId="4094" xr:uid="{00000000-0005-0000-0000-0000EE100000}"/>
    <cellStyle name="Input 2 2 7 2 4" xfId="4095" xr:uid="{00000000-0005-0000-0000-0000EF100000}"/>
    <cellStyle name="Input 2 2 7 2 5" xfId="4096" xr:uid="{00000000-0005-0000-0000-0000F0100000}"/>
    <cellStyle name="Input 2 2 7 2 6" xfId="4097" xr:uid="{00000000-0005-0000-0000-0000F1100000}"/>
    <cellStyle name="Input 2 2 7 3" xfId="4098" xr:uid="{00000000-0005-0000-0000-0000F2100000}"/>
    <cellStyle name="Input 2 2 7 3 2" xfId="4099" xr:uid="{00000000-0005-0000-0000-0000F3100000}"/>
    <cellStyle name="Input 2 2 7 4" xfId="4100" xr:uid="{00000000-0005-0000-0000-0000F4100000}"/>
    <cellStyle name="Input 2 2 7 5" xfId="4101" xr:uid="{00000000-0005-0000-0000-0000F5100000}"/>
    <cellStyle name="Input 2 2 7 6" xfId="4102" xr:uid="{00000000-0005-0000-0000-0000F6100000}"/>
    <cellStyle name="Input 2 2 7 7" xfId="4103" xr:uid="{00000000-0005-0000-0000-0000F7100000}"/>
    <cellStyle name="Input 2 2 8" xfId="4104" xr:uid="{00000000-0005-0000-0000-0000F8100000}"/>
    <cellStyle name="Input 2 2 8 2" xfId="4105" xr:uid="{00000000-0005-0000-0000-0000F9100000}"/>
    <cellStyle name="Input 2 2 8 2 2" xfId="4106" xr:uid="{00000000-0005-0000-0000-0000FA100000}"/>
    <cellStyle name="Input 2 2 8 2 3" xfId="4107" xr:uid="{00000000-0005-0000-0000-0000FB100000}"/>
    <cellStyle name="Input 2 2 8 2 4" xfId="4108" xr:uid="{00000000-0005-0000-0000-0000FC100000}"/>
    <cellStyle name="Input 2 2 8 2 5" xfId="4109" xr:uid="{00000000-0005-0000-0000-0000FD100000}"/>
    <cellStyle name="Input 2 2 8 2 6" xfId="4110" xr:uid="{00000000-0005-0000-0000-0000FE100000}"/>
    <cellStyle name="Input 2 2 8 3" xfId="4111" xr:uid="{00000000-0005-0000-0000-0000FF100000}"/>
    <cellStyle name="Input 2 2 8 3 2" xfId="4112" xr:uid="{00000000-0005-0000-0000-000000110000}"/>
    <cellStyle name="Input 2 2 8 4" xfId="4113" xr:uid="{00000000-0005-0000-0000-000001110000}"/>
    <cellStyle name="Input 2 2 8 5" xfId="4114" xr:uid="{00000000-0005-0000-0000-000002110000}"/>
    <cellStyle name="Input 2 2 8 6" xfId="4115" xr:uid="{00000000-0005-0000-0000-000003110000}"/>
    <cellStyle name="Input 2 2 8 7" xfId="4116" xr:uid="{00000000-0005-0000-0000-000004110000}"/>
    <cellStyle name="Input 2 2 9" xfId="4117" xr:uid="{00000000-0005-0000-0000-000005110000}"/>
    <cellStyle name="Input 2 2 9 2" xfId="4118" xr:uid="{00000000-0005-0000-0000-000006110000}"/>
    <cellStyle name="Input 2 2 9 2 2" xfId="4119" xr:uid="{00000000-0005-0000-0000-000007110000}"/>
    <cellStyle name="Input 2 2 9 2 3" xfId="4120" xr:uid="{00000000-0005-0000-0000-000008110000}"/>
    <cellStyle name="Input 2 2 9 2 4" xfId="4121" xr:uid="{00000000-0005-0000-0000-000009110000}"/>
    <cellStyle name="Input 2 2 9 2 5" xfId="4122" xr:uid="{00000000-0005-0000-0000-00000A110000}"/>
    <cellStyle name="Input 2 2 9 2 6" xfId="4123" xr:uid="{00000000-0005-0000-0000-00000B110000}"/>
    <cellStyle name="Input 2 2 9 3" xfId="4124" xr:uid="{00000000-0005-0000-0000-00000C110000}"/>
    <cellStyle name="Input 2 2 9 3 2" xfId="4125" xr:uid="{00000000-0005-0000-0000-00000D110000}"/>
    <cellStyle name="Input 2 2 9 4" xfId="4126" xr:uid="{00000000-0005-0000-0000-00000E110000}"/>
    <cellStyle name="Input 2 2 9 5" xfId="4127" xr:uid="{00000000-0005-0000-0000-00000F110000}"/>
    <cellStyle name="Input 2 2 9 6" xfId="4128" xr:uid="{00000000-0005-0000-0000-000010110000}"/>
    <cellStyle name="Input 2 2 9 7" xfId="4129" xr:uid="{00000000-0005-0000-0000-000011110000}"/>
    <cellStyle name="Input 2 2_ST" xfId="4130" xr:uid="{00000000-0005-0000-0000-000012110000}"/>
    <cellStyle name="Input 2 3" xfId="4131" xr:uid="{00000000-0005-0000-0000-000013110000}"/>
    <cellStyle name="Input 2 3 10" xfId="4132" xr:uid="{00000000-0005-0000-0000-000014110000}"/>
    <cellStyle name="Input 2 3 10 2" xfId="4133" xr:uid="{00000000-0005-0000-0000-000015110000}"/>
    <cellStyle name="Input 2 3 11" xfId="4134" xr:uid="{00000000-0005-0000-0000-000016110000}"/>
    <cellStyle name="Input 2 3 12" xfId="4135" xr:uid="{00000000-0005-0000-0000-000017110000}"/>
    <cellStyle name="Input 2 3 13" xfId="4136" xr:uid="{00000000-0005-0000-0000-000018110000}"/>
    <cellStyle name="Input 2 3 14" xfId="4137" xr:uid="{00000000-0005-0000-0000-000019110000}"/>
    <cellStyle name="Input 2 3 15" xfId="4138" xr:uid="{00000000-0005-0000-0000-00001A110000}"/>
    <cellStyle name="Input 2 3 2" xfId="4139" xr:uid="{00000000-0005-0000-0000-00001B110000}"/>
    <cellStyle name="Input 2 3 2 2" xfId="4140" xr:uid="{00000000-0005-0000-0000-00001C110000}"/>
    <cellStyle name="Input 2 3 2 2 2" xfId="4141" xr:uid="{00000000-0005-0000-0000-00001D110000}"/>
    <cellStyle name="Input 2 3 2 2 2 2" xfId="4142" xr:uid="{00000000-0005-0000-0000-00001E110000}"/>
    <cellStyle name="Input 2 3 2 2 2 3" xfId="4143" xr:uid="{00000000-0005-0000-0000-00001F110000}"/>
    <cellStyle name="Input 2 3 2 2 2 4" xfId="4144" xr:uid="{00000000-0005-0000-0000-000020110000}"/>
    <cellStyle name="Input 2 3 2 2 2 5" xfId="4145" xr:uid="{00000000-0005-0000-0000-000021110000}"/>
    <cellStyle name="Input 2 3 2 2 2 6" xfId="4146" xr:uid="{00000000-0005-0000-0000-000022110000}"/>
    <cellStyle name="Input 2 3 2 2 3" xfId="4147" xr:uid="{00000000-0005-0000-0000-000023110000}"/>
    <cellStyle name="Input 2 3 2 2 3 2" xfId="4148" xr:uid="{00000000-0005-0000-0000-000024110000}"/>
    <cellStyle name="Input 2 3 2 2 4" xfId="4149" xr:uid="{00000000-0005-0000-0000-000025110000}"/>
    <cellStyle name="Input 2 3 2 2 5" xfId="4150" xr:uid="{00000000-0005-0000-0000-000026110000}"/>
    <cellStyle name="Input 2 3 2 2 6" xfId="4151" xr:uid="{00000000-0005-0000-0000-000027110000}"/>
    <cellStyle name="Input 2 3 2 2 7" xfId="4152" xr:uid="{00000000-0005-0000-0000-000028110000}"/>
    <cellStyle name="Input 2 3 2 3" xfId="4153" xr:uid="{00000000-0005-0000-0000-000029110000}"/>
    <cellStyle name="Input 2 3 2 3 2" xfId="4154" xr:uid="{00000000-0005-0000-0000-00002A110000}"/>
    <cellStyle name="Input 2 3 2 3 3" xfId="4155" xr:uid="{00000000-0005-0000-0000-00002B110000}"/>
    <cellStyle name="Input 2 3 2 3 4" xfId="4156" xr:uid="{00000000-0005-0000-0000-00002C110000}"/>
    <cellStyle name="Input 2 3 2 3 5" xfId="4157" xr:uid="{00000000-0005-0000-0000-00002D110000}"/>
    <cellStyle name="Input 2 3 2 3 6" xfId="4158" xr:uid="{00000000-0005-0000-0000-00002E110000}"/>
    <cellStyle name="Input 2 3 2 4" xfId="4159" xr:uid="{00000000-0005-0000-0000-00002F110000}"/>
    <cellStyle name="Input 2 3 2 4 2" xfId="4160" xr:uid="{00000000-0005-0000-0000-000030110000}"/>
    <cellStyle name="Input 2 3 2 5" xfId="4161" xr:uid="{00000000-0005-0000-0000-000031110000}"/>
    <cellStyle name="Input 2 3 2 6" xfId="4162" xr:uid="{00000000-0005-0000-0000-000032110000}"/>
    <cellStyle name="Input 2 3 2 7" xfId="4163" xr:uid="{00000000-0005-0000-0000-000033110000}"/>
    <cellStyle name="Input 2 3 2 8" xfId="4164" xr:uid="{00000000-0005-0000-0000-000034110000}"/>
    <cellStyle name="Input 2 3 2_Subsidy" xfId="4165" xr:uid="{00000000-0005-0000-0000-000035110000}"/>
    <cellStyle name="Input 2 3 3" xfId="4166" xr:uid="{00000000-0005-0000-0000-000036110000}"/>
    <cellStyle name="Input 2 3 3 2" xfId="4167" xr:uid="{00000000-0005-0000-0000-000037110000}"/>
    <cellStyle name="Input 2 3 3 2 2" xfId="4168" xr:uid="{00000000-0005-0000-0000-000038110000}"/>
    <cellStyle name="Input 2 3 3 2 3" xfId="4169" xr:uid="{00000000-0005-0000-0000-000039110000}"/>
    <cellStyle name="Input 2 3 3 2 4" xfId="4170" xr:uid="{00000000-0005-0000-0000-00003A110000}"/>
    <cellStyle name="Input 2 3 3 2 5" xfId="4171" xr:uid="{00000000-0005-0000-0000-00003B110000}"/>
    <cellStyle name="Input 2 3 3 2 6" xfId="4172" xr:uid="{00000000-0005-0000-0000-00003C110000}"/>
    <cellStyle name="Input 2 3 3 3" xfId="4173" xr:uid="{00000000-0005-0000-0000-00003D110000}"/>
    <cellStyle name="Input 2 3 3 3 2" xfId="4174" xr:uid="{00000000-0005-0000-0000-00003E110000}"/>
    <cellStyle name="Input 2 3 3 4" xfId="4175" xr:uid="{00000000-0005-0000-0000-00003F110000}"/>
    <cellStyle name="Input 2 3 3 5" xfId="4176" xr:uid="{00000000-0005-0000-0000-000040110000}"/>
    <cellStyle name="Input 2 3 3 6" xfId="4177" xr:uid="{00000000-0005-0000-0000-000041110000}"/>
    <cellStyle name="Input 2 3 3 7" xfId="4178" xr:uid="{00000000-0005-0000-0000-000042110000}"/>
    <cellStyle name="Input 2 3 4" xfId="4179" xr:uid="{00000000-0005-0000-0000-000043110000}"/>
    <cellStyle name="Input 2 3 4 2" xfId="4180" xr:uid="{00000000-0005-0000-0000-000044110000}"/>
    <cellStyle name="Input 2 3 4 2 2" xfId="4181" xr:uid="{00000000-0005-0000-0000-000045110000}"/>
    <cellStyle name="Input 2 3 4 2 3" xfId="4182" xr:uid="{00000000-0005-0000-0000-000046110000}"/>
    <cellStyle name="Input 2 3 4 2 4" xfId="4183" xr:uid="{00000000-0005-0000-0000-000047110000}"/>
    <cellStyle name="Input 2 3 4 2 5" xfId="4184" xr:uid="{00000000-0005-0000-0000-000048110000}"/>
    <cellStyle name="Input 2 3 4 2 6" xfId="4185" xr:uid="{00000000-0005-0000-0000-000049110000}"/>
    <cellStyle name="Input 2 3 4 3" xfId="4186" xr:uid="{00000000-0005-0000-0000-00004A110000}"/>
    <cellStyle name="Input 2 3 4 3 2" xfId="4187" xr:uid="{00000000-0005-0000-0000-00004B110000}"/>
    <cellStyle name="Input 2 3 4 4" xfId="4188" xr:uid="{00000000-0005-0000-0000-00004C110000}"/>
    <cellStyle name="Input 2 3 4 5" xfId="4189" xr:uid="{00000000-0005-0000-0000-00004D110000}"/>
    <cellStyle name="Input 2 3 4 6" xfId="4190" xr:uid="{00000000-0005-0000-0000-00004E110000}"/>
    <cellStyle name="Input 2 3 4 7" xfId="4191" xr:uid="{00000000-0005-0000-0000-00004F110000}"/>
    <cellStyle name="Input 2 3 5" xfId="4192" xr:uid="{00000000-0005-0000-0000-000050110000}"/>
    <cellStyle name="Input 2 3 5 2" xfId="4193" xr:uid="{00000000-0005-0000-0000-000051110000}"/>
    <cellStyle name="Input 2 3 5 2 2" xfId="4194" xr:uid="{00000000-0005-0000-0000-000052110000}"/>
    <cellStyle name="Input 2 3 5 2 3" xfId="4195" xr:uid="{00000000-0005-0000-0000-000053110000}"/>
    <cellStyle name="Input 2 3 5 2 4" xfId="4196" xr:uid="{00000000-0005-0000-0000-000054110000}"/>
    <cellStyle name="Input 2 3 5 2 5" xfId="4197" xr:uid="{00000000-0005-0000-0000-000055110000}"/>
    <cellStyle name="Input 2 3 5 2 6" xfId="4198" xr:uid="{00000000-0005-0000-0000-000056110000}"/>
    <cellStyle name="Input 2 3 5 3" xfId="4199" xr:uid="{00000000-0005-0000-0000-000057110000}"/>
    <cellStyle name="Input 2 3 5 3 2" xfId="4200" xr:uid="{00000000-0005-0000-0000-000058110000}"/>
    <cellStyle name="Input 2 3 5 4" xfId="4201" xr:uid="{00000000-0005-0000-0000-000059110000}"/>
    <cellStyle name="Input 2 3 5 5" xfId="4202" xr:uid="{00000000-0005-0000-0000-00005A110000}"/>
    <cellStyle name="Input 2 3 5 6" xfId="4203" xr:uid="{00000000-0005-0000-0000-00005B110000}"/>
    <cellStyle name="Input 2 3 5 7" xfId="4204" xr:uid="{00000000-0005-0000-0000-00005C110000}"/>
    <cellStyle name="Input 2 3 6" xfId="4205" xr:uid="{00000000-0005-0000-0000-00005D110000}"/>
    <cellStyle name="Input 2 3 6 2" xfId="4206" xr:uid="{00000000-0005-0000-0000-00005E110000}"/>
    <cellStyle name="Input 2 3 6 2 2" xfId="4207" xr:uid="{00000000-0005-0000-0000-00005F110000}"/>
    <cellStyle name="Input 2 3 6 2 3" xfId="4208" xr:uid="{00000000-0005-0000-0000-000060110000}"/>
    <cellStyle name="Input 2 3 6 2 4" xfId="4209" xr:uid="{00000000-0005-0000-0000-000061110000}"/>
    <cellStyle name="Input 2 3 6 2 5" xfId="4210" xr:uid="{00000000-0005-0000-0000-000062110000}"/>
    <cellStyle name="Input 2 3 6 2 6" xfId="4211" xr:uid="{00000000-0005-0000-0000-000063110000}"/>
    <cellStyle name="Input 2 3 6 3" xfId="4212" xr:uid="{00000000-0005-0000-0000-000064110000}"/>
    <cellStyle name="Input 2 3 6 3 2" xfId="4213" xr:uid="{00000000-0005-0000-0000-000065110000}"/>
    <cellStyle name="Input 2 3 6 4" xfId="4214" xr:uid="{00000000-0005-0000-0000-000066110000}"/>
    <cellStyle name="Input 2 3 6 5" xfId="4215" xr:uid="{00000000-0005-0000-0000-000067110000}"/>
    <cellStyle name="Input 2 3 6 6" xfId="4216" xr:uid="{00000000-0005-0000-0000-000068110000}"/>
    <cellStyle name="Input 2 3 6 7" xfId="4217" xr:uid="{00000000-0005-0000-0000-000069110000}"/>
    <cellStyle name="Input 2 3 7" xfId="4218" xr:uid="{00000000-0005-0000-0000-00006A110000}"/>
    <cellStyle name="Input 2 3 7 2" xfId="4219" xr:uid="{00000000-0005-0000-0000-00006B110000}"/>
    <cellStyle name="Input 2 3 7 2 2" xfId="4220" xr:uid="{00000000-0005-0000-0000-00006C110000}"/>
    <cellStyle name="Input 2 3 7 2 3" xfId="4221" xr:uid="{00000000-0005-0000-0000-00006D110000}"/>
    <cellStyle name="Input 2 3 7 2 4" xfId="4222" xr:uid="{00000000-0005-0000-0000-00006E110000}"/>
    <cellStyle name="Input 2 3 7 2 5" xfId="4223" xr:uid="{00000000-0005-0000-0000-00006F110000}"/>
    <cellStyle name="Input 2 3 7 2 6" xfId="4224" xr:uid="{00000000-0005-0000-0000-000070110000}"/>
    <cellStyle name="Input 2 3 7 3" xfId="4225" xr:uid="{00000000-0005-0000-0000-000071110000}"/>
    <cellStyle name="Input 2 3 7 3 2" xfId="4226" xr:uid="{00000000-0005-0000-0000-000072110000}"/>
    <cellStyle name="Input 2 3 7 4" xfId="4227" xr:uid="{00000000-0005-0000-0000-000073110000}"/>
    <cellStyle name="Input 2 3 7 5" xfId="4228" xr:uid="{00000000-0005-0000-0000-000074110000}"/>
    <cellStyle name="Input 2 3 7 6" xfId="4229" xr:uid="{00000000-0005-0000-0000-000075110000}"/>
    <cellStyle name="Input 2 3 7 7" xfId="4230" xr:uid="{00000000-0005-0000-0000-000076110000}"/>
    <cellStyle name="Input 2 3 8" xfId="4231" xr:uid="{00000000-0005-0000-0000-000077110000}"/>
    <cellStyle name="Input 2 3 8 2" xfId="4232" xr:uid="{00000000-0005-0000-0000-000078110000}"/>
    <cellStyle name="Input 2 3 8 2 2" xfId="4233" xr:uid="{00000000-0005-0000-0000-000079110000}"/>
    <cellStyle name="Input 2 3 8 2 3" xfId="4234" xr:uid="{00000000-0005-0000-0000-00007A110000}"/>
    <cellStyle name="Input 2 3 8 2 4" xfId="4235" xr:uid="{00000000-0005-0000-0000-00007B110000}"/>
    <cellStyle name="Input 2 3 8 2 5" xfId="4236" xr:uid="{00000000-0005-0000-0000-00007C110000}"/>
    <cellStyle name="Input 2 3 8 2 6" xfId="4237" xr:uid="{00000000-0005-0000-0000-00007D110000}"/>
    <cellStyle name="Input 2 3 8 3" xfId="4238" xr:uid="{00000000-0005-0000-0000-00007E110000}"/>
    <cellStyle name="Input 2 3 8 3 2" xfId="4239" xr:uid="{00000000-0005-0000-0000-00007F110000}"/>
    <cellStyle name="Input 2 3 8 4" xfId="4240" xr:uid="{00000000-0005-0000-0000-000080110000}"/>
    <cellStyle name="Input 2 3 8 5" xfId="4241" xr:uid="{00000000-0005-0000-0000-000081110000}"/>
    <cellStyle name="Input 2 3 8 6" xfId="4242" xr:uid="{00000000-0005-0000-0000-000082110000}"/>
    <cellStyle name="Input 2 3 8 7" xfId="4243" xr:uid="{00000000-0005-0000-0000-000083110000}"/>
    <cellStyle name="Input 2 3 9" xfId="4244" xr:uid="{00000000-0005-0000-0000-000084110000}"/>
    <cellStyle name="Input 2 3 9 2" xfId="4245" xr:uid="{00000000-0005-0000-0000-000085110000}"/>
    <cellStyle name="Input 2 3 9 3" xfId="4246" xr:uid="{00000000-0005-0000-0000-000086110000}"/>
    <cellStyle name="Input 2 3 9 4" xfId="4247" xr:uid="{00000000-0005-0000-0000-000087110000}"/>
    <cellStyle name="Input 2 3 9 5" xfId="4248" xr:uid="{00000000-0005-0000-0000-000088110000}"/>
    <cellStyle name="Input 2 3 9 6" xfId="4249" xr:uid="{00000000-0005-0000-0000-000089110000}"/>
    <cellStyle name="Input 2 3_Subsidy" xfId="4250" xr:uid="{00000000-0005-0000-0000-00008A110000}"/>
    <cellStyle name="Input 2 4" xfId="4251" xr:uid="{00000000-0005-0000-0000-00008B110000}"/>
    <cellStyle name="Input 2 4 10" xfId="4252" xr:uid="{00000000-0005-0000-0000-00008C110000}"/>
    <cellStyle name="Input 2 4 10 2" xfId="4253" xr:uid="{00000000-0005-0000-0000-00008D110000}"/>
    <cellStyle name="Input 2 4 11" xfId="4254" xr:uid="{00000000-0005-0000-0000-00008E110000}"/>
    <cellStyle name="Input 2 4 12" xfId="4255" xr:uid="{00000000-0005-0000-0000-00008F110000}"/>
    <cellStyle name="Input 2 4 13" xfId="4256" xr:uid="{00000000-0005-0000-0000-000090110000}"/>
    <cellStyle name="Input 2 4 14" xfId="4257" xr:uid="{00000000-0005-0000-0000-000091110000}"/>
    <cellStyle name="Input 2 4 2" xfId="4258" xr:uid="{00000000-0005-0000-0000-000092110000}"/>
    <cellStyle name="Input 2 4 2 2" xfId="4259" xr:uid="{00000000-0005-0000-0000-000093110000}"/>
    <cellStyle name="Input 2 4 2 2 2" xfId="4260" xr:uid="{00000000-0005-0000-0000-000094110000}"/>
    <cellStyle name="Input 2 4 2 2 2 2" xfId="4261" xr:uid="{00000000-0005-0000-0000-000095110000}"/>
    <cellStyle name="Input 2 4 2 2 2 3" xfId="4262" xr:uid="{00000000-0005-0000-0000-000096110000}"/>
    <cellStyle name="Input 2 4 2 2 2 4" xfId="4263" xr:uid="{00000000-0005-0000-0000-000097110000}"/>
    <cellStyle name="Input 2 4 2 2 2 5" xfId="4264" xr:uid="{00000000-0005-0000-0000-000098110000}"/>
    <cellStyle name="Input 2 4 2 2 2 6" xfId="4265" xr:uid="{00000000-0005-0000-0000-000099110000}"/>
    <cellStyle name="Input 2 4 2 2 3" xfId="4266" xr:uid="{00000000-0005-0000-0000-00009A110000}"/>
    <cellStyle name="Input 2 4 2 2 3 2" xfId="4267" xr:uid="{00000000-0005-0000-0000-00009B110000}"/>
    <cellStyle name="Input 2 4 2 2 4" xfId="4268" xr:uid="{00000000-0005-0000-0000-00009C110000}"/>
    <cellStyle name="Input 2 4 2 2 5" xfId="4269" xr:uid="{00000000-0005-0000-0000-00009D110000}"/>
    <cellStyle name="Input 2 4 2 2 6" xfId="4270" xr:uid="{00000000-0005-0000-0000-00009E110000}"/>
    <cellStyle name="Input 2 4 2 2 7" xfId="4271" xr:uid="{00000000-0005-0000-0000-00009F110000}"/>
    <cellStyle name="Input 2 4 2 3" xfId="4272" xr:uid="{00000000-0005-0000-0000-0000A0110000}"/>
    <cellStyle name="Input 2 4 2 3 2" xfId="4273" xr:uid="{00000000-0005-0000-0000-0000A1110000}"/>
    <cellStyle name="Input 2 4 2 3 3" xfId="4274" xr:uid="{00000000-0005-0000-0000-0000A2110000}"/>
    <cellStyle name="Input 2 4 2 3 4" xfId="4275" xr:uid="{00000000-0005-0000-0000-0000A3110000}"/>
    <cellStyle name="Input 2 4 2 3 5" xfId="4276" xr:uid="{00000000-0005-0000-0000-0000A4110000}"/>
    <cellStyle name="Input 2 4 2 3 6" xfId="4277" xr:uid="{00000000-0005-0000-0000-0000A5110000}"/>
    <cellStyle name="Input 2 4 2 4" xfId="4278" xr:uid="{00000000-0005-0000-0000-0000A6110000}"/>
    <cellStyle name="Input 2 4 2 4 2" xfId="4279" xr:uid="{00000000-0005-0000-0000-0000A7110000}"/>
    <cellStyle name="Input 2 4 2 5" xfId="4280" xr:uid="{00000000-0005-0000-0000-0000A8110000}"/>
    <cellStyle name="Input 2 4 2 6" xfId="4281" xr:uid="{00000000-0005-0000-0000-0000A9110000}"/>
    <cellStyle name="Input 2 4 2 7" xfId="4282" xr:uid="{00000000-0005-0000-0000-0000AA110000}"/>
    <cellStyle name="Input 2 4 2 8" xfId="4283" xr:uid="{00000000-0005-0000-0000-0000AB110000}"/>
    <cellStyle name="Input 2 4 2_Subsidy" xfId="4284" xr:uid="{00000000-0005-0000-0000-0000AC110000}"/>
    <cellStyle name="Input 2 4 3" xfId="4285" xr:uid="{00000000-0005-0000-0000-0000AD110000}"/>
    <cellStyle name="Input 2 4 3 2" xfId="4286" xr:uid="{00000000-0005-0000-0000-0000AE110000}"/>
    <cellStyle name="Input 2 4 3 2 2" xfId="4287" xr:uid="{00000000-0005-0000-0000-0000AF110000}"/>
    <cellStyle name="Input 2 4 3 2 3" xfId="4288" xr:uid="{00000000-0005-0000-0000-0000B0110000}"/>
    <cellStyle name="Input 2 4 3 2 4" xfId="4289" xr:uid="{00000000-0005-0000-0000-0000B1110000}"/>
    <cellStyle name="Input 2 4 3 2 5" xfId="4290" xr:uid="{00000000-0005-0000-0000-0000B2110000}"/>
    <cellStyle name="Input 2 4 3 2 6" xfId="4291" xr:uid="{00000000-0005-0000-0000-0000B3110000}"/>
    <cellStyle name="Input 2 4 3 3" xfId="4292" xr:uid="{00000000-0005-0000-0000-0000B4110000}"/>
    <cellStyle name="Input 2 4 3 3 2" xfId="4293" xr:uid="{00000000-0005-0000-0000-0000B5110000}"/>
    <cellStyle name="Input 2 4 3 4" xfId="4294" xr:uid="{00000000-0005-0000-0000-0000B6110000}"/>
    <cellStyle name="Input 2 4 3 5" xfId="4295" xr:uid="{00000000-0005-0000-0000-0000B7110000}"/>
    <cellStyle name="Input 2 4 3 6" xfId="4296" xr:uid="{00000000-0005-0000-0000-0000B8110000}"/>
    <cellStyle name="Input 2 4 3 7" xfId="4297" xr:uid="{00000000-0005-0000-0000-0000B9110000}"/>
    <cellStyle name="Input 2 4 4" xfId="4298" xr:uid="{00000000-0005-0000-0000-0000BA110000}"/>
    <cellStyle name="Input 2 4 4 2" xfId="4299" xr:uid="{00000000-0005-0000-0000-0000BB110000}"/>
    <cellStyle name="Input 2 4 4 2 2" xfId="4300" xr:uid="{00000000-0005-0000-0000-0000BC110000}"/>
    <cellStyle name="Input 2 4 4 2 3" xfId="4301" xr:uid="{00000000-0005-0000-0000-0000BD110000}"/>
    <cellStyle name="Input 2 4 4 2 4" xfId="4302" xr:uid="{00000000-0005-0000-0000-0000BE110000}"/>
    <cellStyle name="Input 2 4 4 2 5" xfId="4303" xr:uid="{00000000-0005-0000-0000-0000BF110000}"/>
    <cellStyle name="Input 2 4 4 2 6" xfId="4304" xr:uid="{00000000-0005-0000-0000-0000C0110000}"/>
    <cellStyle name="Input 2 4 4 3" xfId="4305" xr:uid="{00000000-0005-0000-0000-0000C1110000}"/>
    <cellStyle name="Input 2 4 4 3 2" xfId="4306" xr:uid="{00000000-0005-0000-0000-0000C2110000}"/>
    <cellStyle name="Input 2 4 4 4" xfId="4307" xr:uid="{00000000-0005-0000-0000-0000C3110000}"/>
    <cellStyle name="Input 2 4 4 5" xfId="4308" xr:uid="{00000000-0005-0000-0000-0000C4110000}"/>
    <cellStyle name="Input 2 4 4 6" xfId="4309" xr:uid="{00000000-0005-0000-0000-0000C5110000}"/>
    <cellStyle name="Input 2 4 4 7" xfId="4310" xr:uid="{00000000-0005-0000-0000-0000C6110000}"/>
    <cellStyle name="Input 2 4 5" xfId="4311" xr:uid="{00000000-0005-0000-0000-0000C7110000}"/>
    <cellStyle name="Input 2 4 5 2" xfId="4312" xr:uid="{00000000-0005-0000-0000-0000C8110000}"/>
    <cellStyle name="Input 2 4 5 2 2" xfId="4313" xr:uid="{00000000-0005-0000-0000-0000C9110000}"/>
    <cellStyle name="Input 2 4 5 2 3" xfId="4314" xr:uid="{00000000-0005-0000-0000-0000CA110000}"/>
    <cellStyle name="Input 2 4 5 2 4" xfId="4315" xr:uid="{00000000-0005-0000-0000-0000CB110000}"/>
    <cellStyle name="Input 2 4 5 2 5" xfId="4316" xr:uid="{00000000-0005-0000-0000-0000CC110000}"/>
    <cellStyle name="Input 2 4 5 2 6" xfId="4317" xr:uid="{00000000-0005-0000-0000-0000CD110000}"/>
    <cellStyle name="Input 2 4 5 3" xfId="4318" xr:uid="{00000000-0005-0000-0000-0000CE110000}"/>
    <cellStyle name="Input 2 4 5 3 2" xfId="4319" xr:uid="{00000000-0005-0000-0000-0000CF110000}"/>
    <cellStyle name="Input 2 4 5 4" xfId="4320" xr:uid="{00000000-0005-0000-0000-0000D0110000}"/>
    <cellStyle name="Input 2 4 5 5" xfId="4321" xr:uid="{00000000-0005-0000-0000-0000D1110000}"/>
    <cellStyle name="Input 2 4 5 6" xfId="4322" xr:uid="{00000000-0005-0000-0000-0000D2110000}"/>
    <cellStyle name="Input 2 4 5 7" xfId="4323" xr:uid="{00000000-0005-0000-0000-0000D3110000}"/>
    <cellStyle name="Input 2 4 6" xfId="4324" xr:uid="{00000000-0005-0000-0000-0000D4110000}"/>
    <cellStyle name="Input 2 4 6 2" xfId="4325" xr:uid="{00000000-0005-0000-0000-0000D5110000}"/>
    <cellStyle name="Input 2 4 6 2 2" xfId="4326" xr:uid="{00000000-0005-0000-0000-0000D6110000}"/>
    <cellStyle name="Input 2 4 6 2 3" xfId="4327" xr:uid="{00000000-0005-0000-0000-0000D7110000}"/>
    <cellStyle name="Input 2 4 6 2 4" xfId="4328" xr:uid="{00000000-0005-0000-0000-0000D8110000}"/>
    <cellStyle name="Input 2 4 6 2 5" xfId="4329" xr:uid="{00000000-0005-0000-0000-0000D9110000}"/>
    <cellStyle name="Input 2 4 6 2 6" xfId="4330" xr:uid="{00000000-0005-0000-0000-0000DA110000}"/>
    <cellStyle name="Input 2 4 6 3" xfId="4331" xr:uid="{00000000-0005-0000-0000-0000DB110000}"/>
    <cellStyle name="Input 2 4 6 3 2" xfId="4332" xr:uid="{00000000-0005-0000-0000-0000DC110000}"/>
    <cellStyle name="Input 2 4 6 4" xfId="4333" xr:uid="{00000000-0005-0000-0000-0000DD110000}"/>
    <cellStyle name="Input 2 4 6 5" xfId="4334" xr:uid="{00000000-0005-0000-0000-0000DE110000}"/>
    <cellStyle name="Input 2 4 6 6" xfId="4335" xr:uid="{00000000-0005-0000-0000-0000DF110000}"/>
    <cellStyle name="Input 2 4 6 7" xfId="4336" xr:uid="{00000000-0005-0000-0000-0000E0110000}"/>
    <cellStyle name="Input 2 4 7" xfId="4337" xr:uid="{00000000-0005-0000-0000-0000E1110000}"/>
    <cellStyle name="Input 2 4 7 2" xfId="4338" xr:uid="{00000000-0005-0000-0000-0000E2110000}"/>
    <cellStyle name="Input 2 4 7 2 2" xfId="4339" xr:uid="{00000000-0005-0000-0000-0000E3110000}"/>
    <cellStyle name="Input 2 4 7 2 3" xfId="4340" xr:uid="{00000000-0005-0000-0000-0000E4110000}"/>
    <cellStyle name="Input 2 4 7 2 4" xfId="4341" xr:uid="{00000000-0005-0000-0000-0000E5110000}"/>
    <cellStyle name="Input 2 4 7 2 5" xfId="4342" xr:uid="{00000000-0005-0000-0000-0000E6110000}"/>
    <cellStyle name="Input 2 4 7 2 6" xfId="4343" xr:uid="{00000000-0005-0000-0000-0000E7110000}"/>
    <cellStyle name="Input 2 4 7 3" xfId="4344" xr:uid="{00000000-0005-0000-0000-0000E8110000}"/>
    <cellStyle name="Input 2 4 7 3 2" xfId="4345" xr:uid="{00000000-0005-0000-0000-0000E9110000}"/>
    <cellStyle name="Input 2 4 7 4" xfId="4346" xr:uid="{00000000-0005-0000-0000-0000EA110000}"/>
    <cellStyle name="Input 2 4 7 5" xfId="4347" xr:uid="{00000000-0005-0000-0000-0000EB110000}"/>
    <cellStyle name="Input 2 4 7 6" xfId="4348" xr:uid="{00000000-0005-0000-0000-0000EC110000}"/>
    <cellStyle name="Input 2 4 7 7" xfId="4349" xr:uid="{00000000-0005-0000-0000-0000ED110000}"/>
    <cellStyle name="Input 2 4 8" xfId="4350" xr:uid="{00000000-0005-0000-0000-0000EE110000}"/>
    <cellStyle name="Input 2 4 8 2" xfId="4351" xr:uid="{00000000-0005-0000-0000-0000EF110000}"/>
    <cellStyle name="Input 2 4 8 2 2" xfId="4352" xr:uid="{00000000-0005-0000-0000-0000F0110000}"/>
    <cellStyle name="Input 2 4 8 2 3" xfId="4353" xr:uid="{00000000-0005-0000-0000-0000F1110000}"/>
    <cellStyle name="Input 2 4 8 2 4" xfId="4354" xr:uid="{00000000-0005-0000-0000-0000F2110000}"/>
    <cellStyle name="Input 2 4 8 2 5" xfId="4355" xr:uid="{00000000-0005-0000-0000-0000F3110000}"/>
    <cellStyle name="Input 2 4 8 2 6" xfId="4356" xr:uid="{00000000-0005-0000-0000-0000F4110000}"/>
    <cellStyle name="Input 2 4 8 3" xfId="4357" xr:uid="{00000000-0005-0000-0000-0000F5110000}"/>
    <cellStyle name="Input 2 4 8 3 2" xfId="4358" xr:uid="{00000000-0005-0000-0000-0000F6110000}"/>
    <cellStyle name="Input 2 4 8 4" xfId="4359" xr:uid="{00000000-0005-0000-0000-0000F7110000}"/>
    <cellStyle name="Input 2 4 8 5" xfId="4360" xr:uid="{00000000-0005-0000-0000-0000F8110000}"/>
    <cellStyle name="Input 2 4 8 6" xfId="4361" xr:uid="{00000000-0005-0000-0000-0000F9110000}"/>
    <cellStyle name="Input 2 4 8 7" xfId="4362" xr:uid="{00000000-0005-0000-0000-0000FA110000}"/>
    <cellStyle name="Input 2 4 9" xfId="4363" xr:uid="{00000000-0005-0000-0000-0000FB110000}"/>
    <cellStyle name="Input 2 4 9 2" xfId="4364" xr:uid="{00000000-0005-0000-0000-0000FC110000}"/>
    <cellStyle name="Input 2 4 9 3" xfId="4365" xr:uid="{00000000-0005-0000-0000-0000FD110000}"/>
    <cellStyle name="Input 2 4 9 4" xfId="4366" xr:uid="{00000000-0005-0000-0000-0000FE110000}"/>
    <cellStyle name="Input 2 4 9 5" xfId="4367" xr:uid="{00000000-0005-0000-0000-0000FF110000}"/>
    <cellStyle name="Input 2 4 9 6" xfId="4368" xr:uid="{00000000-0005-0000-0000-000000120000}"/>
    <cellStyle name="Input 2 4_Subsidy" xfId="4369" xr:uid="{00000000-0005-0000-0000-000001120000}"/>
    <cellStyle name="Input 2 5" xfId="4370" xr:uid="{00000000-0005-0000-0000-000002120000}"/>
    <cellStyle name="Input 2 5 10" xfId="4371" xr:uid="{00000000-0005-0000-0000-000003120000}"/>
    <cellStyle name="Input 2 5 10 2" xfId="4372" xr:uid="{00000000-0005-0000-0000-000004120000}"/>
    <cellStyle name="Input 2 5 11" xfId="4373" xr:uid="{00000000-0005-0000-0000-000005120000}"/>
    <cellStyle name="Input 2 5 12" xfId="4374" xr:uid="{00000000-0005-0000-0000-000006120000}"/>
    <cellStyle name="Input 2 5 13" xfId="4375" xr:uid="{00000000-0005-0000-0000-000007120000}"/>
    <cellStyle name="Input 2 5 14" xfId="4376" xr:uid="{00000000-0005-0000-0000-000008120000}"/>
    <cellStyle name="Input 2 5 2" xfId="4377" xr:uid="{00000000-0005-0000-0000-000009120000}"/>
    <cellStyle name="Input 2 5 2 2" xfId="4378" xr:uid="{00000000-0005-0000-0000-00000A120000}"/>
    <cellStyle name="Input 2 5 2 2 2" xfId="4379" xr:uid="{00000000-0005-0000-0000-00000B120000}"/>
    <cellStyle name="Input 2 5 2 2 2 2" xfId="4380" xr:uid="{00000000-0005-0000-0000-00000C120000}"/>
    <cellStyle name="Input 2 5 2 2 2 3" xfId="4381" xr:uid="{00000000-0005-0000-0000-00000D120000}"/>
    <cellStyle name="Input 2 5 2 2 2 4" xfId="4382" xr:uid="{00000000-0005-0000-0000-00000E120000}"/>
    <cellStyle name="Input 2 5 2 2 2 5" xfId="4383" xr:uid="{00000000-0005-0000-0000-00000F120000}"/>
    <cellStyle name="Input 2 5 2 2 2 6" xfId="4384" xr:uid="{00000000-0005-0000-0000-000010120000}"/>
    <cellStyle name="Input 2 5 2 2 3" xfId="4385" xr:uid="{00000000-0005-0000-0000-000011120000}"/>
    <cellStyle name="Input 2 5 2 2 3 2" xfId="4386" xr:uid="{00000000-0005-0000-0000-000012120000}"/>
    <cellStyle name="Input 2 5 2 2 4" xfId="4387" xr:uid="{00000000-0005-0000-0000-000013120000}"/>
    <cellStyle name="Input 2 5 2 2 5" xfId="4388" xr:uid="{00000000-0005-0000-0000-000014120000}"/>
    <cellStyle name="Input 2 5 2 2 6" xfId="4389" xr:uid="{00000000-0005-0000-0000-000015120000}"/>
    <cellStyle name="Input 2 5 2 2 7" xfId="4390" xr:uid="{00000000-0005-0000-0000-000016120000}"/>
    <cellStyle name="Input 2 5 2 3" xfId="4391" xr:uid="{00000000-0005-0000-0000-000017120000}"/>
    <cellStyle name="Input 2 5 2 3 2" xfId="4392" xr:uid="{00000000-0005-0000-0000-000018120000}"/>
    <cellStyle name="Input 2 5 2 3 3" xfId="4393" xr:uid="{00000000-0005-0000-0000-000019120000}"/>
    <cellStyle name="Input 2 5 2 3 4" xfId="4394" xr:uid="{00000000-0005-0000-0000-00001A120000}"/>
    <cellStyle name="Input 2 5 2 3 5" xfId="4395" xr:uid="{00000000-0005-0000-0000-00001B120000}"/>
    <cellStyle name="Input 2 5 2 3 6" xfId="4396" xr:uid="{00000000-0005-0000-0000-00001C120000}"/>
    <cellStyle name="Input 2 5 2 4" xfId="4397" xr:uid="{00000000-0005-0000-0000-00001D120000}"/>
    <cellStyle name="Input 2 5 2 4 2" xfId="4398" xr:uid="{00000000-0005-0000-0000-00001E120000}"/>
    <cellStyle name="Input 2 5 2 5" xfId="4399" xr:uid="{00000000-0005-0000-0000-00001F120000}"/>
    <cellStyle name="Input 2 5 2 6" xfId="4400" xr:uid="{00000000-0005-0000-0000-000020120000}"/>
    <cellStyle name="Input 2 5 2 7" xfId="4401" xr:uid="{00000000-0005-0000-0000-000021120000}"/>
    <cellStyle name="Input 2 5 2 8" xfId="4402" xr:uid="{00000000-0005-0000-0000-000022120000}"/>
    <cellStyle name="Input 2 5 2_Subsidy" xfId="4403" xr:uid="{00000000-0005-0000-0000-000023120000}"/>
    <cellStyle name="Input 2 5 3" xfId="4404" xr:uid="{00000000-0005-0000-0000-000024120000}"/>
    <cellStyle name="Input 2 5 3 2" xfId="4405" xr:uid="{00000000-0005-0000-0000-000025120000}"/>
    <cellStyle name="Input 2 5 3 2 2" xfId="4406" xr:uid="{00000000-0005-0000-0000-000026120000}"/>
    <cellStyle name="Input 2 5 3 2 3" xfId="4407" xr:uid="{00000000-0005-0000-0000-000027120000}"/>
    <cellStyle name="Input 2 5 3 2 4" xfId="4408" xr:uid="{00000000-0005-0000-0000-000028120000}"/>
    <cellStyle name="Input 2 5 3 2 5" xfId="4409" xr:uid="{00000000-0005-0000-0000-000029120000}"/>
    <cellStyle name="Input 2 5 3 2 6" xfId="4410" xr:uid="{00000000-0005-0000-0000-00002A120000}"/>
    <cellStyle name="Input 2 5 3 3" xfId="4411" xr:uid="{00000000-0005-0000-0000-00002B120000}"/>
    <cellStyle name="Input 2 5 3 3 2" xfId="4412" xr:uid="{00000000-0005-0000-0000-00002C120000}"/>
    <cellStyle name="Input 2 5 3 4" xfId="4413" xr:uid="{00000000-0005-0000-0000-00002D120000}"/>
    <cellStyle name="Input 2 5 3 5" xfId="4414" xr:uid="{00000000-0005-0000-0000-00002E120000}"/>
    <cellStyle name="Input 2 5 3 6" xfId="4415" xr:uid="{00000000-0005-0000-0000-00002F120000}"/>
    <cellStyle name="Input 2 5 3 7" xfId="4416" xr:uid="{00000000-0005-0000-0000-000030120000}"/>
    <cellStyle name="Input 2 5 4" xfId="4417" xr:uid="{00000000-0005-0000-0000-000031120000}"/>
    <cellStyle name="Input 2 5 4 2" xfId="4418" xr:uid="{00000000-0005-0000-0000-000032120000}"/>
    <cellStyle name="Input 2 5 4 2 2" xfId="4419" xr:uid="{00000000-0005-0000-0000-000033120000}"/>
    <cellStyle name="Input 2 5 4 2 3" xfId="4420" xr:uid="{00000000-0005-0000-0000-000034120000}"/>
    <cellStyle name="Input 2 5 4 2 4" xfId="4421" xr:uid="{00000000-0005-0000-0000-000035120000}"/>
    <cellStyle name="Input 2 5 4 2 5" xfId="4422" xr:uid="{00000000-0005-0000-0000-000036120000}"/>
    <cellStyle name="Input 2 5 4 2 6" xfId="4423" xr:uid="{00000000-0005-0000-0000-000037120000}"/>
    <cellStyle name="Input 2 5 4 3" xfId="4424" xr:uid="{00000000-0005-0000-0000-000038120000}"/>
    <cellStyle name="Input 2 5 4 3 2" xfId="4425" xr:uid="{00000000-0005-0000-0000-000039120000}"/>
    <cellStyle name="Input 2 5 4 4" xfId="4426" xr:uid="{00000000-0005-0000-0000-00003A120000}"/>
    <cellStyle name="Input 2 5 4 5" xfId="4427" xr:uid="{00000000-0005-0000-0000-00003B120000}"/>
    <cellStyle name="Input 2 5 4 6" xfId="4428" xr:uid="{00000000-0005-0000-0000-00003C120000}"/>
    <cellStyle name="Input 2 5 4 7" xfId="4429" xr:uid="{00000000-0005-0000-0000-00003D120000}"/>
    <cellStyle name="Input 2 5 5" xfId="4430" xr:uid="{00000000-0005-0000-0000-00003E120000}"/>
    <cellStyle name="Input 2 5 5 2" xfId="4431" xr:uid="{00000000-0005-0000-0000-00003F120000}"/>
    <cellStyle name="Input 2 5 5 2 2" xfId="4432" xr:uid="{00000000-0005-0000-0000-000040120000}"/>
    <cellStyle name="Input 2 5 5 2 3" xfId="4433" xr:uid="{00000000-0005-0000-0000-000041120000}"/>
    <cellStyle name="Input 2 5 5 2 4" xfId="4434" xr:uid="{00000000-0005-0000-0000-000042120000}"/>
    <cellStyle name="Input 2 5 5 2 5" xfId="4435" xr:uid="{00000000-0005-0000-0000-000043120000}"/>
    <cellStyle name="Input 2 5 5 2 6" xfId="4436" xr:uid="{00000000-0005-0000-0000-000044120000}"/>
    <cellStyle name="Input 2 5 5 3" xfId="4437" xr:uid="{00000000-0005-0000-0000-000045120000}"/>
    <cellStyle name="Input 2 5 5 3 2" xfId="4438" xr:uid="{00000000-0005-0000-0000-000046120000}"/>
    <cellStyle name="Input 2 5 5 4" xfId="4439" xr:uid="{00000000-0005-0000-0000-000047120000}"/>
    <cellStyle name="Input 2 5 5 5" xfId="4440" xr:uid="{00000000-0005-0000-0000-000048120000}"/>
    <cellStyle name="Input 2 5 5 6" xfId="4441" xr:uid="{00000000-0005-0000-0000-000049120000}"/>
    <cellStyle name="Input 2 5 5 7" xfId="4442" xr:uid="{00000000-0005-0000-0000-00004A120000}"/>
    <cellStyle name="Input 2 5 6" xfId="4443" xr:uid="{00000000-0005-0000-0000-00004B120000}"/>
    <cellStyle name="Input 2 5 6 2" xfId="4444" xr:uid="{00000000-0005-0000-0000-00004C120000}"/>
    <cellStyle name="Input 2 5 6 2 2" xfId="4445" xr:uid="{00000000-0005-0000-0000-00004D120000}"/>
    <cellStyle name="Input 2 5 6 2 3" xfId="4446" xr:uid="{00000000-0005-0000-0000-00004E120000}"/>
    <cellStyle name="Input 2 5 6 2 4" xfId="4447" xr:uid="{00000000-0005-0000-0000-00004F120000}"/>
    <cellStyle name="Input 2 5 6 2 5" xfId="4448" xr:uid="{00000000-0005-0000-0000-000050120000}"/>
    <cellStyle name="Input 2 5 6 2 6" xfId="4449" xr:uid="{00000000-0005-0000-0000-000051120000}"/>
    <cellStyle name="Input 2 5 6 3" xfId="4450" xr:uid="{00000000-0005-0000-0000-000052120000}"/>
    <cellStyle name="Input 2 5 6 3 2" xfId="4451" xr:uid="{00000000-0005-0000-0000-000053120000}"/>
    <cellStyle name="Input 2 5 6 4" xfId="4452" xr:uid="{00000000-0005-0000-0000-000054120000}"/>
    <cellStyle name="Input 2 5 6 5" xfId="4453" xr:uid="{00000000-0005-0000-0000-000055120000}"/>
    <cellStyle name="Input 2 5 6 6" xfId="4454" xr:uid="{00000000-0005-0000-0000-000056120000}"/>
    <cellStyle name="Input 2 5 6 7" xfId="4455" xr:uid="{00000000-0005-0000-0000-000057120000}"/>
    <cellStyle name="Input 2 5 7" xfId="4456" xr:uid="{00000000-0005-0000-0000-000058120000}"/>
    <cellStyle name="Input 2 5 7 2" xfId="4457" xr:uid="{00000000-0005-0000-0000-000059120000}"/>
    <cellStyle name="Input 2 5 7 2 2" xfId="4458" xr:uid="{00000000-0005-0000-0000-00005A120000}"/>
    <cellStyle name="Input 2 5 7 2 3" xfId="4459" xr:uid="{00000000-0005-0000-0000-00005B120000}"/>
    <cellStyle name="Input 2 5 7 2 4" xfId="4460" xr:uid="{00000000-0005-0000-0000-00005C120000}"/>
    <cellStyle name="Input 2 5 7 2 5" xfId="4461" xr:uid="{00000000-0005-0000-0000-00005D120000}"/>
    <cellStyle name="Input 2 5 7 2 6" xfId="4462" xr:uid="{00000000-0005-0000-0000-00005E120000}"/>
    <cellStyle name="Input 2 5 7 3" xfId="4463" xr:uid="{00000000-0005-0000-0000-00005F120000}"/>
    <cellStyle name="Input 2 5 7 3 2" xfId="4464" xr:uid="{00000000-0005-0000-0000-000060120000}"/>
    <cellStyle name="Input 2 5 7 4" xfId="4465" xr:uid="{00000000-0005-0000-0000-000061120000}"/>
    <cellStyle name="Input 2 5 7 5" xfId="4466" xr:uid="{00000000-0005-0000-0000-000062120000}"/>
    <cellStyle name="Input 2 5 7 6" xfId="4467" xr:uid="{00000000-0005-0000-0000-000063120000}"/>
    <cellStyle name="Input 2 5 7 7" xfId="4468" xr:uid="{00000000-0005-0000-0000-000064120000}"/>
    <cellStyle name="Input 2 5 8" xfId="4469" xr:uid="{00000000-0005-0000-0000-000065120000}"/>
    <cellStyle name="Input 2 5 8 2" xfId="4470" xr:uid="{00000000-0005-0000-0000-000066120000}"/>
    <cellStyle name="Input 2 5 8 2 2" xfId="4471" xr:uid="{00000000-0005-0000-0000-000067120000}"/>
    <cellStyle name="Input 2 5 8 2 3" xfId="4472" xr:uid="{00000000-0005-0000-0000-000068120000}"/>
    <cellStyle name="Input 2 5 8 2 4" xfId="4473" xr:uid="{00000000-0005-0000-0000-000069120000}"/>
    <cellStyle name="Input 2 5 8 2 5" xfId="4474" xr:uid="{00000000-0005-0000-0000-00006A120000}"/>
    <cellStyle name="Input 2 5 8 2 6" xfId="4475" xr:uid="{00000000-0005-0000-0000-00006B120000}"/>
    <cellStyle name="Input 2 5 8 3" xfId="4476" xr:uid="{00000000-0005-0000-0000-00006C120000}"/>
    <cellStyle name="Input 2 5 8 3 2" xfId="4477" xr:uid="{00000000-0005-0000-0000-00006D120000}"/>
    <cellStyle name="Input 2 5 8 4" xfId="4478" xr:uid="{00000000-0005-0000-0000-00006E120000}"/>
    <cellStyle name="Input 2 5 8 5" xfId="4479" xr:uid="{00000000-0005-0000-0000-00006F120000}"/>
    <cellStyle name="Input 2 5 8 6" xfId="4480" xr:uid="{00000000-0005-0000-0000-000070120000}"/>
    <cellStyle name="Input 2 5 8 7" xfId="4481" xr:uid="{00000000-0005-0000-0000-000071120000}"/>
    <cellStyle name="Input 2 5 9" xfId="4482" xr:uid="{00000000-0005-0000-0000-000072120000}"/>
    <cellStyle name="Input 2 5 9 2" xfId="4483" xr:uid="{00000000-0005-0000-0000-000073120000}"/>
    <cellStyle name="Input 2 5 9 3" xfId="4484" xr:uid="{00000000-0005-0000-0000-000074120000}"/>
    <cellStyle name="Input 2 5 9 4" xfId="4485" xr:uid="{00000000-0005-0000-0000-000075120000}"/>
    <cellStyle name="Input 2 5 9 5" xfId="4486" xr:uid="{00000000-0005-0000-0000-000076120000}"/>
    <cellStyle name="Input 2 5 9 6" xfId="4487" xr:uid="{00000000-0005-0000-0000-000077120000}"/>
    <cellStyle name="Input 2 5_Subsidy" xfId="4488" xr:uid="{00000000-0005-0000-0000-000078120000}"/>
    <cellStyle name="Input 2 6" xfId="4489" xr:uid="{00000000-0005-0000-0000-000079120000}"/>
    <cellStyle name="Input 2 6 10" xfId="4490" xr:uid="{00000000-0005-0000-0000-00007A120000}"/>
    <cellStyle name="Input 2 6 10 2" xfId="4491" xr:uid="{00000000-0005-0000-0000-00007B120000}"/>
    <cellStyle name="Input 2 6 11" xfId="4492" xr:uid="{00000000-0005-0000-0000-00007C120000}"/>
    <cellStyle name="Input 2 6 12" xfId="4493" xr:uid="{00000000-0005-0000-0000-00007D120000}"/>
    <cellStyle name="Input 2 6 13" xfId="4494" xr:uid="{00000000-0005-0000-0000-00007E120000}"/>
    <cellStyle name="Input 2 6 14" xfId="4495" xr:uid="{00000000-0005-0000-0000-00007F120000}"/>
    <cellStyle name="Input 2 6 2" xfId="4496" xr:uid="{00000000-0005-0000-0000-000080120000}"/>
    <cellStyle name="Input 2 6 2 2" xfId="4497" xr:uid="{00000000-0005-0000-0000-000081120000}"/>
    <cellStyle name="Input 2 6 2 2 2" xfId="4498" xr:uid="{00000000-0005-0000-0000-000082120000}"/>
    <cellStyle name="Input 2 6 2 2 2 2" xfId="4499" xr:uid="{00000000-0005-0000-0000-000083120000}"/>
    <cellStyle name="Input 2 6 2 2 2 3" xfId="4500" xr:uid="{00000000-0005-0000-0000-000084120000}"/>
    <cellStyle name="Input 2 6 2 2 2 4" xfId="4501" xr:uid="{00000000-0005-0000-0000-000085120000}"/>
    <cellStyle name="Input 2 6 2 2 2 5" xfId="4502" xr:uid="{00000000-0005-0000-0000-000086120000}"/>
    <cellStyle name="Input 2 6 2 2 2 6" xfId="4503" xr:uid="{00000000-0005-0000-0000-000087120000}"/>
    <cellStyle name="Input 2 6 2 2 3" xfId="4504" xr:uid="{00000000-0005-0000-0000-000088120000}"/>
    <cellStyle name="Input 2 6 2 2 3 2" xfId="4505" xr:uid="{00000000-0005-0000-0000-000089120000}"/>
    <cellStyle name="Input 2 6 2 2 4" xfId="4506" xr:uid="{00000000-0005-0000-0000-00008A120000}"/>
    <cellStyle name="Input 2 6 2 2 5" xfId="4507" xr:uid="{00000000-0005-0000-0000-00008B120000}"/>
    <cellStyle name="Input 2 6 2 2 6" xfId="4508" xr:uid="{00000000-0005-0000-0000-00008C120000}"/>
    <cellStyle name="Input 2 6 2 2 7" xfId="4509" xr:uid="{00000000-0005-0000-0000-00008D120000}"/>
    <cellStyle name="Input 2 6 2 3" xfId="4510" xr:uid="{00000000-0005-0000-0000-00008E120000}"/>
    <cellStyle name="Input 2 6 2 3 2" xfId="4511" xr:uid="{00000000-0005-0000-0000-00008F120000}"/>
    <cellStyle name="Input 2 6 2 3 3" xfId="4512" xr:uid="{00000000-0005-0000-0000-000090120000}"/>
    <cellStyle name="Input 2 6 2 3 4" xfId="4513" xr:uid="{00000000-0005-0000-0000-000091120000}"/>
    <cellStyle name="Input 2 6 2 3 5" xfId="4514" xr:uid="{00000000-0005-0000-0000-000092120000}"/>
    <cellStyle name="Input 2 6 2 3 6" xfId="4515" xr:uid="{00000000-0005-0000-0000-000093120000}"/>
    <cellStyle name="Input 2 6 2 4" xfId="4516" xr:uid="{00000000-0005-0000-0000-000094120000}"/>
    <cellStyle name="Input 2 6 2 4 2" xfId="4517" xr:uid="{00000000-0005-0000-0000-000095120000}"/>
    <cellStyle name="Input 2 6 2 5" xfId="4518" xr:uid="{00000000-0005-0000-0000-000096120000}"/>
    <cellStyle name="Input 2 6 2 6" xfId="4519" xr:uid="{00000000-0005-0000-0000-000097120000}"/>
    <cellStyle name="Input 2 6 2 7" xfId="4520" xr:uid="{00000000-0005-0000-0000-000098120000}"/>
    <cellStyle name="Input 2 6 2 8" xfId="4521" xr:uid="{00000000-0005-0000-0000-000099120000}"/>
    <cellStyle name="Input 2 6 2_Subsidy" xfId="4522" xr:uid="{00000000-0005-0000-0000-00009A120000}"/>
    <cellStyle name="Input 2 6 3" xfId="4523" xr:uid="{00000000-0005-0000-0000-00009B120000}"/>
    <cellStyle name="Input 2 6 3 2" xfId="4524" xr:uid="{00000000-0005-0000-0000-00009C120000}"/>
    <cellStyle name="Input 2 6 3 2 2" xfId="4525" xr:uid="{00000000-0005-0000-0000-00009D120000}"/>
    <cellStyle name="Input 2 6 3 2 3" xfId="4526" xr:uid="{00000000-0005-0000-0000-00009E120000}"/>
    <cellStyle name="Input 2 6 3 2 4" xfId="4527" xr:uid="{00000000-0005-0000-0000-00009F120000}"/>
    <cellStyle name="Input 2 6 3 2 5" xfId="4528" xr:uid="{00000000-0005-0000-0000-0000A0120000}"/>
    <cellStyle name="Input 2 6 3 2 6" xfId="4529" xr:uid="{00000000-0005-0000-0000-0000A1120000}"/>
    <cellStyle name="Input 2 6 3 3" xfId="4530" xr:uid="{00000000-0005-0000-0000-0000A2120000}"/>
    <cellStyle name="Input 2 6 3 3 2" xfId="4531" xr:uid="{00000000-0005-0000-0000-0000A3120000}"/>
    <cellStyle name="Input 2 6 3 4" xfId="4532" xr:uid="{00000000-0005-0000-0000-0000A4120000}"/>
    <cellStyle name="Input 2 6 3 5" xfId="4533" xr:uid="{00000000-0005-0000-0000-0000A5120000}"/>
    <cellStyle name="Input 2 6 3 6" xfId="4534" xr:uid="{00000000-0005-0000-0000-0000A6120000}"/>
    <cellStyle name="Input 2 6 3 7" xfId="4535" xr:uid="{00000000-0005-0000-0000-0000A7120000}"/>
    <cellStyle name="Input 2 6 4" xfId="4536" xr:uid="{00000000-0005-0000-0000-0000A8120000}"/>
    <cellStyle name="Input 2 6 4 2" xfId="4537" xr:uid="{00000000-0005-0000-0000-0000A9120000}"/>
    <cellStyle name="Input 2 6 4 2 2" xfId="4538" xr:uid="{00000000-0005-0000-0000-0000AA120000}"/>
    <cellStyle name="Input 2 6 4 2 3" xfId="4539" xr:uid="{00000000-0005-0000-0000-0000AB120000}"/>
    <cellStyle name="Input 2 6 4 2 4" xfId="4540" xr:uid="{00000000-0005-0000-0000-0000AC120000}"/>
    <cellStyle name="Input 2 6 4 2 5" xfId="4541" xr:uid="{00000000-0005-0000-0000-0000AD120000}"/>
    <cellStyle name="Input 2 6 4 2 6" xfId="4542" xr:uid="{00000000-0005-0000-0000-0000AE120000}"/>
    <cellStyle name="Input 2 6 4 3" xfId="4543" xr:uid="{00000000-0005-0000-0000-0000AF120000}"/>
    <cellStyle name="Input 2 6 4 3 2" xfId="4544" xr:uid="{00000000-0005-0000-0000-0000B0120000}"/>
    <cellStyle name="Input 2 6 4 4" xfId="4545" xr:uid="{00000000-0005-0000-0000-0000B1120000}"/>
    <cellStyle name="Input 2 6 4 5" xfId="4546" xr:uid="{00000000-0005-0000-0000-0000B2120000}"/>
    <cellStyle name="Input 2 6 4 6" xfId="4547" xr:uid="{00000000-0005-0000-0000-0000B3120000}"/>
    <cellStyle name="Input 2 6 4 7" xfId="4548" xr:uid="{00000000-0005-0000-0000-0000B4120000}"/>
    <cellStyle name="Input 2 6 5" xfId="4549" xr:uid="{00000000-0005-0000-0000-0000B5120000}"/>
    <cellStyle name="Input 2 6 5 2" xfId="4550" xr:uid="{00000000-0005-0000-0000-0000B6120000}"/>
    <cellStyle name="Input 2 6 5 2 2" xfId="4551" xr:uid="{00000000-0005-0000-0000-0000B7120000}"/>
    <cellStyle name="Input 2 6 5 2 3" xfId="4552" xr:uid="{00000000-0005-0000-0000-0000B8120000}"/>
    <cellStyle name="Input 2 6 5 2 4" xfId="4553" xr:uid="{00000000-0005-0000-0000-0000B9120000}"/>
    <cellStyle name="Input 2 6 5 2 5" xfId="4554" xr:uid="{00000000-0005-0000-0000-0000BA120000}"/>
    <cellStyle name="Input 2 6 5 2 6" xfId="4555" xr:uid="{00000000-0005-0000-0000-0000BB120000}"/>
    <cellStyle name="Input 2 6 5 3" xfId="4556" xr:uid="{00000000-0005-0000-0000-0000BC120000}"/>
    <cellStyle name="Input 2 6 5 3 2" xfId="4557" xr:uid="{00000000-0005-0000-0000-0000BD120000}"/>
    <cellStyle name="Input 2 6 5 4" xfId="4558" xr:uid="{00000000-0005-0000-0000-0000BE120000}"/>
    <cellStyle name="Input 2 6 5 5" xfId="4559" xr:uid="{00000000-0005-0000-0000-0000BF120000}"/>
    <cellStyle name="Input 2 6 5 6" xfId="4560" xr:uid="{00000000-0005-0000-0000-0000C0120000}"/>
    <cellStyle name="Input 2 6 5 7" xfId="4561" xr:uid="{00000000-0005-0000-0000-0000C1120000}"/>
    <cellStyle name="Input 2 6 6" xfId="4562" xr:uid="{00000000-0005-0000-0000-0000C2120000}"/>
    <cellStyle name="Input 2 6 6 2" xfId="4563" xr:uid="{00000000-0005-0000-0000-0000C3120000}"/>
    <cellStyle name="Input 2 6 6 2 2" xfId="4564" xr:uid="{00000000-0005-0000-0000-0000C4120000}"/>
    <cellStyle name="Input 2 6 6 2 3" xfId="4565" xr:uid="{00000000-0005-0000-0000-0000C5120000}"/>
    <cellStyle name="Input 2 6 6 2 4" xfId="4566" xr:uid="{00000000-0005-0000-0000-0000C6120000}"/>
    <cellStyle name="Input 2 6 6 2 5" xfId="4567" xr:uid="{00000000-0005-0000-0000-0000C7120000}"/>
    <cellStyle name="Input 2 6 6 2 6" xfId="4568" xr:uid="{00000000-0005-0000-0000-0000C8120000}"/>
    <cellStyle name="Input 2 6 6 3" xfId="4569" xr:uid="{00000000-0005-0000-0000-0000C9120000}"/>
    <cellStyle name="Input 2 6 6 3 2" xfId="4570" xr:uid="{00000000-0005-0000-0000-0000CA120000}"/>
    <cellStyle name="Input 2 6 6 4" xfId="4571" xr:uid="{00000000-0005-0000-0000-0000CB120000}"/>
    <cellStyle name="Input 2 6 6 5" xfId="4572" xr:uid="{00000000-0005-0000-0000-0000CC120000}"/>
    <cellStyle name="Input 2 6 6 6" xfId="4573" xr:uid="{00000000-0005-0000-0000-0000CD120000}"/>
    <cellStyle name="Input 2 6 6 7" xfId="4574" xr:uid="{00000000-0005-0000-0000-0000CE120000}"/>
    <cellStyle name="Input 2 6 7" xfId="4575" xr:uid="{00000000-0005-0000-0000-0000CF120000}"/>
    <cellStyle name="Input 2 6 7 2" xfId="4576" xr:uid="{00000000-0005-0000-0000-0000D0120000}"/>
    <cellStyle name="Input 2 6 7 2 2" xfId="4577" xr:uid="{00000000-0005-0000-0000-0000D1120000}"/>
    <cellStyle name="Input 2 6 7 2 3" xfId="4578" xr:uid="{00000000-0005-0000-0000-0000D2120000}"/>
    <cellStyle name="Input 2 6 7 2 4" xfId="4579" xr:uid="{00000000-0005-0000-0000-0000D3120000}"/>
    <cellStyle name="Input 2 6 7 2 5" xfId="4580" xr:uid="{00000000-0005-0000-0000-0000D4120000}"/>
    <cellStyle name="Input 2 6 7 2 6" xfId="4581" xr:uid="{00000000-0005-0000-0000-0000D5120000}"/>
    <cellStyle name="Input 2 6 7 3" xfId="4582" xr:uid="{00000000-0005-0000-0000-0000D6120000}"/>
    <cellStyle name="Input 2 6 7 3 2" xfId="4583" xr:uid="{00000000-0005-0000-0000-0000D7120000}"/>
    <cellStyle name="Input 2 6 7 4" xfId="4584" xr:uid="{00000000-0005-0000-0000-0000D8120000}"/>
    <cellStyle name="Input 2 6 7 5" xfId="4585" xr:uid="{00000000-0005-0000-0000-0000D9120000}"/>
    <cellStyle name="Input 2 6 7 6" xfId="4586" xr:uid="{00000000-0005-0000-0000-0000DA120000}"/>
    <cellStyle name="Input 2 6 7 7" xfId="4587" xr:uid="{00000000-0005-0000-0000-0000DB120000}"/>
    <cellStyle name="Input 2 6 8" xfId="4588" xr:uid="{00000000-0005-0000-0000-0000DC120000}"/>
    <cellStyle name="Input 2 6 8 2" xfId="4589" xr:uid="{00000000-0005-0000-0000-0000DD120000}"/>
    <cellStyle name="Input 2 6 8 2 2" xfId="4590" xr:uid="{00000000-0005-0000-0000-0000DE120000}"/>
    <cellStyle name="Input 2 6 8 2 3" xfId="4591" xr:uid="{00000000-0005-0000-0000-0000DF120000}"/>
    <cellStyle name="Input 2 6 8 2 4" xfId="4592" xr:uid="{00000000-0005-0000-0000-0000E0120000}"/>
    <cellStyle name="Input 2 6 8 2 5" xfId="4593" xr:uid="{00000000-0005-0000-0000-0000E1120000}"/>
    <cellStyle name="Input 2 6 8 2 6" xfId="4594" xr:uid="{00000000-0005-0000-0000-0000E2120000}"/>
    <cellStyle name="Input 2 6 8 3" xfId="4595" xr:uid="{00000000-0005-0000-0000-0000E3120000}"/>
    <cellStyle name="Input 2 6 8 3 2" xfId="4596" xr:uid="{00000000-0005-0000-0000-0000E4120000}"/>
    <cellStyle name="Input 2 6 8 4" xfId="4597" xr:uid="{00000000-0005-0000-0000-0000E5120000}"/>
    <cellStyle name="Input 2 6 8 5" xfId="4598" xr:uid="{00000000-0005-0000-0000-0000E6120000}"/>
    <cellStyle name="Input 2 6 8 6" xfId="4599" xr:uid="{00000000-0005-0000-0000-0000E7120000}"/>
    <cellStyle name="Input 2 6 8 7" xfId="4600" xr:uid="{00000000-0005-0000-0000-0000E8120000}"/>
    <cellStyle name="Input 2 6 9" xfId="4601" xr:uid="{00000000-0005-0000-0000-0000E9120000}"/>
    <cellStyle name="Input 2 6 9 2" xfId="4602" xr:uid="{00000000-0005-0000-0000-0000EA120000}"/>
    <cellStyle name="Input 2 6 9 3" xfId="4603" xr:uid="{00000000-0005-0000-0000-0000EB120000}"/>
    <cellStyle name="Input 2 6 9 4" xfId="4604" xr:uid="{00000000-0005-0000-0000-0000EC120000}"/>
    <cellStyle name="Input 2 6 9 5" xfId="4605" xr:uid="{00000000-0005-0000-0000-0000ED120000}"/>
    <cellStyle name="Input 2 6 9 6" xfId="4606" xr:uid="{00000000-0005-0000-0000-0000EE120000}"/>
    <cellStyle name="Input 2 6_Subsidy" xfId="4607" xr:uid="{00000000-0005-0000-0000-0000EF120000}"/>
    <cellStyle name="Input 2 7" xfId="4608" xr:uid="{00000000-0005-0000-0000-0000F0120000}"/>
    <cellStyle name="Input 2 7 2" xfId="4609" xr:uid="{00000000-0005-0000-0000-0000F1120000}"/>
    <cellStyle name="Input 2 7 2 2" xfId="4610" xr:uid="{00000000-0005-0000-0000-0000F2120000}"/>
    <cellStyle name="Input 2 7 2 2 2" xfId="4611" xr:uid="{00000000-0005-0000-0000-0000F3120000}"/>
    <cellStyle name="Input 2 7 2 2 3" xfId="4612" xr:uid="{00000000-0005-0000-0000-0000F4120000}"/>
    <cellStyle name="Input 2 7 2 2 4" xfId="4613" xr:uid="{00000000-0005-0000-0000-0000F5120000}"/>
    <cellStyle name="Input 2 7 2 2 5" xfId="4614" xr:uid="{00000000-0005-0000-0000-0000F6120000}"/>
    <cellStyle name="Input 2 7 2 2 6" xfId="4615" xr:uid="{00000000-0005-0000-0000-0000F7120000}"/>
    <cellStyle name="Input 2 7 2 3" xfId="4616" xr:uid="{00000000-0005-0000-0000-0000F8120000}"/>
    <cellStyle name="Input 2 7 2 3 2" xfId="4617" xr:uid="{00000000-0005-0000-0000-0000F9120000}"/>
    <cellStyle name="Input 2 7 2 4" xfId="4618" xr:uid="{00000000-0005-0000-0000-0000FA120000}"/>
    <cellStyle name="Input 2 7 2 5" xfId="4619" xr:uid="{00000000-0005-0000-0000-0000FB120000}"/>
    <cellStyle name="Input 2 7 2 6" xfId="4620" xr:uid="{00000000-0005-0000-0000-0000FC120000}"/>
    <cellStyle name="Input 2 7 2 7" xfId="4621" xr:uid="{00000000-0005-0000-0000-0000FD120000}"/>
    <cellStyle name="Input 2 7 3" xfId="4622" xr:uid="{00000000-0005-0000-0000-0000FE120000}"/>
    <cellStyle name="Input 2 7 3 2" xfId="4623" xr:uid="{00000000-0005-0000-0000-0000FF120000}"/>
    <cellStyle name="Input 2 7 3 3" xfId="4624" xr:uid="{00000000-0005-0000-0000-000000130000}"/>
    <cellStyle name="Input 2 7 3 4" xfId="4625" xr:uid="{00000000-0005-0000-0000-000001130000}"/>
    <cellStyle name="Input 2 7 3 5" xfId="4626" xr:uid="{00000000-0005-0000-0000-000002130000}"/>
    <cellStyle name="Input 2 7 3 6" xfId="4627" xr:uid="{00000000-0005-0000-0000-000003130000}"/>
    <cellStyle name="Input 2 7 4" xfId="4628" xr:uid="{00000000-0005-0000-0000-000004130000}"/>
    <cellStyle name="Input 2 7 4 2" xfId="4629" xr:uid="{00000000-0005-0000-0000-000005130000}"/>
    <cellStyle name="Input 2 7 5" xfId="4630" xr:uid="{00000000-0005-0000-0000-000006130000}"/>
    <cellStyle name="Input 2 7 6" xfId="4631" xr:uid="{00000000-0005-0000-0000-000007130000}"/>
    <cellStyle name="Input 2 7 7" xfId="4632" xr:uid="{00000000-0005-0000-0000-000008130000}"/>
    <cellStyle name="Input 2 7 8" xfId="4633" xr:uid="{00000000-0005-0000-0000-000009130000}"/>
    <cellStyle name="Input 2 7_Subsidy" xfId="4634" xr:uid="{00000000-0005-0000-0000-00000A130000}"/>
    <cellStyle name="Input 2 8" xfId="4635" xr:uid="{00000000-0005-0000-0000-00000B130000}"/>
    <cellStyle name="Input 2 8 2" xfId="4636" xr:uid="{00000000-0005-0000-0000-00000C130000}"/>
    <cellStyle name="Input 2 8 3" xfId="4637" xr:uid="{00000000-0005-0000-0000-00000D130000}"/>
    <cellStyle name="Input 2 8 4" xfId="4638" xr:uid="{00000000-0005-0000-0000-00000E130000}"/>
    <cellStyle name="Input 2 8 5" xfId="4639" xr:uid="{00000000-0005-0000-0000-00000F130000}"/>
    <cellStyle name="Input 2 8 6" xfId="4640" xr:uid="{00000000-0005-0000-0000-000010130000}"/>
    <cellStyle name="Input 2 9" xfId="4641" xr:uid="{00000000-0005-0000-0000-000011130000}"/>
    <cellStyle name="Input 2 9 2" xfId="4642" xr:uid="{00000000-0005-0000-0000-000012130000}"/>
    <cellStyle name="Input 2_277" xfId="4643" xr:uid="{00000000-0005-0000-0000-000013130000}"/>
    <cellStyle name="Input 20" xfId="4644" xr:uid="{00000000-0005-0000-0000-000014130000}"/>
    <cellStyle name="Input 21" xfId="4645" xr:uid="{00000000-0005-0000-0000-000015130000}"/>
    <cellStyle name="Input 22" xfId="4646" xr:uid="{00000000-0005-0000-0000-000016130000}"/>
    <cellStyle name="Input 23" xfId="4647" xr:uid="{00000000-0005-0000-0000-000017130000}"/>
    <cellStyle name="Input 24" xfId="4648" xr:uid="{00000000-0005-0000-0000-000018130000}"/>
    <cellStyle name="Input 25" xfId="4649" xr:uid="{00000000-0005-0000-0000-000019130000}"/>
    <cellStyle name="Input 26" xfId="4650" xr:uid="{00000000-0005-0000-0000-00001A130000}"/>
    <cellStyle name="Input 27" xfId="4651" xr:uid="{00000000-0005-0000-0000-00001B130000}"/>
    <cellStyle name="Input 28" xfId="4652" xr:uid="{00000000-0005-0000-0000-00001C130000}"/>
    <cellStyle name="Input 29" xfId="4653" xr:uid="{00000000-0005-0000-0000-00001D130000}"/>
    <cellStyle name="Input 3" xfId="4654" xr:uid="{00000000-0005-0000-0000-00001E130000}"/>
    <cellStyle name="Input 3 10" xfId="4655" xr:uid="{00000000-0005-0000-0000-00001F130000}"/>
    <cellStyle name="Input 3 10 2" xfId="4656" xr:uid="{00000000-0005-0000-0000-000020130000}"/>
    <cellStyle name="Input 3 10 2 2" xfId="4657" xr:uid="{00000000-0005-0000-0000-000021130000}"/>
    <cellStyle name="Input 3 10 2 3" xfId="4658" xr:uid="{00000000-0005-0000-0000-000022130000}"/>
    <cellStyle name="Input 3 10 2 4" xfId="4659" xr:uid="{00000000-0005-0000-0000-000023130000}"/>
    <cellStyle name="Input 3 10 2 5" xfId="4660" xr:uid="{00000000-0005-0000-0000-000024130000}"/>
    <cellStyle name="Input 3 10 2 6" xfId="4661" xr:uid="{00000000-0005-0000-0000-000025130000}"/>
    <cellStyle name="Input 3 10 3" xfId="4662" xr:uid="{00000000-0005-0000-0000-000026130000}"/>
    <cellStyle name="Input 3 10 3 2" xfId="4663" xr:uid="{00000000-0005-0000-0000-000027130000}"/>
    <cellStyle name="Input 3 10 4" xfId="4664" xr:uid="{00000000-0005-0000-0000-000028130000}"/>
    <cellStyle name="Input 3 10 5" xfId="4665" xr:uid="{00000000-0005-0000-0000-000029130000}"/>
    <cellStyle name="Input 3 10 6" xfId="4666" xr:uid="{00000000-0005-0000-0000-00002A130000}"/>
    <cellStyle name="Input 3 10 7" xfId="4667" xr:uid="{00000000-0005-0000-0000-00002B130000}"/>
    <cellStyle name="Input 3 11" xfId="4668" xr:uid="{00000000-0005-0000-0000-00002C130000}"/>
    <cellStyle name="Input 3 11 2" xfId="4669" xr:uid="{00000000-0005-0000-0000-00002D130000}"/>
    <cellStyle name="Input 3 11 2 2" xfId="4670" xr:uid="{00000000-0005-0000-0000-00002E130000}"/>
    <cellStyle name="Input 3 11 2 3" xfId="4671" xr:uid="{00000000-0005-0000-0000-00002F130000}"/>
    <cellStyle name="Input 3 11 2 4" xfId="4672" xr:uid="{00000000-0005-0000-0000-000030130000}"/>
    <cellStyle name="Input 3 11 2 5" xfId="4673" xr:uid="{00000000-0005-0000-0000-000031130000}"/>
    <cellStyle name="Input 3 11 2 6" xfId="4674" xr:uid="{00000000-0005-0000-0000-000032130000}"/>
    <cellStyle name="Input 3 11 3" xfId="4675" xr:uid="{00000000-0005-0000-0000-000033130000}"/>
    <cellStyle name="Input 3 11 3 2" xfId="4676" xr:uid="{00000000-0005-0000-0000-000034130000}"/>
    <cellStyle name="Input 3 11 4" xfId="4677" xr:uid="{00000000-0005-0000-0000-000035130000}"/>
    <cellStyle name="Input 3 11 5" xfId="4678" xr:uid="{00000000-0005-0000-0000-000036130000}"/>
    <cellStyle name="Input 3 11 6" xfId="4679" xr:uid="{00000000-0005-0000-0000-000037130000}"/>
    <cellStyle name="Input 3 11 7" xfId="4680" xr:uid="{00000000-0005-0000-0000-000038130000}"/>
    <cellStyle name="Input 3 12" xfId="4681" xr:uid="{00000000-0005-0000-0000-000039130000}"/>
    <cellStyle name="Input 3 12 2" xfId="4682" xr:uid="{00000000-0005-0000-0000-00003A130000}"/>
    <cellStyle name="Input 3 12 2 2" xfId="4683" xr:uid="{00000000-0005-0000-0000-00003B130000}"/>
    <cellStyle name="Input 3 12 2 3" xfId="4684" xr:uid="{00000000-0005-0000-0000-00003C130000}"/>
    <cellStyle name="Input 3 12 2 4" xfId="4685" xr:uid="{00000000-0005-0000-0000-00003D130000}"/>
    <cellStyle name="Input 3 12 2 5" xfId="4686" xr:uid="{00000000-0005-0000-0000-00003E130000}"/>
    <cellStyle name="Input 3 12 2 6" xfId="4687" xr:uid="{00000000-0005-0000-0000-00003F130000}"/>
    <cellStyle name="Input 3 12 3" xfId="4688" xr:uid="{00000000-0005-0000-0000-000040130000}"/>
    <cellStyle name="Input 3 12 3 2" xfId="4689" xr:uid="{00000000-0005-0000-0000-000041130000}"/>
    <cellStyle name="Input 3 12 4" xfId="4690" xr:uid="{00000000-0005-0000-0000-000042130000}"/>
    <cellStyle name="Input 3 12 5" xfId="4691" xr:uid="{00000000-0005-0000-0000-000043130000}"/>
    <cellStyle name="Input 3 12 6" xfId="4692" xr:uid="{00000000-0005-0000-0000-000044130000}"/>
    <cellStyle name="Input 3 12 7" xfId="4693" xr:uid="{00000000-0005-0000-0000-000045130000}"/>
    <cellStyle name="Input 3 13" xfId="4694" xr:uid="{00000000-0005-0000-0000-000046130000}"/>
    <cellStyle name="Input 3 13 2" xfId="4695" xr:uid="{00000000-0005-0000-0000-000047130000}"/>
    <cellStyle name="Input 3 13 3" xfId="4696" xr:uid="{00000000-0005-0000-0000-000048130000}"/>
    <cellStyle name="Input 3 13 4" xfId="4697" xr:uid="{00000000-0005-0000-0000-000049130000}"/>
    <cellStyle name="Input 3 13 5" xfId="4698" xr:uid="{00000000-0005-0000-0000-00004A130000}"/>
    <cellStyle name="Input 3 13 6" xfId="4699" xr:uid="{00000000-0005-0000-0000-00004B130000}"/>
    <cellStyle name="Input 3 14" xfId="4700" xr:uid="{00000000-0005-0000-0000-00004C130000}"/>
    <cellStyle name="Input 3 14 2" xfId="4701" xr:uid="{00000000-0005-0000-0000-00004D130000}"/>
    <cellStyle name="Input 3 15" xfId="4702" xr:uid="{00000000-0005-0000-0000-00004E130000}"/>
    <cellStyle name="Input 3 16" xfId="4703" xr:uid="{00000000-0005-0000-0000-00004F130000}"/>
    <cellStyle name="Input 3 17" xfId="4704" xr:uid="{00000000-0005-0000-0000-000050130000}"/>
    <cellStyle name="Input 3 18" xfId="4705" xr:uid="{00000000-0005-0000-0000-000051130000}"/>
    <cellStyle name="Input 3 19" xfId="4706" xr:uid="{00000000-0005-0000-0000-000052130000}"/>
    <cellStyle name="Input 3 2" xfId="4707" xr:uid="{00000000-0005-0000-0000-000053130000}"/>
    <cellStyle name="Input 3 2 10" xfId="4708" xr:uid="{00000000-0005-0000-0000-000054130000}"/>
    <cellStyle name="Input 3 2 10 2" xfId="4709" xr:uid="{00000000-0005-0000-0000-000055130000}"/>
    <cellStyle name="Input 3 2 11" xfId="4710" xr:uid="{00000000-0005-0000-0000-000056130000}"/>
    <cellStyle name="Input 3 2 12" xfId="4711" xr:uid="{00000000-0005-0000-0000-000057130000}"/>
    <cellStyle name="Input 3 2 13" xfId="4712" xr:uid="{00000000-0005-0000-0000-000058130000}"/>
    <cellStyle name="Input 3 2 14" xfId="4713" xr:uid="{00000000-0005-0000-0000-000059130000}"/>
    <cellStyle name="Input 3 2 2" xfId="4714" xr:uid="{00000000-0005-0000-0000-00005A130000}"/>
    <cellStyle name="Input 3 2 2 2" xfId="4715" xr:uid="{00000000-0005-0000-0000-00005B130000}"/>
    <cellStyle name="Input 3 2 2 2 2" xfId="4716" xr:uid="{00000000-0005-0000-0000-00005C130000}"/>
    <cellStyle name="Input 3 2 2 2 2 2" xfId="4717" xr:uid="{00000000-0005-0000-0000-00005D130000}"/>
    <cellStyle name="Input 3 2 2 2 2 3" xfId="4718" xr:uid="{00000000-0005-0000-0000-00005E130000}"/>
    <cellStyle name="Input 3 2 2 2 2 4" xfId="4719" xr:uid="{00000000-0005-0000-0000-00005F130000}"/>
    <cellStyle name="Input 3 2 2 2 2 5" xfId="4720" xr:uid="{00000000-0005-0000-0000-000060130000}"/>
    <cellStyle name="Input 3 2 2 2 2 6" xfId="4721" xr:uid="{00000000-0005-0000-0000-000061130000}"/>
    <cellStyle name="Input 3 2 2 2 3" xfId="4722" xr:uid="{00000000-0005-0000-0000-000062130000}"/>
    <cellStyle name="Input 3 2 2 2 3 2" xfId="4723" xr:uid="{00000000-0005-0000-0000-000063130000}"/>
    <cellStyle name="Input 3 2 2 2 4" xfId="4724" xr:uid="{00000000-0005-0000-0000-000064130000}"/>
    <cellStyle name="Input 3 2 2 2 5" xfId="4725" xr:uid="{00000000-0005-0000-0000-000065130000}"/>
    <cellStyle name="Input 3 2 2 2 6" xfId="4726" xr:uid="{00000000-0005-0000-0000-000066130000}"/>
    <cellStyle name="Input 3 2 2 2 7" xfId="4727" xr:uid="{00000000-0005-0000-0000-000067130000}"/>
    <cellStyle name="Input 3 2 2 3" xfId="4728" xr:uid="{00000000-0005-0000-0000-000068130000}"/>
    <cellStyle name="Input 3 2 2 3 2" xfId="4729" xr:uid="{00000000-0005-0000-0000-000069130000}"/>
    <cellStyle name="Input 3 2 2 3 3" xfId="4730" xr:uid="{00000000-0005-0000-0000-00006A130000}"/>
    <cellStyle name="Input 3 2 2 3 4" xfId="4731" xr:uid="{00000000-0005-0000-0000-00006B130000}"/>
    <cellStyle name="Input 3 2 2 3 5" xfId="4732" xr:uid="{00000000-0005-0000-0000-00006C130000}"/>
    <cellStyle name="Input 3 2 2 3 6" xfId="4733" xr:uid="{00000000-0005-0000-0000-00006D130000}"/>
    <cellStyle name="Input 3 2 2 4" xfId="4734" xr:uid="{00000000-0005-0000-0000-00006E130000}"/>
    <cellStyle name="Input 3 2 2 4 2" xfId="4735" xr:uid="{00000000-0005-0000-0000-00006F130000}"/>
    <cellStyle name="Input 3 2 2 5" xfId="4736" xr:uid="{00000000-0005-0000-0000-000070130000}"/>
    <cellStyle name="Input 3 2 2 6" xfId="4737" xr:uid="{00000000-0005-0000-0000-000071130000}"/>
    <cellStyle name="Input 3 2 2 7" xfId="4738" xr:uid="{00000000-0005-0000-0000-000072130000}"/>
    <cellStyle name="Input 3 2 2 8" xfId="4739" xr:uid="{00000000-0005-0000-0000-000073130000}"/>
    <cellStyle name="Input 3 2 2_Subsidy" xfId="4740" xr:uid="{00000000-0005-0000-0000-000074130000}"/>
    <cellStyle name="Input 3 2 3" xfId="4741" xr:uid="{00000000-0005-0000-0000-000075130000}"/>
    <cellStyle name="Input 3 2 3 2" xfId="4742" xr:uid="{00000000-0005-0000-0000-000076130000}"/>
    <cellStyle name="Input 3 2 3 2 2" xfId="4743" xr:uid="{00000000-0005-0000-0000-000077130000}"/>
    <cellStyle name="Input 3 2 3 2 3" xfId="4744" xr:uid="{00000000-0005-0000-0000-000078130000}"/>
    <cellStyle name="Input 3 2 3 2 4" xfId="4745" xr:uid="{00000000-0005-0000-0000-000079130000}"/>
    <cellStyle name="Input 3 2 3 2 5" xfId="4746" xr:uid="{00000000-0005-0000-0000-00007A130000}"/>
    <cellStyle name="Input 3 2 3 2 6" xfId="4747" xr:uid="{00000000-0005-0000-0000-00007B130000}"/>
    <cellStyle name="Input 3 2 3 3" xfId="4748" xr:uid="{00000000-0005-0000-0000-00007C130000}"/>
    <cellStyle name="Input 3 2 3 3 2" xfId="4749" xr:uid="{00000000-0005-0000-0000-00007D130000}"/>
    <cellStyle name="Input 3 2 3 4" xfId="4750" xr:uid="{00000000-0005-0000-0000-00007E130000}"/>
    <cellStyle name="Input 3 2 3 5" xfId="4751" xr:uid="{00000000-0005-0000-0000-00007F130000}"/>
    <cellStyle name="Input 3 2 3 6" xfId="4752" xr:uid="{00000000-0005-0000-0000-000080130000}"/>
    <cellStyle name="Input 3 2 3 7" xfId="4753" xr:uid="{00000000-0005-0000-0000-000081130000}"/>
    <cellStyle name="Input 3 2 4" xfId="4754" xr:uid="{00000000-0005-0000-0000-000082130000}"/>
    <cellStyle name="Input 3 2 4 2" xfId="4755" xr:uid="{00000000-0005-0000-0000-000083130000}"/>
    <cellStyle name="Input 3 2 4 2 2" xfId="4756" xr:uid="{00000000-0005-0000-0000-000084130000}"/>
    <cellStyle name="Input 3 2 4 2 3" xfId="4757" xr:uid="{00000000-0005-0000-0000-000085130000}"/>
    <cellStyle name="Input 3 2 4 2 4" xfId="4758" xr:uid="{00000000-0005-0000-0000-000086130000}"/>
    <cellStyle name="Input 3 2 4 2 5" xfId="4759" xr:uid="{00000000-0005-0000-0000-000087130000}"/>
    <cellStyle name="Input 3 2 4 2 6" xfId="4760" xr:uid="{00000000-0005-0000-0000-000088130000}"/>
    <cellStyle name="Input 3 2 4 3" xfId="4761" xr:uid="{00000000-0005-0000-0000-000089130000}"/>
    <cellStyle name="Input 3 2 4 3 2" xfId="4762" xr:uid="{00000000-0005-0000-0000-00008A130000}"/>
    <cellStyle name="Input 3 2 4 4" xfId="4763" xr:uid="{00000000-0005-0000-0000-00008B130000}"/>
    <cellStyle name="Input 3 2 4 5" xfId="4764" xr:uid="{00000000-0005-0000-0000-00008C130000}"/>
    <cellStyle name="Input 3 2 4 6" xfId="4765" xr:uid="{00000000-0005-0000-0000-00008D130000}"/>
    <cellStyle name="Input 3 2 4 7" xfId="4766" xr:uid="{00000000-0005-0000-0000-00008E130000}"/>
    <cellStyle name="Input 3 2 5" xfId="4767" xr:uid="{00000000-0005-0000-0000-00008F130000}"/>
    <cellStyle name="Input 3 2 5 2" xfId="4768" xr:uid="{00000000-0005-0000-0000-000090130000}"/>
    <cellStyle name="Input 3 2 5 2 2" xfId="4769" xr:uid="{00000000-0005-0000-0000-000091130000}"/>
    <cellStyle name="Input 3 2 5 2 3" xfId="4770" xr:uid="{00000000-0005-0000-0000-000092130000}"/>
    <cellStyle name="Input 3 2 5 2 4" xfId="4771" xr:uid="{00000000-0005-0000-0000-000093130000}"/>
    <cellStyle name="Input 3 2 5 2 5" xfId="4772" xr:uid="{00000000-0005-0000-0000-000094130000}"/>
    <cellStyle name="Input 3 2 5 2 6" xfId="4773" xr:uid="{00000000-0005-0000-0000-000095130000}"/>
    <cellStyle name="Input 3 2 5 3" xfId="4774" xr:uid="{00000000-0005-0000-0000-000096130000}"/>
    <cellStyle name="Input 3 2 5 3 2" xfId="4775" xr:uid="{00000000-0005-0000-0000-000097130000}"/>
    <cellStyle name="Input 3 2 5 4" xfId="4776" xr:uid="{00000000-0005-0000-0000-000098130000}"/>
    <cellStyle name="Input 3 2 5 5" xfId="4777" xr:uid="{00000000-0005-0000-0000-000099130000}"/>
    <cellStyle name="Input 3 2 5 6" xfId="4778" xr:uid="{00000000-0005-0000-0000-00009A130000}"/>
    <cellStyle name="Input 3 2 5 7" xfId="4779" xr:uid="{00000000-0005-0000-0000-00009B130000}"/>
    <cellStyle name="Input 3 2 6" xfId="4780" xr:uid="{00000000-0005-0000-0000-00009C130000}"/>
    <cellStyle name="Input 3 2 6 2" xfId="4781" xr:uid="{00000000-0005-0000-0000-00009D130000}"/>
    <cellStyle name="Input 3 2 6 2 2" xfId="4782" xr:uid="{00000000-0005-0000-0000-00009E130000}"/>
    <cellStyle name="Input 3 2 6 2 3" xfId="4783" xr:uid="{00000000-0005-0000-0000-00009F130000}"/>
    <cellStyle name="Input 3 2 6 2 4" xfId="4784" xr:uid="{00000000-0005-0000-0000-0000A0130000}"/>
    <cellStyle name="Input 3 2 6 2 5" xfId="4785" xr:uid="{00000000-0005-0000-0000-0000A1130000}"/>
    <cellStyle name="Input 3 2 6 2 6" xfId="4786" xr:uid="{00000000-0005-0000-0000-0000A2130000}"/>
    <cellStyle name="Input 3 2 6 3" xfId="4787" xr:uid="{00000000-0005-0000-0000-0000A3130000}"/>
    <cellStyle name="Input 3 2 6 3 2" xfId="4788" xr:uid="{00000000-0005-0000-0000-0000A4130000}"/>
    <cellStyle name="Input 3 2 6 4" xfId="4789" xr:uid="{00000000-0005-0000-0000-0000A5130000}"/>
    <cellStyle name="Input 3 2 6 5" xfId="4790" xr:uid="{00000000-0005-0000-0000-0000A6130000}"/>
    <cellStyle name="Input 3 2 6 6" xfId="4791" xr:uid="{00000000-0005-0000-0000-0000A7130000}"/>
    <cellStyle name="Input 3 2 6 7" xfId="4792" xr:uid="{00000000-0005-0000-0000-0000A8130000}"/>
    <cellStyle name="Input 3 2 7" xfId="4793" xr:uid="{00000000-0005-0000-0000-0000A9130000}"/>
    <cellStyle name="Input 3 2 7 2" xfId="4794" xr:uid="{00000000-0005-0000-0000-0000AA130000}"/>
    <cellStyle name="Input 3 2 7 2 2" xfId="4795" xr:uid="{00000000-0005-0000-0000-0000AB130000}"/>
    <cellStyle name="Input 3 2 7 2 3" xfId="4796" xr:uid="{00000000-0005-0000-0000-0000AC130000}"/>
    <cellStyle name="Input 3 2 7 2 4" xfId="4797" xr:uid="{00000000-0005-0000-0000-0000AD130000}"/>
    <cellStyle name="Input 3 2 7 2 5" xfId="4798" xr:uid="{00000000-0005-0000-0000-0000AE130000}"/>
    <cellStyle name="Input 3 2 7 2 6" xfId="4799" xr:uid="{00000000-0005-0000-0000-0000AF130000}"/>
    <cellStyle name="Input 3 2 7 3" xfId="4800" xr:uid="{00000000-0005-0000-0000-0000B0130000}"/>
    <cellStyle name="Input 3 2 7 3 2" xfId="4801" xr:uid="{00000000-0005-0000-0000-0000B1130000}"/>
    <cellStyle name="Input 3 2 7 4" xfId="4802" xr:uid="{00000000-0005-0000-0000-0000B2130000}"/>
    <cellStyle name="Input 3 2 7 5" xfId="4803" xr:uid="{00000000-0005-0000-0000-0000B3130000}"/>
    <cellStyle name="Input 3 2 7 6" xfId="4804" xr:uid="{00000000-0005-0000-0000-0000B4130000}"/>
    <cellStyle name="Input 3 2 7 7" xfId="4805" xr:uid="{00000000-0005-0000-0000-0000B5130000}"/>
    <cellStyle name="Input 3 2 8" xfId="4806" xr:uid="{00000000-0005-0000-0000-0000B6130000}"/>
    <cellStyle name="Input 3 2 8 2" xfId="4807" xr:uid="{00000000-0005-0000-0000-0000B7130000}"/>
    <cellStyle name="Input 3 2 8 2 2" xfId="4808" xr:uid="{00000000-0005-0000-0000-0000B8130000}"/>
    <cellStyle name="Input 3 2 8 2 3" xfId="4809" xr:uid="{00000000-0005-0000-0000-0000B9130000}"/>
    <cellStyle name="Input 3 2 8 2 4" xfId="4810" xr:uid="{00000000-0005-0000-0000-0000BA130000}"/>
    <cellStyle name="Input 3 2 8 2 5" xfId="4811" xr:uid="{00000000-0005-0000-0000-0000BB130000}"/>
    <cellStyle name="Input 3 2 8 2 6" xfId="4812" xr:uid="{00000000-0005-0000-0000-0000BC130000}"/>
    <cellStyle name="Input 3 2 8 3" xfId="4813" xr:uid="{00000000-0005-0000-0000-0000BD130000}"/>
    <cellStyle name="Input 3 2 8 3 2" xfId="4814" xr:uid="{00000000-0005-0000-0000-0000BE130000}"/>
    <cellStyle name="Input 3 2 8 4" xfId="4815" xr:uid="{00000000-0005-0000-0000-0000BF130000}"/>
    <cellStyle name="Input 3 2 8 5" xfId="4816" xr:uid="{00000000-0005-0000-0000-0000C0130000}"/>
    <cellStyle name="Input 3 2 8 6" xfId="4817" xr:uid="{00000000-0005-0000-0000-0000C1130000}"/>
    <cellStyle name="Input 3 2 8 7" xfId="4818" xr:uid="{00000000-0005-0000-0000-0000C2130000}"/>
    <cellStyle name="Input 3 2 9" xfId="4819" xr:uid="{00000000-0005-0000-0000-0000C3130000}"/>
    <cellStyle name="Input 3 2 9 2" xfId="4820" xr:uid="{00000000-0005-0000-0000-0000C4130000}"/>
    <cellStyle name="Input 3 2 9 3" xfId="4821" xr:uid="{00000000-0005-0000-0000-0000C5130000}"/>
    <cellStyle name="Input 3 2 9 4" xfId="4822" xr:uid="{00000000-0005-0000-0000-0000C6130000}"/>
    <cellStyle name="Input 3 2 9 5" xfId="4823" xr:uid="{00000000-0005-0000-0000-0000C7130000}"/>
    <cellStyle name="Input 3 2 9 6" xfId="4824" xr:uid="{00000000-0005-0000-0000-0000C8130000}"/>
    <cellStyle name="Input 3 2_Subsidy" xfId="4825" xr:uid="{00000000-0005-0000-0000-0000C9130000}"/>
    <cellStyle name="Input 3 20" xfId="4826" xr:uid="{00000000-0005-0000-0000-0000CA130000}"/>
    <cellStyle name="Input 3 21" xfId="4827" xr:uid="{00000000-0005-0000-0000-0000CB130000}"/>
    <cellStyle name="Input 3 22" xfId="4828" xr:uid="{00000000-0005-0000-0000-0000CC130000}"/>
    <cellStyle name="Input 3 23" xfId="4829" xr:uid="{00000000-0005-0000-0000-0000CD130000}"/>
    <cellStyle name="Input 3 24" xfId="4830" xr:uid="{00000000-0005-0000-0000-0000CE130000}"/>
    <cellStyle name="Input 3 25" xfId="4831" xr:uid="{00000000-0005-0000-0000-0000CF130000}"/>
    <cellStyle name="Input 3 26" xfId="4832" xr:uid="{00000000-0005-0000-0000-0000D0130000}"/>
    <cellStyle name="Input 3 27" xfId="4833" xr:uid="{00000000-0005-0000-0000-0000D1130000}"/>
    <cellStyle name="Input 3 28" xfId="4834" xr:uid="{00000000-0005-0000-0000-0000D2130000}"/>
    <cellStyle name="Input 3 29" xfId="4835" xr:uid="{00000000-0005-0000-0000-0000D3130000}"/>
    <cellStyle name="Input 3 3" xfId="4836" xr:uid="{00000000-0005-0000-0000-0000D4130000}"/>
    <cellStyle name="Input 3 3 10" xfId="4837" xr:uid="{00000000-0005-0000-0000-0000D5130000}"/>
    <cellStyle name="Input 3 3 10 2" xfId="4838" xr:uid="{00000000-0005-0000-0000-0000D6130000}"/>
    <cellStyle name="Input 3 3 11" xfId="4839" xr:uid="{00000000-0005-0000-0000-0000D7130000}"/>
    <cellStyle name="Input 3 3 12" xfId="4840" xr:uid="{00000000-0005-0000-0000-0000D8130000}"/>
    <cellStyle name="Input 3 3 13" xfId="4841" xr:uid="{00000000-0005-0000-0000-0000D9130000}"/>
    <cellStyle name="Input 3 3 14" xfId="4842" xr:uid="{00000000-0005-0000-0000-0000DA130000}"/>
    <cellStyle name="Input 3 3 2" xfId="4843" xr:uid="{00000000-0005-0000-0000-0000DB130000}"/>
    <cellStyle name="Input 3 3 2 2" xfId="4844" xr:uid="{00000000-0005-0000-0000-0000DC130000}"/>
    <cellStyle name="Input 3 3 2 2 2" xfId="4845" xr:uid="{00000000-0005-0000-0000-0000DD130000}"/>
    <cellStyle name="Input 3 3 2 2 2 2" xfId="4846" xr:uid="{00000000-0005-0000-0000-0000DE130000}"/>
    <cellStyle name="Input 3 3 2 2 2 3" xfId="4847" xr:uid="{00000000-0005-0000-0000-0000DF130000}"/>
    <cellStyle name="Input 3 3 2 2 2 4" xfId="4848" xr:uid="{00000000-0005-0000-0000-0000E0130000}"/>
    <cellStyle name="Input 3 3 2 2 2 5" xfId="4849" xr:uid="{00000000-0005-0000-0000-0000E1130000}"/>
    <cellStyle name="Input 3 3 2 2 2 6" xfId="4850" xr:uid="{00000000-0005-0000-0000-0000E2130000}"/>
    <cellStyle name="Input 3 3 2 2 3" xfId="4851" xr:uid="{00000000-0005-0000-0000-0000E3130000}"/>
    <cellStyle name="Input 3 3 2 2 3 2" xfId="4852" xr:uid="{00000000-0005-0000-0000-0000E4130000}"/>
    <cellStyle name="Input 3 3 2 2 4" xfId="4853" xr:uid="{00000000-0005-0000-0000-0000E5130000}"/>
    <cellStyle name="Input 3 3 2 2 5" xfId="4854" xr:uid="{00000000-0005-0000-0000-0000E6130000}"/>
    <cellStyle name="Input 3 3 2 2 6" xfId="4855" xr:uid="{00000000-0005-0000-0000-0000E7130000}"/>
    <cellStyle name="Input 3 3 2 2 7" xfId="4856" xr:uid="{00000000-0005-0000-0000-0000E8130000}"/>
    <cellStyle name="Input 3 3 2 3" xfId="4857" xr:uid="{00000000-0005-0000-0000-0000E9130000}"/>
    <cellStyle name="Input 3 3 2 3 2" xfId="4858" xr:uid="{00000000-0005-0000-0000-0000EA130000}"/>
    <cellStyle name="Input 3 3 2 3 3" xfId="4859" xr:uid="{00000000-0005-0000-0000-0000EB130000}"/>
    <cellStyle name="Input 3 3 2 3 4" xfId="4860" xr:uid="{00000000-0005-0000-0000-0000EC130000}"/>
    <cellStyle name="Input 3 3 2 3 5" xfId="4861" xr:uid="{00000000-0005-0000-0000-0000ED130000}"/>
    <cellStyle name="Input 3 3 2 3 6" xfId="4862" xr:uid="{00000000-0005-0000-0000-0000EE130000}"/>
    <cellStyle name="Input 3 3 2 4" xfId="4863" xr:uid="{00000000-0005-0000-0000-0000EF130000}"/>
    <cellStyle name="Input 3 3 2 4 2" xfId="4864" xr:uid="{00000000-0005-0000-0000-0000F0130000}"/>
    <cellStyle name="Input 3 3 2 5" xfId="4865" xr:uid="{00000000-0005-0000-0000-0000F1130000}"/>
    <cellStyle name="Input 3 3 2 6" xfId="4866" xr:uid="{00000000-0005-0000-0000-0000F2130000}"/>
    <cellStyle name="Input 3 3 2 7" xfId="4867" xr:uid="{00000000-0005-0000-0000-0000F3130000}"/>
    <cellStyle name="Input 3 3 2 8" xfId="4868" xr:uid="{00000000-0005-0000-0000-0000F4130000}"/>
    <cellStyle name="Input 3 3 2_Subsidy" xfId="4869" xr:uid="{00000000-0005-0000-0000-0000F5130000}"/>
    <cellStyle name="Input 3 3 3" xfId="4870" xr:uid="{00000000-0005-0000-0000-0000F6130000}"/>
    <cellStyle name="Input 3 3 3 2" xfId="4871" xr:uid="{00000000-0005-0000-0000-0000F7130000}"/>
    <cellStyle name="Input 3 3 3 2 2" xfId="4872" xr:uid="{00000000-0005-0000-0000-0000F8130000}"/>
    <cellStyle name="Input 3 3 3 2 3" xfId="4873" xr:uid="{00000000-0005-0000-0000-0000F9130000}"/>
    <cellStyle name="Input 3 3 3 2 4" xfId="4874" xr:uid="{00000000-0005-0000-0000-0000FA130000}"/>
    <cellStyle name="Input 3 3 3 2 5" xfId="4875" xr:uid="{00000000-0005-0000-0000-0000FB130000}"/>
    <cellStyle name="Input 3 3 3 2 6" xfId="4876" xr:uid="{00000000-0005-0000-0000-0000FC130000}"/>
    <cellStyle name="Input 3 3 3 3" xfId="4877" xr:uid="{00000000-0005-0000-0000-0000FD130000}"/>
    <cellStyle name="Input 3 3 3 3 2" xfId="4878" xr:uid="{00000000-0005-0000-0000-0000FE130000}"/>
    <cellStyle name="Input 3 3 3 4" xfId="4879" xr:uid="{00000000-0005-0000-0000-0000FF130000}"/>
    <cellStyle name="Input 3 3 3 5" xfId="4880" xr:uid="{00000000-0005-0000-0000-000000140000}"/>
    <cellStyle name="Input 3 3 3 6" xfId="4881" xr:uid="{00000000-0005-0000-0000-000001140000}"/>
    <cellStyle name="Input 3 3 3 7" xfId="4882" xr:uid="{00000000-0005-0000-0000-000002140000}"/>
    <cellStyle name="Input 3 3 4" xfId="4883" xr:uid="{00000000-0005-0000-0000-000003140000}"/>
    <cellStyle name="Input 3 3 4 2" xfId="4884" xr:uid="{00000000-0005-0000-0000-000004140000}"/>
    <cellStyle name="Input 3 3 4 2 2" xfId="4885" xr:uid="{00000000-0005-0000-0000-000005140000}"/>
    <cellStyle name="Input 3 3 4 2 3" xfId="4886" xr:uid="{00000000-0005-0000-0000-000006140000}"/>
    <cellStyle name="Input 3 3 4 2 4" xfId="4887" xr:uid="{00000000-0005-0000-0000-000007140000}"/>
    <cellStyle name="Input 3 3 4 2 5" xfId="4888" xr:uid="{00000000-0005-0000-0000-000008140000}"/>
    <cellStyle name="Input 3 3 4 2 6" xfId="4889" xr:uid="{00000000-0005-0000-0000-000009140000}"/>
    <cellStyle name="Input 3 3 4 3" xfId="4890" xr:uid="{00000000-0005-0000-0000-00000A140000}"/>
    <cellStyle name="Input 3 3 4 3 2" xfId="4891" xr:uid="{00000000-0005-0000-0000-00000B140000}"/>
    <cellStyle name="Input 3 3 4 4" xfId="4892" xr:uid="{00000000-0005-0000-0000-00000C140000}"/>
    <cellStyle name="Input 3 3 4 5" xfId="4893" xr:uid="{00000000-0005-0000-0000-00000D140000}"/>
    <cellStyle name="Input 3 3 4 6" xfId="4894" xr:uid="{00000000-0005-0000-0000-00000E140000}"/>
    <cellStyle name="Input 3 3 4 7" xfId="4895" xr:uid="{00000000-0005-0000-0000-00000F140000}"/>
    <cellStyle name="Input 3 3 5" xfId="4896" xr:uid="{00000000-0005-0000-0000-000010140000}"/>
    <cellStyle name="Input 3 3 5 2" xfId="4897" xr:uid="{00000000-0005-0000-0000-000011140000}"/>
    <cellStyle name="Input 3 3 5 2 2" xfId="4898" xr:uid="{00000000-0005-0000-0000-000012140000}"/>
    <cellStyle name="Input 3 3 5 2 3" xfId="4899" xr:uid="{00000000-0005-0000-0000-000013140000}"/>
    <cellStyle name="Input 3 3 5 2 4" xfId="4900" xr:uid="{00000000-0005-0000-0000-000014140000}"/>
    <cellStyle name="Input 3 3 5 2 5" xfId="4901" xr:uid="{00000000-0005-0000-0000-000015140000}"/>
    <cellStyle name="Input 3 3 5 2 6" xfId="4902" xr:uid="{00000000-0005-0000-0000-000016140000}"/>
    <cellStyle name="Input 3 3 5 3" xfId="4903" xr:uid="{00000000-0005-0000-0000-000017140000}"/>
    <cellStyle name="Input 3 3 5 3 2" xfId="4904" xr:uid="{00000000-0005-0000-0000-000018140000}"/>
    <cellStyle name="Input 3 3 5 4" xfId="4905" xr:uid="{00000000-0005-0000-0000-000019140000}"/>
    <cellStyle name="Input 3 3 5 5" xfId="4906" xr:uid="{00000000-0005-0000-0000-00001A140000}"/>
    <cellStyle name="Input 3 3 5 6" xfId="4907" xr:uid="{00000000-0005-0000-0000-00001B140000}"/>
    <cellStyle name="Input 3 3 5 7" xfId="4908" xr:uid="{00000000-0005-0000-0000-00001C140000}"/>
    <cellStyle name="Input 3 3 6" xfId="4909" xr:uid="{00000000-0005-0000-0000-00001D140000}"/>
    <cellStyle name="Input 3 3 6 2" xfId="4910" xr:uid="{00000000-0005-0000-0000-00001E140000}"/>
    <cellStyle name="Input 3 3 6 2 2" xfId="4911" xr:uid="{00000000-0005-0000-0000-00001F140000}"/>
    <cellStyle name="Input 3 3 6 2 3" xfId="4912" xr:uid="{00000000-0005-0000-0000-000020140000}"/>
    <cellStyle name="Input 3 3 6 2 4" xfId="4913" xr:uid="{00000000-0005-0000-0000-000021140000}"/>
    <cellStyle name="Input 3 3 6 2 5" xfId="4914" xr:uid="{00000000-0005-0000-0000-000022140000}"/>
    <cellStyle name="Input 3 3 6 2 6" xfId="4915" xr:uid="{00000000-0005-0000-0000-000023140000}"/>
    <cellStyle name="Input 3 3 6 3" xfId="4916" xr:uid="{00000000-0005-0000-0000-000024140000}"/>
    <cellStyle name="Input 3 3 6 3 2" xfId="4917" xr:uid="{00000000-0005-0000-0000-000025140000}"/>
    <cellStyle name="Input 3 3 6 4" xfId="4918" xr:uid="{00000000-0005-0000-0000-000026140000}"/>
    <cellStyle name="Input 3 3 6 5" xfId="4919" xr:uid="{00000000-0005-0000-0000-000027140000}"/>
    <cellStyle name="Input 3 3 6 6" xfId="4920" xr:uid="{00000000-0005-0000-0000-000028140000}"/>
    <cellStyle name="Input 3 3 6 7" xfId="4921" xr:uid="{00000000-0005-0000-0000-000029140000}"/>
    <cellStyle name="Input 3 3 7" xfId="4922" xr:uid="{00000000-0005-0000-0000-00002A140000}"/>
    <cellStyle name="Input 3 3 7 2" xfId="4923" xr:uid="{00000000-0005-0000-0000-00002B140000}"/>
    <cellStyle name="Input 3 3 7 2 2" xfId="4924" xr:uid="{00000000-0005-0000-0000-00002C140000}"/>
    <cellStyle name="Input 3 3 7 2 3" xfId="4925" xr:uid="{00000000-0005-0000-0000-00002D140000}"/>
    <cellStyle name="Input 3 3 7 2 4" xfId="4926" xr:uid="{00000000-0005-0000-0000-00002E140000}"/>
    <cellStyle name="Input 3 3 7 2 5" xfId="4927" xr:uid="{00000000-0005-0000-0000-00002F140000}"/>
    <cellStyle name="Input 3 3 7 2 6" xfId="4928" xr:uid="{00000000-0005-0000-0000-000030140000}"/>
    <cellStyle name="Input 3 3 7 3" xfId="4929" xr:uid="{00000000-0005-0000-0000-000031140000}"/>
    <cellStyle name="Input 3 3 7 3 2" xfId="4930" xr:uid="{00000000-0005-0000-0000-000032140000}"/>
    <cellStyle name="Input 3 3 7 4" xfId="4931" xr:uid="{00000000-0005-0000-0000-000033140000}"/>
    <cellStyle name="Input 3 3 7 5" xfId="4932" xr:uid="{00000000-0005-0000-0000-000034140000}"/>
    <cellStyle name="Input 3 3 7 6" xfId="4933" xr:uid="{00000000-0005-0000-0000-000035140000}"/>
    <cellStyle name="Input 3 3 7 7" xfId="4934" xr:uid="{00000000-0005-0000-0000-000036140000}"/>
    <cellStyle name="Input 3 3 8" xfId="4935" xr:uid="{00000000-0005-0000-0000-000037140000}"/>
    <cellStyle name="Input 3 3 8 2" xfId="4936" xr:uid="{00000000-0005-0000-0000-000038140000}"/>
    <cellStyle name="Input 3 3 8 2 2" xfId="4937" xr:uid="{00000000-0005-0000-0000-000039140000}"/>
    <cellStyle name="Input 3 3 8 2 3" xfId="4938" xr:uid="{00000000-0005-0000-0000-00003A140000}"/>
    <cellStyle name="Input 3 3 8 2 4" xfId="4939" xr:uid="{00000000-0005-0000-0000-00003B140000}"/>
    <cellStyle name="Input 3 3 8 2 5" xfId="4940" xr:uid="{00000000-0005-0000-0000-00003C140000}"/>
    <cellStyle name="Input 3 3 8 2 6" xfId="4941" xr:uid="{00000000-0005-0000-0000-00003D140000}"/>
    <cellStyle name="Input 3 3 8 3" xfId="4942" xr:uid="{00000000-0005-0000-0000-00003E140000}"/>
    <cellStyle name="Input 3 3 8 3 2" xfId="4943" xr:uid="{00000000-0005-0000-0000-00003F140000}"/>
    <cellStyle name="Input 3 3 8 4" xfId="4944" xr:uid="{00000000-0005-0000-0000-000040140000}"/>
    <cellStyle name="Input 3 3 8 5" xfId="4945" xr:uid="{00000000-0005-0000-0000-000041140000}"/>
    <cellStyle name="Input 3 3 8 6" xfId="4946" xr:uid="{00000000-0005-0000-0000-000042140000}"/>
    <cellStyle name="Input 3 3 8 7" xfId="4947" xr:uid="{00000000-0005-0000-0000-000043140000}"/>
    <cellStyle name="Input 3 3 9" xfId="4948" xr:uid="{00000000-0005-0000-0000-000044140000}"/>
    <cellStyle name="Input 3 3 9 2" xfId="4949" xr:uid="{00000000-0005-0000-0000-000045140000}"/>
    <cellStyle name="Input 3 3 9 3" xfId="4950" xr:uid="{00000000-0005-0000-0000-000046140000}"/>
    <cellStyle name="Input 3 3 9 4" xfId="4951" xr:uid="{00000000-0005-0000-0000-000047140000}"/>
    <cellStyle name="Input 3 3 9 5" xfId="4952" xr:uid="{00000000-0005-0000-0000-000048140000}"/>
    <cellStyle name="Input 3 3 9 6" xfId="4953" xr:uid="{00000000-0005-0000-0000-000049140000}"/>
    <cellStyle name="Input 3 3_Subsidy" xfId="4954" xr:uid="{00000000-0005-0000-0000-00004A140000}"/>
    <cellStyle name="Input 3 30" xfId="4955" xr:uid="{00000000-0005-0000-0000-00004B140000}"/>
    <cellStyle name="Input 3 31" xfId="4956" xr:uid="{00000000-0005-0000-0000-00004C140000}"/>
    <cellStyle name="Input 3 32" xfId="4957" xr:uid="{00000000-0005-0000-0000-00004D140000}"/>
    <cellStyle name="Input 3 33" xfId="4958" xr:uid="{00000000-0005-0000-0000-00004E140000}"/>
    <cellStyle name="Input 3 34" xfId="4959" xr:uid="{00000000-0005-0000-0000-00004F140000}"/>
    <cellStyle name="Input 3 35" xfId="4960" xr:uid="{00000000-0005-0000-0000-000050140000}"/>
    <cellStyle name="Input 3 36" xfId="4961" xr:uid="{00000000-0005-0000-0000-000051140000}"/>
    <cellStyle name="Input 3 37" xfId="4962" xr:uid="{00000000-0005-0000-0000-000052140000}"/>
    <cellStyle name="Input 3 38" xfId="4963" xr:uid="{00000000-0005-0000-0000-000053140000}"/>
    <cellStyle name="Input 3 39" xfId="4964" xr:uid="{00000000-0005-0000-0000-000054140000}"/>
    <cellStyle name="Input 3 4" xfId="4965" xr:uid="{00000000-0005-0000-0000-000055140000}"/>
    <cellStyle name="Input 3 4 10" xfId="4966" xr:uid="{00000000-0005-0000-0000-000056140000}"/>
    <cellStyle name="Input 3 4 10 2" xfId="4967" xr:uid="{00000000-0005-0000-0000-000057140000}"/>
    <cellStyle name="Input 3 4 11" xfId="4968" xr:uid="{00000000-0005-0000-0000-000058140000}"/>
    <cellStyle name="Input 3 4 12" xfId="4969" xr:uid="{00000000-0005-0000-0000-000059140000}"/>
    <cellStyle name="Input 3 4 13" xfId="4970" xr:uid="{00000000-0005-0000-0000-00005A140000}"/>
    <cellStyle name="Input 3 4 14" xfId="4971" xr:uid="{00000000-0005-0000-0000-00005B140000}"/>
    <cellStyle name="Input 3 4 2" xfId="4972" xr:uid="{00000000-0005-0000-0000-00005C140000}"/>
    <cellStyle name="Input 3 4 2 2" xfId="4973" xr:uid="{00000000-0005-0000-0000-00005D140000}"/>
    <cellStyle name="Input 3 4 2 2 2" xfId="4974" xr:uid="{00000000-0005-0000-0000-00005E140000}"/>
    <cellStyle name="Input 3 4 2 2 2 2" xfId="4975" xr:uid="{00000000-0005-0000-0000-00005F140000}"/>
    <cellStyle name="Input 3 4 2 2 2 3" xfId="4976" xr:uid="{00000000-0005-0000-0000-000060140000}"/>
    <cellStyle name="Input 3 4 2 2 2 4" xfId="4977" xr:uid="{00000000-0005-0000-0000-000061140000}"/>
    <cellStyle name="Input 3 4 2 2 2 5" xfId="4978" xr:uid="{00000000-0005-0000-0000-000062140000}"/>
    <cellStyle name="Input 3 4 2 2 2 6" xfId="4979" xr:uid="{00000000-0005-0000-0000-000063140000}"/>
    <cellStyle name="Input 3 4 2 2 3" xfId="4980" xr:uid="{00000000-0005-0000-0000-000064140000}"/>
    <cellStyle name="Input 3 4 2 2 3 2" xfId="4981" xr:uid="{00000000-0005-0000-0000-000065140000}"/>
    <cellStyle name="Input 3 4 2 2 4" xfId="4982" xr:uid="{00000000-0005-0000-0000-000066140000}"/>
    <cellStyle name="Input 3 4 2 2 5" xfId="4983" xr:uid="{00000000-0005-0000-0000-000067140000}"/>
    <cellStyle name="Input 3 4 2 2 6" xfId="4984" xr:uid="{00000000-0005-0000-0000-000068140000}"/>
    <cellStyle name="Input 3 4 2 2 7" xfId="4985" xr:uid="{00000000-0005-0000-0000-000069140000}"/>
    <cellStyle name="Input 3 4 2 3" xfId="4986" xr:uid="{00000000-0005-0000-0000-00006A140000}"/>
    <cellStyle name="Input 3 4 2 3 2" xfId="4987" xr:uid="{00000000-0005-0000-0000-00006B140000}"/>
    <cellStyle name="Input 3 4 2 3 3" xfId="4988" xr:uid="{00000000-0005-0000-0000-00006C140000}"/>
    <cellStyle name="Input 3 4 2 3 4" xfId="4989" xr:uid="{00000000-0005-0000-0000-00006D140000}"/>
    <cellStyle name="Input 3 4 2 3 5" xfId="4990" xr:uid="{00000000-0005-0000-0000-00006E140000}"/>
    <cellStyle name="Input 3 4 2 3 6" xfId="4991" xr:uid="{00000000-0005-0000-0000-00006F140000}"/>
    <cellStyle name="Input 3 4 2 4" xfId="4992" xr:uid="{00000000-0005-0000-0000-000070140000}"/>
    <cellStyle name="Input 3 4 2 4 2" xfId="4993" xr:uid="{00000000-0005-0000-0000-000071140000}"/>
    <cellStyle name="Input 3 4 2 5" xfId="4994" xr:uid="{00000000-0005-0000-0000-000072140000}"/>
    <cellStyle name="Input 3 4 2 6" xfId="4995" xr:uid="{00000000-0005-0000-0000-000073140000}"/>
    <cellStyle name="Input 3 4 2 7" xfId="4996" xr:uid="{00000000-0005-0000-0000-000074140000}"/>
    <cellStyle name="Input 3 4 2 8" xfId="4997" xr:uid="{00000000-0005-0000-0000-000075140000}"/>
    <cellStyle name="Input 3 4 2_Subsidy" xfId="4998" xr:uid="{00000000-0005-0000-0000-000076140000}"/>
    <cellStyle name="Input 3 4 3" xfId="4999" xr:uid="{00000000-0005-0000-0000-000077140000}"/>
    <cellStyle name="Input 3 4 3 2" xfId="5000" xr:uid="{00000000-0005-0000-0000-000078140000}"/>
    <cellStyle name="Input 3 4 3 2 2" xfId="5001" xr:uid="{00000000-0005-0000-0000-000079140000}"/>
    <cellStyle name="Input 3 4 3 2 3" xfId="5002" xr:uid="{00000000-0005-0000-0000-00007A140000}"/>
    <cellStyle name="Input 3 4 3 2 4" xfId="5003" xr:uid="{00000000-0005-0000-0000-00007B140000}"/>
    <cellStyle name="Input 3 4 3 2 5" xfId="5004" xr:uid="{00000000-0005-0000-0000-00007C140000}"/>
    <cellStyle name="Input 3 4 3 2 6" xfId="5005" xr:uid="{00000000-0005-0000-0000-00007D140000}"/>
    <cellStyle name="Input 3 4 3 3" xfId="5006" xr:uid="{00000000-0005-0000-0000-00007E140000}"/>
    <cellStyle name="Input 3 4 3 3 2" xfId="5007" xr:uid="{00000000-0005-0000-0000-00007F140000}"/>
    <cellStyle name="Input 3 4 3 4" xfId="5008" xr:uid="{00000000-0005-0000-0000-000080140000}"/>
    <cellStyle name="Input 3 4 3 5" xfId="5009" xr:uid="{00000000-0005-0000-0000-000081140000}"/>
    <cellStyle name="Input 3 4 3 6" xfId="5010" xr:uid="{00000000-0005-0000-0000-000082140000}"/>
    <cellStyle name="Input 3 4 3 7" xfId="5011" xr:uid="{00000000-0005-0000-0000-000083140000}"/>
    <cellStyle name="Input 3 4 4" xfId="5012" xr:uid="{00000000-0005-0000-0000-000084140000}"/>
    <cellStyle name="Input 3 4 4 2" xfId="5013" xr:uid="{00000000-0005-0000-0000-000085140000}"/>
    <cellStyle name="Input 3 4 4 2 2" xfId="5014" xr:uid="{00000000-0005-0000-0000-000086140000}"/>
    <cellStyle name="Input 3 4 4 2 3" xfId="5015" xr:uid="{00000000-0005-0000-0000-000087140000}"/>
    <cellStyle name="Input 3 4 4 2 4" xfId="5016" xr:uid="{00000000-0005-0000-0000-000088140000}"/>
    <cellStyle name="Input 3 4 4 2 5" xfId="5017" xr:uid="{00000000-0005-0000-0000-000089140000}"/>
    <cellStyle name="Input 3 4 4 2 6" xfId="5018" xr:uid="{00000000-0005-0000-0000-00008A140000}"/>
    <cellStyle name="Input 3 4 4 3" xfId="5019" xr:uid="{00000000-0005-0000-0000-00008B140000}"/>
    <cellStyle name="Input 3 4 4 3 2" xfId="5020" xr:uid="{00000000-0005-0000-0000-00008C140000}"/>
    <cellStyle name="Input 3 4 4 4" xfId="5021" xr:uid="{00000000-0005-0000-0000-00008D140000}"/>
    <cellStyle name="Input 3 4 4 5" xfId="5022" xr:uid="{00000000-0005-0000-0000-00008E140000}"/>
    <cellStyle name="Input 3 4 4 6" xfId="5023" xr:uid="{00000000-0005-0000-0000-00008F140000}"/>
    <cellStyle name="Input 3 4 4 7" xfId="5024" xr:uid="{00000000-0005-0000-0000-000090140000}"/>
    <cellStyle name="Input 3 4 5" xfId="5025" xr:uid="{00000000-0005-0000-0000-000091140000}"/>
    <cellStyle name="Input 3 4 5 2" xfId="5026" xr:uid="{00000000-0005-0000-0000-000092140000}"/>
    <cellStyle name="Input 3 4 5 2 2" xfId="5027" xr:uid="{00000000-0005-0000-0000-000093140000}"/>
    <cellStyle name="Input 3 4 5 2 3" xfId="5028" xr:uid="{00000000-0005-0000-0000-000094140000}"/>
    <cellStyle name="Input 3 4 5 2 4" xfId="5029" xr:uid="{00000000-0005-0000-0000-000095140000}"/>
    <cellStyle name="Input 3 4 5 2 5" xfId="5030" xr:uid="{00000000-0005-0000-0000-000096140000}"/>
    <cellStyle name="Input 3 4 5 2 6" xfId="5031" xr:uid="{00000000-0005-0000-0000-000097140000}"/>
    <cellStyle name="Input 3 4 5 3" xfId="5032" xr:uid="{00000000-0005-0000-0000-000098140000}"/>
    <cellStyle name="Input 3 4 5 3 2" xfId="5033" xr:uid="{00000000-0005-0000-0000-000099140000}"/>
    <cellStyle name="Input 3 4 5 4" xfId="5034" xr:uid="{00000000-0005-0000-0000-00009A140000}"/>
    <cellStyle name="Input 3 4 5 5" xfId="5035" xr:uid="{00000000-0005-0000-0000-00009B140000}"/>
    <cellStyle name="Input 3 4 5 6" xfId="5036" xr:uid="{00000000-0005-0000-0000-00009C140000}"/>
    <cellStyle name="Input 3 4 5 7" xfId="5037" xr:uid="{00000000-0005-0000-0000-00009D140000}"/>
    <cellStyle name="Input 3 4 6" xfId="5038" xr:uid="{00000000-0005-0000-0000-00009E140000}"/>
    <cellStyle name="Input 3 4 6 2" xfId="5039" xr:uid="{00000000-0005-0000-0000-00009F140000}"/>
    <cellStyle name="Input 3 4 6 2 2" xfId="5040" xr:uid="{00000000-0005-0000-0000-0000A0140000}"/>
    <cellStyle name="Input 3 4 6 2 3" xfId="5041" xr:uid="{00000000-0005-0000-0000-0000A1140000}"/>
    <cellStyle name="Input 3 4 6 2 4" xfId="5042" xr:uid="{00000000-0005-0000-0000-0000A2140000}"/>
    <cellStyle name="Input 3 4 6 2 5" xfId="5043" xr:uid="{00000000-0005-0000-0000-0000A3140000}"/>
    <cellStyle name="Input 3 4 6 2 6" xfId="5044" xr:uid="{00000000-0005-0000-0000-0000A4140000}"/>
    <cellStyle name="Input 3 4 6 3" xfId="5045" xr:uid="{00000000-0005-0000-0000-0000A5140000}"/>
    <cellStyle name="Input 3 4 6 3 2" xfId="5046" xr:uid="{00000000-0005-0000-0000-0000A6140000}"/>
    <cellStyle name="Input 3 4 6 4" xfId="5047" xr:uid="{00000000-0005-0000-0000-0000A7140000}"/>
    <cellStyle name="Input 3 4 6 5" xfId="5048" xr:uid="{00000000-0005-0000-0000-0000A8140000}"/>
    <cellStyle name="Input 3 4 6 6" xfId="5049" xr:uid="{00000000-0005-0000-0000-0000A9140000}"/>
    <cellStyle name="Input 3 4 6 7" xfId="5050" xr:uid="{00000000-0005-0000-0000-0000AA140000}"/>
    <cellStyle name="Input 3 4 7" xfId="5051" xr:uid="{00000000-0005-0000-0000-0000AB140000}"/>
    <cellStyle name="Input 3 4 7 2" xfId="5052" xr:uid="{00000000-0005-0000-0000-0000AC140000}"/>
    <cellStyle name="Input 3 4 7 2 2" xfId="5053" xr:uid="{00000000-0005-0000-0000-0000AD140000}"/>
    <cellStyle name="Input 3 4 7 2 3" xfId="5054" xr:uid="{00000000-0005-0000-0000-0000AE140000}"/>
    <cellStyle name="Input 3 4 7 2 4" xfId="5055" xr:uid="{00000000-0005-0000-0000-0000AF140000}"/>
    <cellStyle name="Input 3 4 7 2 5" xfId="5056" xr:uid="{00000000-0005-0000-0000-0000B0140000}"/>
    <cellStyle name="Input 3 4 7 2 6" xfId="5057" xr:uid="{00000000-0005-0000-0000-0000B1140000}"/>
    <cellStyle name="Input 3 4 7 3" xfId="5058" xr:uid="{00000000-0005-0000-0000-0000B2140000}"/>
    <cellStyle name="Input 3 4 7 3 2" xfId="5059" xr:uid="{00000000-0005-0000-0000-0000B3140000}"/>
    <cellStyle name="Input 3 4 7 4" xfId="5060" xr:uid="{00000000-0005-0000-0000-0000B4140000}"/>
    <cellStyle name="Input 3 4 7 5" xfId="5061" xr:uid="{00000000-0005-0000-0000-0000B5140000}"/>
    <cellStyle name="Input 3 4 7 6" xfId="5062" xr:uid="{00000000-0005-0000-0000-0000B6140000}"/>
    <cellStyle name="Input 3 4 7 7" xfId="5063" xr:uid="{00000000-0005-0000-0000-0000B7140000}"/>
    <cellStyle name="Input 3 4 8" xfId="5064" xr:uid="{00000000-0005-0000-0000-0000B8140000}"/>
    <cellStyle name="Input 3 4 8 2" xfId="5065" xr:uid="{00000000-0005-0000-0000-0000B9140000}"/>
    <cellStyle name="Input 3 4 8 2 2" xfId="5066" xr:uid="{00000000-0005-0000-0000-0000BA140000}"/>
    <cellStyle name="Input 3 4 8 2 3" xfId="5067" xr:uid="{00000000-0005-0000-0000-0000BB140000}"/>
    <cellStyle name="Input 3 4 8 2 4" xfId="5068" xr:uid="{00000000-0005-0000-0000-0000BC140000}"/>
    <cellStyle name="Input 3 4 8 2 5" xfId="5069" xr:uid="{00000000-0005-0000-0000-0000BD140000}"/>
    <cellStyle name="Input 3 4 8 2 6" xfId="5070" xr:uid="{00000000-0005-0000-0000-0000BE140000}"/>
    <cellStyle name="Input 3 4 8 3" xfId="5071" xr:uid="{00000000-0005-0000-0000-0000BF140000}"/>
    <cellStyle name="Input 3 4 8 3 2" xfId="5072" xr:uid="{00000000-0005-0000-0000-0000C0140000}"/>
    <cellStyle name="Input 3 4 8 4" xfId="5073" xr:uid="{00000000-0005-0000-0000-0000C1140000}"/>
    <cellStyle name="Input 3 4 8 5" xfId="5074" xr:uid="{00000000-0005-0000-0000-0000C2140000}"/>
    <cellStyle name="Input 3 4 8 6" xfId="5075" xr:uid="{00000000-0005-0000-0000-0000C3140000}"/>
    <cellStyle name="Input 3 4 8 7" xfId="5076" xr:uid="{00000000-0005-0000-0000-0000C4140000}"/>
    <cellStyle name="Input 3 4 9" xfId="5077" xr:uid="{00000000-0005-0000-0000-0000C5140000}"/>
    <cellStyle name="Input 3 4 9 2" xfId="5078" xr:uid="{00000000-0005-0000-0000-0000C6140000}"/>
    <cellStyle name="Input 3 4 9 3" xfId="5079" xr:uid="{00000000-0005-0000-0000-0000C7140000}"/>
    <cellStyle name="Input 3 4 9 4" xfId="5080" xr:uid="{00000000-0005-0000-0000-0000C8140000}"/>
    <cellStyle name="Input 3 4 9 5" xfId="5081" xr:uid="{00000000-0005-0000-0000-0000C9140000}"/>
    <cellStyle name="Input 3 4 9 6" xfId="5082" xr:uid="{00000000-0005-0000-0000-0000CA140000}"/>
    <cellStyle name="Input 3 4_Subsidy" xfId="5083" xr:uid="{00000000-0005-0000-0000-0000CB140000}"/>
    <cellStyle name="Input 3 40" xfId="5084" xr:uid="{00000000-0005-0000-0000-0000CC140000}"/>
    <cellStyle name="Input 3 41" xfId="5085" xr:uid="{00000000-0005-0000-0000-0000CD140000}"/>
    <cellStyle name="Input 3 42" xfId="5086" xr:uid="{00000000-0005-0000-0000-0000CE140000}"/>
    <cellStyle name="Input 3 43" xfId="5087" xr:uid="{00000000-0005-0000-0000-0000CF140000}"/>
    <cellStyle name="Input 3 44" xfId="5088" xr:uid="{00000000-0005-0000-0000-0000D0140000}"/>
    <cellStyle name="Input 3 45" xfId="5089" xr:uid="{00000000-0005-0000-0000-0000D1140000}"/>
    <cellStyle name="Input 3 5" xfId="5090" xr:uid="{00000000-0005-0000-0000-0000D2140000}"/>
    <cellStyle name="Input 3 5 10" xfId="5091" xr:uid="{00000000-0005-0000-0000-0000D3140000}"/>
    <cellStyle name="Input 3 5 10 2" xfId="5092" xr:uid="{00000000-0005-0000-0000-0000D4140000}"/>
    <cellStyle name="Input 3 5 11" xfId="5093" xr:uid="{00000000-0005-0000-0000-0000D5140000}"/>
    <cellStyle name="Input 3 5 12" xfId="5094" xr:uid="{00000000-0005-0000-0000-0000D6140000}"/>
    <cellStyle name="Input 3 5 13" xfId="5095" xr:uid="{00000000-0005-0000-0000-0000D7140000}"/>
    <cellStyle name="Input 3 5 14" xfId="5096" xr:uid="{00000000-0005-0000-0000-0000D8140000}"/>
    <cellStyle name="Input 3 5 2" xfId="5097" xr:uid="{00000000-0005-0000-0000-0000D9140000}"/>
    <cellStyle name="Input 3 5 2 2" xfId="5098" xr:uid="{00000000-0005-0000-0000-0000DA140000}"/>
    <cellStyle name="Input 3 5 2 2 2" xfId="5099" xr:uid="{00000000-0005-0000-0000-0000DB140000}"/>
    <cellStyle name="Input 3 5 2 2 2 2" xfId="5100" xr:uid="{00000000-0005-0000-0000-0000DC140000}"/>
    <cellStyle name="Input 3 5 2 2 2 3" xfId="5101" xr:uid="{00000000-0005-0000-0000-0000DD140000}"/>
    <cellStyle name="Input 3 5 2 2 2 4" xfId="5102" xr:uid="{00000000-0005-0000-0000-0000DE140000}"/>
    <cellStyle name="Input 3 5 2 2 2 5" xfId="5103" xr:uid="{00000000-0005-0000-0000-0000DF140000}"/>
    <cellStyle name="Input 3 5 2 2 2 6" xfId="5104" xr:uid="{00000000-0005-0000-0000-0000E0140000}"/>
    <cellStyle name="Input 3 5 2 2 3" xfId="5105" xr:uid="{00000000-0005-0000-0000-0000E1140000}"/>
    <cellStyle name="Input 3 5 2 2 3 2" xfId="5106" xr:uid="{00000000-0005-0000-0000-0000E2140000}"/>
    <cellStyle name="Input 3 5 2 2 4" xfId="5107" xr:uid="{00000000-0005-0000-0000-0000E3140000}"/>
    <cellStyle name="Input 3 5 2 2 5" xfId="5108" xr:uid="{00000000-0005-0000-0000-0000E4140000}"/>
    <cellStyle name="Input 3 5 2 2 6" xfId="5109" xr:uid="{00000000-0005-0000-0000-0000E5140000}"/>
    <cellStyle name="Input 3 5 2 2 7" xfId="5110" xr:uid="{00000000-0005-0000-0000-0000E6140000}"/>
    <cellStyle name="Input 3 5 2 3" xfId="5111" xr:uid="{00000000-0005-0000-0000-0000E7140000}"/>
    <cellStyle name="Input 3 5 2 3 2" xfId="5112" xr:uid="{00000000-0005-0000-0000-0000E8140000}"/>
    <cellStyle name="Input 3 5 2 3 3" xfId="5113" xr:uid="{00000000-0005-0000-0000-0000E9140000}"/>
    <cellStyle name="Input 3 5 2 3 4" xfId="5114" xr:uid="{00000000-0005-0000-0000-0000EA140000}"/>
    <cellStyle name="Input 3 5 2 3 5" xfId="5115" xr:uid="{00000000-0005-0000-0000-0000EB140000}"/>
    <cellStyle name="Input 3 5 2 3 6" xfId="5116" xr:uid="{00000000-0005-0000-0000-0000EC140000}"/>
    <cellStyle name="Input 3 5 2 4" xfId="5117" xr:uid="{00000000-0005-0000-0000-0000ED140000}"/>
    <cellStyle name="Input 3 5 2 4 2" xfId="5118" xr:uid="{00000000-0005-0000-0000-0000EE140000}"/>
    <cellStyle name="Input 3 5 2 5" xfId="5119" xr:uid="{00000000-0005-0000-0000-0000EF140000}"/>
    <cellStyle name="Input 3 5 2 6" xfId="5120" xr:uid="{00000000-0005-0000-0000-0000F0140000}"/>
    <cellStyle name="Input 3 5 2 7" xfId="5121" xr:uid="{00000000-0005-0000-0000-0000F1140000}"/>
    <cellStyle name="Input 3 5 2 8" xfId="5122" xr:uid="{00000000-0005-0000-0000-0000F2140000}"/>
    <cellStyle name="Input 3 5 2_Subsidy" xfId="5123" xr:uid="{00000000-0005-0000-0000-0000F3140000}"/>
    <cellStyle name="Input 3 5 3" xfId="5124" xr:uid="{00000000-0005-0000-0000-0000F4140000}"/>
    <cellStyle name="Input 3 5 3 2" xfId="5125" xr:uid="{00000000-0005-0000-0000-0000F5140000}"/>
    <cellStyle name="Input 3 5 3 2 2" xfId="5126" xr:uid="{00000000-0005-0000-0000-0000F6140000}"/>
    <cellStyle name="Input 3 5 3 2 3" xfId="5127" xr:uid="{00000000-0005-0000-0000-0000F7140000}"/>
    <cellStyle name="Input 3 5 3 2 4" xfId="5128" xr:uid="{00000000-0005-0000-0000-0000F8140000}"/>
    <cellStyle name="Input 3 5 3 2 5" xfId="5129" xr:uid="{00000000-0005-0000-0000-0000F9140000}"/>
    <cellStyle name="Input 3 5 3 2 6" xfId="5130" xr:uid="{00000000-0005-0000-0000-0000FA140000}"/>
    <cellStyle name="Input 3 5 3 3" xfId="5131" xr:uid="{00000000-0005-0000-0000-0000FB140000}"/>
    <cellStyle name="Input 3 5 3 3 2" xfId="5132" xr:uid="{00000000-0005-0000-0000-0000FC140000}"/>
    <cellStyle name="Input 3 5 3 4" xfId="5133" xr:uid="{00000000-0005-0000-0000-0000FD140000}"/>
    <cellStyle name="Input 3 5 3 5" xfId="5134" xr:uid="{00000000-0005-0000-0000-0000FE140000}"/>
    <cellStyle name="Input 3 5 3 6" xfId="5135" xr:uid="{00000000-0005-0000-0000-0000FF140000}"/>
    <cellStyle name="Input 3 5 3 7" xfId="5136" xr:uid="{00000000-0005-0000-0000-000000150000}"/>
    <cellStyle name="Input 3 5 4" xfId="5137" xr:uid="{00000000-0005-0000-0000-000001150000}"/>
    <cellStyle name="Input 3 5 4 2" xfId="5138" xr:uid="{00000000-0005-0000-0000-000002150000}"/>
    <cellStyle name="Input 3 5 4 2 2" xfId="5139" xr:uid="{00000000-0005-0000-0000-000003150000}"/>
    <cellStyle name="Input 3 5 4 2 3" xfId="5140" xr:uid="{00000000-0005-0000-0000-000004150000}"/>
    <cellStyle name="Input 3 5 4 2 4" xfId="5141" xr:uid="{00000000-0005-0000-0000-000005150000}"/>
    <cellStyle name="Input 3 5 4 2 5" xfId="5142" xr:uid="{00000000-0005-0000-0000-000006150000}"/>
    <cellStyle name="Input 3 5 4 2 6" xfId="5143" xr:uid="{00000000-0005-0000-0000-000007150000}"/>
    <cellStyle name="Input 3 5 4 3" xfId="5144" xr:uid="{00000000-0005-0000-0000-000008150000}"/>
    <cellStyle name="Input 3 5 4 3 2" xfId="5145" xr:uid="{00000000-0005-0000-0000-000009150000}"/>
    <cellStyle name="Input 3 5 4 4" xfId="5146" xr:uid="{00000000-0005-0000-0000-00000A150000}"/>
    <cellStyle name="Input 3 5 4 5" xfId="5147" xr:uid="{00000000-0005-0000-0000-00000B150000}"/>
    <cellStyle name="Input 3 5 4 6" xfId="5148" xr:uid="{00000000-0005-0000-0000-00000C150000}"/>
    <cellStyle name="Input 3 5 4 7" xfId="5149" xr:uid="{00000000-0005-0000-0000-00000D150000}"/>
    <cellStyle name="Input 3 5 5" xfId="5150" xr:uid="{00000000-0005-0000-0000-00000E150000}"/>
    <cellStyle name="Input 3 5 5 2" xfId="5151" xr:uid="{00000000-0005-0000-0000-00000F150000}"/>
    <cellStyle name="Input 3 5 5 2 2" xfId="5152" xr:uid="{00000000-0005-0000-0000-000010150000}"/>
    <cellStyle name="Input 3 5 5 2 3" xfId="5153" xr:uid="{00000000-0005-0000-0000-000011150000}"/>
    <cellStyle name="Input 3 5 5 2 4" xfId="5154" xr:uid="{00000000-0005-0000-0000-000012150000}"/>
    <cellStyle name="Input 3 5 5 2 5" xfId="5155" xr:uid="{00000000-0005-0000-0000-000013150000}"/>
    <cellStyle name="Input 3 5 5 2 6" xfId="5156" xr:uid="{00000000-0005-0000-0000-000014150000}"/>
    <cellStyle name="Input 3 5 5 3" xfId="5157" xr:uid="{00000000-0005-0000-0000-000015150000}"/>
    <cellStyle name="Input 3 5 5 3 2" xfId="5158" xr:uid="{00000000-0005-0000-0000-000016150000}"/>
    <cellStyle name="Input 3 5 5 4" xfId="5159" xr:uid="{00000000-0005-0000-0000-000017150000}"/>
    <cellStyle name="Input 3 5 5 5" xfId="5160" xr:uid="{00000000-0005-0000-0000-000018150000}"/>
    <cellStyle name="Input 3 5 5 6" xfId="5161" xr:uid="{00000000-0005-0000-0000-000019150000}"/>
    <cellStyle name="Input 3 5 5 7" xfId="5162" xr:uid="{00000000-0005-0000-0000-00001A150000}"/>
    <cellStyle name="Input 3 5 6" xfId="5163" xr:uid="{00000000-0005-0000-0000-00001B150000}"/>
    <cellStyle name="Input 3 5 6 2" xfId="5164" xr:uid="{00000000-0005-0000-0000-00001C150000}"/>
    <cellStyle name="Input 3 5 6 2 2" xfId="5165" xr:uid="{00000000-0005-0000-0000-00001D150000}"/>
    <cellStyle name="Input 3 5 6 2 3" xfId="5166" xr:uid="{00000000-0005-0000-0000-00001E150000}"/>
    <cellStyle name="Input 3 5 6 2 4" xfId="5167" xr:uid="{00000000-0005-0000-0000-00001F150000}"/>
    <cellStyle name="Input 3 5 6 2 5" xfId="5168" xr:uid="{00000000-0005-0000-0000-000020150000}"/>
    <cellStyle name="Input 3 5 6 2 6" xfId="5169" xr:uid="{00000000-0005-0000-0000-000021150000}"/>
    <cellStyle name="Input 3 5 6 3" xfId="5170" xr:uid="{00000000-0005-0000-0000-000022150000}"/>
    <cellStyle name="Input 3 5 6 3 2" xfId="5171" xr:uid="{00000000-0005-0000-0000-000023150000}"/>
    <cellStyle name="Input 3 5 6 4" xfId="5172" xr:uid="{00000000-0005-0000-0000-000024150000}"/>
    <cellStyle name="Input 3 5 6 5" xfId="5173" xr:uid="{00000000-0005-0000-0000-000025150000}"/>
    <cellStyle name="Input 3 5 6 6" xfId="5174" xr:uid="{00000000-0005-0000-0000-000026150000}"/>
    <cellStyle name="Input 3 5 6 7" xfId="5175" xr:uid="{00000000-0005-0000-0000-000027150000}"/>
    <cellStyle name="Input 3 5 7" xfId="5176" xr:uid="{00000000-0005-0000-0000-000028150000}"/>
    <cellStyle name="Input 3 5 7 2" xfId="5177" xr:uid="{00000000-0005-0000-0000-000029150000}"/>
    <cellStyle name="Input 3 5 7 2 2" xfId="5178" xr:uid="{00000000-0005-0000-0000-00002A150000}"/>
    <cellStyle name="Input 3 5 7 2 3" xfId="5179" xr:uid="{00000000-0005-0000-0000-00002B150000}"/>
    <cellStyle name="Input 3 5 7 2 4" xfId="5180" xr:uid="{00000000-0005-0000-0000-00002C150000}"/>
    <cellStyle name="Input 3 5 7 2 5" xfId="5181" xr:uid="{00000000-0005-0000-0000-00002D150000}"/>
    <cellStyle name="Input 3 5 7 2 6" xfId="5182" xr:uid="{00000000-0005-0000-0000-00002E150000}"/>
    <cellStyle name="Input 3 5 7 3" xfId="5183" xr:uid="{00000000-0005-0000-0000-00002F150000}"/>
    <cellStyle name="Input 3 5 7 3 2" xfId="5184" xr:uid="{00000000-0005-0000-0000-000030150000}"/>
    <cellStyle name="Input 3 5 7 4" xfId="5185" xr:uid="{00000000-0005-0000-0000-000031150000}"/>
    <cellStyle name="Input 3 5 7 5" xfId="5186" xr:uid="{00000000-0005-0000-0000-000032150000}"/>
    <cellStyle name="Input 3 5 7 6" xfId="5187" xr:uid="{00000000-0005-0000-0000-000033150000}"/>
    <cellStyle name="Input 3 5 7 7" xfId="5188" xr:uid="{00000000-0005-0000-0000-000034150000}"/>
    <cellStyle name="Input 3 5 8" xfId="5189" xr:uid="{00000000-0005-0000-0000-000035150000}"/>
    <cellStyle name="Input 3 5 8 2" xfId="5190" xr:uid="{00000000-0005-0000-0000-000036150000}"/>
    <cellStyle name="Input 3 5 8 2 2" xfId="5191" xr:uid="{00000000-0005-0000-0000-000037150000}"/>
    <cellStyle name="Input 3 5 8 2 3" xfId="5192" xr:uid="{00000000-0005-0000-0000-000038150000}"/>
    <cellStyle name="Input 3 5 8 2 4" xfId="5193" xr:uid="{00000000-0005-0000-0000-000039150000}"/>
    <cellStyle name="Input 3 5 8 2 5" xfId="5194" xr:uid="{00000000-0005-0000-0000-00003A150000}"/>
    <cellStyle name="Input 3 5 8 2 6" xfId="5195" xr:uid="{00000000-0005-0000-0000-00003B150000}"/>
    <cellStyle name="Input 3 5 8 3" xfId="5196" xr:uid="{00000000-0005-0000-0000-00003C150000}"/>
    <cellStyle name="Input 3 5 8 3 2" xfId="5197" xr:uid="{00000000-0005-0000-0000-00003D150000}"/>
    <cellStyle name="Input 3 5 8 4" xfId="5198" xr:uid="{00000000-0005-0000-0000-00003E150000}"/>
    <cellStyle name="Input 3 5 8 5" xfId="5199" xr:uid="{00000000-0005-0000-0000-00003F150000}"/>
    <cellStyle name="Input 3 5 8 6" xfId="5200" xr:uid="{00000000-0005-0000-0000-000040150000}"/>
    <cellStyle name="Input 3 5 8 7" xfId="5201" xr:uid="{00000000-0005-0000-0000-000041150000}"/>
    <cellStyle name="Input 3 5 9" xfId="5202" xr:uid="{00000000-0005-0000-0000-000042150000}"/>
    <cellStyle name="Input 3 5 9 2" xfId="5203" xr:uid="{00000000-0005-0000-0000-000043150000}"/>
    <cellStyle name="Input 3 5 9 3" xfId="5204" xr:uid="{00000000-0005-0000-0000-000044150000}"/>
    <cellStyle name="Input 3 5 9 4" xfId="5205" xr:uid="{00000000-0005-0000-0000-000045150000}"/>
    <cellStyle name="Input 3 5 9 5" xfId="5206" xr:uid="{00000000-0005-0000-0000-000046150000}"/>
    <cellStyle name="Input 3 5 9 6" xfId="5207" xr:uid="{00000000-0005-0000-0000-000047150000}"/>
    <cellStyle name="Input 3 5_Subsidy" xfId="5208" xr:uid="{00000000-0005-0000-0000-000048150000}"/>
    <cellStyle name="Input 3 6" xfId="5209" xr:uid="{00000000-0005-0000-0000-000049150000}"/>
    <cellStyle name="Input 3 6 2" xfId="5210" xr:uid="{00000000-0005-0000-0000-00004A150000}"/>
    <cellStyle name="Input 3 6 2 2" xfId="5211" xr:uid="{00000000-0005-0000-0000-00004B150000}"/>
    <cellStyle name="Input 3 6 2 2 2" xfId="5212" xr:uid="{00000000-0005-0000-0000-00004C150000}"/>
    <cellStyle name="Input 3 6 2 2 3" xfId="5213" xr:uid="{00000000-0005-0000-0000-00004D150000}"/>
    <cellStyle name="Input 3 6 2 2 4" xfId="5214" xr:uid="{00000000-0005-0000-0000-00004E150000}"/>
    <cellStyle name="Input 3 6 2 2 5" xfId="5215" xr:uid="{00000000-0005-0000-0000-00004F150000}"/>
    <cellStyle name="Input 3 6 2 2 6" xfId="5216" xr:uid="{00000000-0005-0000-0000-000050150000}"/>
    <cellStyle name="Input 3 6 2 3" xfId="5217" xr:uid="{00000000-0005-0000-0000-000051150000}"/>
    <cellStyle name="Input 3 6 2 3 2" xfId="5218" xr:uid="{00000000-0005-0000-0000-000052150000}"/>
    <cellStyle name="Input 3 6 2 4" xfId="5219" xr:uid="{00000000-0005-0000-0000-000053150000}"/>
    <cellStyle name="Input 3 6 2 5" xfId="5220" xr:uid="{00000000-0005-0000-0000-000054150000}"/>
    <cellStyle name="Input 3 6 2 6" xfId="5221" xr:uid="{00000000-0005-0000-0000-000055150000}"/>
    <cellStyle name="Input 3 6 2 7" xfId="5222" xr:uid="{00000000-0005-0000-0000-000056150000}"/>
    <cellStyle name="Input 3 6 3" xfId="5223" xr:uid="{00000000-0005-0000-0000-000057150000}"/>
    <cellStyle name="Input 3 6 3 2" xfId="5224" xr:uid="{00000000-0005-0000-0000-000058150000}"/>
    <cellStyle name="Input 3 6 3 3" xfId="5225" xr:uid="{00000000-0005-0000-0000-000059150000}"/>
    <cellStyle name="Input 3 6 3 4" xfId="5226" xr:uid="{00000000-0005-0000-0000-00005A150000}"/>
    <cellStyle name="Input 3 6 3 5" xfId="5227" xr:uid="{00000000-0005-0000-0000-00005B150000}"/>
    <cellStyle name="Input 3 6 3 6" xfId="5228" xr:uid="{00000000-0005-0000-0000-00005C150000}"/>
    <cellStyle name="Input 3 6 4" xfId="5229" xr:uid="{00000000-0005-0000-0000-00005D150000}"/>
    <cellStyle name="Input 3 6 4 2" xfId="5230" xr:uid="{00000000-0005-0000-0000-00005E150000}"/>
    <cellStyle name="Input 3 6 5" xfId="5231" xr:uid="{00000000-0005-0000-0000-00005F150000}"/>
    <cellStyle name="Input 3 6 6" xfId="5232" xr:uid="{00000000-0005-0000-0000-000060150000}"/>
    <cellStyle name="Input 3 6 7" xfId="5233" xr:uid="{00000000-0005-0000-0000-000061150000}"/>
    <cellStyle name="Input 3 6 8" xfId="5234" xr:uid="{00000000-0005-0000-0000-000062150000}"/>
    <cellStyle name="Input 3 6_Subsidy" xfId="5235" xr:uid="{00000000-0005-0000-0000-000063150000}"/>
    <cellStyle name="Input 3 7" xfId="5236" xr:uid="{00000000-0005-0000-0000-000064150000}"/>
    <cellStyle name="Input 3 7 2" xfId="5237" xr:uid="{00000000-0005-0000-0000-000065150000}"/>
    <cellStyle name="Input 3 7 2 2" xfId="5238" xr:uid="{00000000-0005-0000-0000-000066150000}"/>
    <cellStyle name="Input 3 7 2 3" xfId="5239" xr:uid="{00000000-0005-0000-0000-000067150000}"/>
    <cellStyle name="Input 3 7 2 4" xfId="5240" xr:uid="{00000000-0005-0000-0000-000068150000}"/>
    <cellStyle name="Input 3 7 2 5" xfId="5241" xr:uid="{00000000-0005-0000-0000-000069150000}"/>
    <cellStyle name="Input 3 7 2 6" xfId="5242" xr:uid="{00000000-0005-0000-0000-00006A150000}"/>
    <cellStyle name="Input 3 7 3" xfId="5243" xr:uid="{00000000-0005-0000-0000-00006B150000}"/>
    <cellStyle name="Input 3 7 3 2" xfId="5244" xr:uid="{00000000-0005-0000-0000-00006C150000}"/>
    <cellStyle name="Input 3 7 4" xfId="5245" xr:uid="{00000000-0005-0000-0000-00006D150000}"/>
    <cellStyle name="Input 3 7 5" xfId="5246" xr:uid="{00000000-0005-0000-0000-00006E150000}"/>
    <cellStyle name="Input 3 7 6" xfId="5247" xr:uid="{00000000-0005-0000-0000-00006F150000}"/>
    <cellStyle name="Input 3 7 7" xfId="5248" xr:uid="{00000000-0005-0000-0000-000070150000}"/>
    <cellStyle name="Input 3 8" xfId="5249" xr:uid="{00000000-0005-0000-0000-000071150000}"/>
    <cellStyle name="Input 3 8 2" xfId="5250" xr:uid="{00000000-0005-0000-0000-000072150000}"/>
    <cellStyle name="Input 3 8 2 2" xfId="5251" xr:uid="{00000000-0005-0000-0000-000073150000}"/>
    <cellStyle name="Input 3 8 2 3" xfId="5252" xr:uid="{00000000-0005-0000-0000-000074150000}"/>
    <cellStyle name="Input 3 8 2 4" xfId="5253" xr:uid="{00000000-0005-0000-0000-000075150000}"/>
    <cellStyle name="Input 3 8 2 5" xfId="5254" xr:uid="{00000000-0005-0000-0000-000076150000}"/>
    <cellStyle name="Input 3 8 2 6" xfId="5255" xr:uid="{00000000-0005-0000-0000-000077150000}"/>
    <cellStyle name="Input 3 8 3" xfId="5256" xr:uid="{00000000-0005-0000-0000-000078150000}"/>
    <cellStyle name="Input 3 8 3 2" xfId="5257" xr:uid="{00000000-0005-0000-0000-000079150000}"/>
    <cellStyle name="Input 3 8 4" xfId="5258" xr:uid="{00000000-0005-0000-0000-00007A150000}"/>
    <cellStyle name="Input 3 8 5" xfId="5259" xr:uid="{00000000-0005-0000-0000-00007B150000}"/>
    <cellStyle name="Input 3 8 6" xfId="5260" xr:uid="{00000000-0005-0000-0000-00007C150000}"/>
    <cellStyle name="Input 3 8 7" xfId="5261" xr:uid="{00000000-0005-0000-0000-00007D150000}"/>
    <cellStyle name="Input 3 9" xfId="5262" xr:uid="{00000000-0005-0000-0000-00007E150000}"/>
    <cellStyle name="Input 3 9 2" xfId="5263" xr:uid="{00000000-0005-0000-0000-00007F150000}"/>
    <cellStyle name="Input 3 9 2 2" xfId="5264" xr:uid="{00000000-0005-0000-0000-000080150000}"/>
    <cellStyle name="Input 3 9 2 3" xfId="5265" xr:uid="{00000000-0005-0000-0000-000081150000}"/>
    <cellStyle name="Input 3 9 2 4" xfId="5266" xr:uid="{00000000-0005-0000-0000-000082150000}"/>
    <cellStyle name="Input 3 9 2 5" xfId="5267" xr:uid="{00000000-0005-0000-0000-000083150000}"/>
    <cellStyle name="Input 3 9 2 6" xfId="5268" xr:uid="{00000000-0005-0000-0000-000084150000}"/>
    <cellStyle name="Input 3 9 3" xfId="5269" xr:uid="{00000000-0005-0000-0000-000085150000}"/>
    <cellStyle name="Input 3 9 3 2" xfId="5270" xr:uid="{00000000-0005-0000-0000-000086150000}"/>
    <cellStyle name="Input 3 9 4" xfId="5271" xr:uid="{00000000-0005-0000-0000-000087150000}"/>
    <cellStyle name="Input 3 9 5" xfId="5272" xr:uid="{00000000-0005-0000-0000-000088150000}"/>
    <cellStyle name="Input 3 9 6" xfId="5273" xr:uid="{00000000-0005-0000-0000-000089150000}"/>
    <cellStyle name="Input 3 9 7" xfId="5274" xr:uid="{00000000-0005-0000-0000-00008A150000}"/>
    <cellStyle name="Input 3_ST" xfId="5275" xr:uid="{00000000-0005-0000-0000-00008B150000}"/>
    <cellStyle name="Input 30" xfId="5276" xr:uid="{00000000-0005-0000-0000-00008C150000}"/>
    <cellStyle name="Input 31" xfId="5277" xr:uid="{00000000-0005-0000-0000-00008D150000}"/>
    <cellStyle name="Input 32" xfId="5278" xr:uid="{00000000-0005-0000-0000-00008E150000}"/>
    <cellStyle name="Input 33" xfId="5279" xr:uid="{00000000-0005-0000-0000-00008F150000}"/>
    <cellStyle name="Input 34" xfId="5280" xr:uid="{00000000-0005-0000-0000-000090150000}"/>
    <cellStyle name="Input 35" xfId="5281" xr:uid="{00000000-0005-0000-0000-000091150000}"/>
    <cellStyle name="Input 36" xfId="5282" xr:uid="{00000000-0005-0000-0000-000092150000}"/>
    <cellStyle name="Input 4" xfId="5283" xr:uid="{00000000-0005-0000-0000-000093150000}"/>
    <cellStyle name="Input 4 10" xfId="5284" xr:uid="{00000000-0005-0000-0000-000094150000}"/>
    <cellStyle name="Input 4 10 2" xfId="5285" xr:uid="{00000000-0005-0000-0000-000095150000}"/>
    <cellStyle name="Input 4 10 2 2" xfId="5286" xr:uid="{00000000-0005-0000-0000-000096150000}"/>
    <cellStyle name="Input 4 10 2 3" xfId="5287" xr:uid="{00000000-0005-0000-0000-000097150000}"/>
    <cellStyle name="Input 4 10 2 4" xfId="5288" xr:uid="{00000000-0005-0000-0000-000098150000}"/>
    <cellStyle name="Input 4 10 2 5" xfId="5289" xr:uid="{00000000-0005-0000-0000-000099150000}"/>
    <cellStyle name="Input 4 10 2 6" xfId="5290" xr:uid="{00000000-0005-0000-0000-00009A150000}"/>
    <cellStyle name="Input 4 10 3" xfId="5291" xr:uid="{00000000-0005-0000-0000-00009B150000}"/>
    <cellStyle name="Input 4 10 3 2" xfId="5292" xr:uid="{00000000-0005-0000-0000-00009C150000}"/>
    <cellStyle name="Input 4 10 4" xfId="5293" xr:uid="{00000000-0005-0000-0000-00009D150000}"/>
    <cellStyle name="Input 4 10 5" xfId="5294" xr:uid="{00000000-0005-0000-0000-00009E150000}"/>
    <cellStyle name="Input 4 10 6" xfId="5295" xr:uid="{00000000-0005-0000-0000-00009F150000}"/>
    <cellStyle name="Input 4 10 7" xfId="5296" xr:uid="{00000000-0005-0000-0000-0000A0150000}"/>
    <cellStyle name="Input 4 11" xfId="5297" xr:uid="{00000000-0005-0000-0000-0000A1150000}"/>
    <cellStyle name="Input 4 11 2" xfId="5298" xr:uid="{00000000-0005-0000-0000-0000A2150000}"/>
    <cellStyle name="Input 4 11 2 2" xfId="5299" xr:uid="{00000000-0005-0000-0000-0000A3150000}"/>
    <cellStyle name="Input 4 11 2 3" xfId="5300" xr:uid="{00000000-0005-0000-0000-0000A4150000}"/>
    <cellStyle name="Input 4 11 2 4" xfId="5301" xr:uid="{00000000-0005-0000-0000-0000A5150000}"/>
    <cellStyle name="Input 4 11 2 5" xfId="5302" xr:uid="{00000000-0005-0000-0000-0000A6150000}"/>
    <cellStyle name="Input 4 11 2 6" xfId="5303" xr:uid="{00000000-0005-0000-0000-0000A7150000}"/>
    <cellStyle name="Input 4 11 3" xfId="5304" xr:uid="{00000000-0005-0000-0000-0000A8150000}"/>
    <cellStyle name="Input 4 11 3 2" xfId="5305" xr:uid="{00000000-0005-0000-0000-0000A9150000}"/>
    <cellStyle name="Input 4 11 4" xfId="5306" xr:uid="{00000000-0005-0000-0000-0000AA150000}"/>
    <cellStyle name="Input 4 11 5" xfId="5307" xr:uid="{00000000-0005-0000-0000-0000AB150000}"/>
    <cellStyle name="Input 4 11 6" xfId="5308" xr:uid="{00000000-0005-0000-0000-0000AC150000}"/>
    <cellStyle name="Input 4 11 7" xfId="5309" xr:uid="{00000000-0005-0000-0000-0000AD150000}"/>
    <cellStyle name="Input 4 12" xfId="5310" xr:uid="{00000000-0005-0000-0000-0000AE150000}"/>
    <cellStyle name="Input 4 12 2" xfId="5311" xr:uid="{00000000-0005-0000-0000-0000AF150000}"/>
    <cellStyle name="Input 4 12 2 2" xfId="5312" xr:uid="{00000000-0005-0000-0000-0000B0150000}"/>
    <cellStyle name="Input 4 12 2 3" xfId="5313" xr:uid="{00000000-0005-0000-0000-0000B1150000}"/>
    <cellStyle name="Input 4 12 2 4" xfId="5314" xr:uid="{00000000-0005-0000-0000-0000B2150000}"/>
    <cellStyle name="Input 4 12 2 5" xfId="5315" xr:uid="{00000000-0005-0000-0000-0000B3150000}"/>
    <cellStyle name="Input 4 12 2 6" xfId="5316" xr:uid="{00000000-0005-0000-0000-0000B4150000}"/>
    <cellStyle name="Input 4 12 3" xfId="5317" xr:uid="{00000000-0005-0000-0000-0000B5150000}"/>
    <cellStyle name="Input 4 12 3 2" xfId="5318" xr:uid="{00000000-0005-0000-0000-0000B6150000}"/>
    <cellStyle name="Input 4 12 4" xfId="5319" xr:uid="{00000000-0005-0000-0000-0000B7150000}"/>
    <cellStyle name="Input 4 12 5" xfId="5320" xr:uid="{00000000-0005-0000-0000-0000B8150000}"/>
    <cellStyle name="Input 4 12 6" xfId="5321" xr:uid="{00000000-0005-0000-0000-0000B9150000}"/>
    <cellStyle name="Input 4 12 7" xfId="5322" xr:uid="{00000000-0005-0000-0000-0000BA150000}"/>
    <cellStyle name="Input 4 13" xfId="5323" xr:uid="{00000000-0005-0000-0000-0000BB150000}"/>
    <cellStyle name="Input 4 13 2" xfId="5324" xr:uid="{00000000-0005-0000-0000-0000BC150000}"/>
    <cellStyle name="Input 4 13 3" xfId="5325" xr:uid="{00000000-0005-0000-0000-0000BD150000}"/>
    <cellStyle name="Input 4 13 4" xfId="5326" xr:uid="{00000000-0005-0000-0000-0000BE150000}"/>
    <cellStyle name="Input 4 13 5" xfId="5327" xr:uid="{00000000-0005-0000-0000-0000BF150000}"/>
    <cellStyle name="Input 4 13 6" xfId="5328" xr:uid="{00000000-0005-0000-0000-0000C0150000}"/>
    <cellStyle name="Input 4 14" xfId="5329" xr:uid="{00000000-0005-0000-0000-0000C1150000}"/>
    <cellStyle name="Input 4 14 2" xfId="5330" xr:uid="{00000000-0005-0000-0000-0000C2150000}"/>
    <cellStyle name="Input 4 15" xfId="5331" xr:uid="{00000000-0005-0000-0000-0000C3150000}"/>
    <cellStyle name="Input 4 16" xfId="5332" xr:uid="{00000000-0005-0000-0000-0000C4150000}"/>
    <cellStyle name="Input 4 17" xfId="5333" xr:uid="{00000000-0005-0000-0000-0000C5150000}"/>
    <cellStyle name="Input 4 18" xfId="5334" xr:uid="{00000000-0005-0000-0000-0000C6150000}"/>
    <cellStyle name="Input 4 19" xfId="5335" xr:uid="{00000000-0005-0000-0000-0000C7150000}"/>
    <cellStyle name="Input 4 2" xfId="5336" xr:uid="{00000000-0005-0000-0000-0000C8150000}"/>
    <cellStyle name="Input 4 2 10" xfId="5337" xr:uid="{00000000-0005-0000-0000-0000C9150000}"/>
    <cellStyle name="Input 4 2 10 2" xfId="5338" xr:uid="{00000000-0005-0000-0000-0000CA150000}"/>
    <cellStyle name="Input 4 2 11" xfId="5339" xr:uid="{00000000-0005-0000-0000-0000CB150000}"/>
    <cellStyle name="Input 4 2 12" xfId="5340" xr:uid="{00000000-0005-0000-0000-0000CC150000}"/>
    <cellStyle name="Input 4 2 13" xfId="5341" xr:uid="{00000000-0005-0000-0000-0000CD150000}"/>
    <cellStyle name="Input 4 2 14" xfId="5342" xr:uid="{00000000-0005-0000-0000-0000CE150000}"/>
    <cellStyle name="Input 4 2 2" xfId="5343" xr:uid="{00000000-0005-0000-0000-0000CF150000}"/>
    <cellStyle name="Input 4 2 2 2" xfId="5344" xr:uid="{00000000-0005-0000-0000-0000D0150000}"/>
    <cellStyle name="Input 4 2 2 2 2" xfId="5345" xr:uid="{00000000-0005-0000-0000-0000D1150000}"/>
    <cellStyle name="Input 4 2 2 2 2 2" xfId="5346" xr:uid="{00000000-0005-0000-0000-0000D2150000}"/>
    <cellStyle name="Input 4 2 2 2 2 3" xfId="5347" xr:uid="{00000000-0005-0000-0000-0000D3150000}"/>
    <cellStyle name="Input 4 2 2 2 2 4" xfId="5348" xr:uid="{00000000-0005-0000-0000-0000D4150000}"/>
    <cellStyle name="Input 4 2 2 2 2 5" xfId="5349" xr:uid="{00000000-0005-0000-0000-0000D5150000}"/>
    <cellStyle name="Input 4 2 2 2 2 6" xfId="5350" xr:uid="{00000000-0005-0000-0000-0000D6150000}"/>
    <cellStyle name="Input 4 2 2 2 3" xfId="5351" xr:uid="{00000000-0005-0000-0000-0000D7150000}"/>
    <cellStyle name="Input 4 2 2 2 3 2" xfId="5352" xr:uid="{00000000-0005-0000-0000-0000D8150000}"/>
    <cellStyle name="Input 4 2 2 2 4" xfId="5353" xr:uid="{00000000-0005-0000-0000-0000D9150000}"/>
    <cellStyle name="Input 4 2 2 2 5" xfId="5354" xr:uid="{00000000-0005-0000-0000-0000DA150000}"/>
    <cellStyle name="Input 4 2 2 2 6" xfId="5355" xr:uid="{00000000-0005-0000-0000-0000DB150000}"/>
    <cellStyle name="Input 4 2 2 2 7" xfId="5356" xr:uid="{00000000-0005-0000-0000-0000DC150000}"/>
    <cellStyle name="Input 4 2 2 3" xfId="5357" xr:uid="{00000000-0005-0000-0000-0000DD150000}"/>
    <cellStyle name="Input 4 2 2 3 2" xfId="5358" xr:uid="{00000000-0005-0000-0000-0000DE150000}"/>
    <cellStyle name="Input 4 2 2 3 3" xfId="5359" xr:uid="{00000000-0005-0000-0000-0000DF150000}"/>
    <cellStyle name="Input 4 2 2 3 4" xfId="5360" xr:uid="{00000000-0005-0000-0000-0000E0150000}"/>
    <cellStyle name="Input 4 2 2 3 5" xfId="5361" xr:uid="{00000000-0005-0000-0000-0000E1150000}"/>
    <cellStyle name="Input 4 2 2 3 6" xfId="5362" xr:uid="{00000000-0005-0000-0000-0000E2150000}"/>
    <cellStyle name="Input 4 2 2 4" xfId="5363" xr:uid="{00000000-0005-0000-0000-0000E3150000}"/>
    <cellStyle name="Input 4 2 2 4 2" xfId="5364" xr:uid="{00000000-0005-0000-0000-0000E4150000}"/>
    <cellStyle name="Input 4 2 2 5" xfId="5365" xr:uid="{00000000-0005-0000-0000-0000E5150000}"/>
    <cellStyle name="Input 4 2 2 6" xfId="5366" xr:uid="{00000000-0005-0000-0000-0000E6150000}"/>
    <cellStyle name="Input 4 2 2 7" xfId="5367" xr:uid="{00000000-0005-0000-0000-0000E7150000}"/>
    <cellStyle name="Input 4 2 2 8" xfId="5368" xr:uid="{00000000-0005-0000-0000-0000E8150000}"/>
    <cellStyle name="Input 4 2 2_Subsidy" xfId="5369" xr:uid="{00000000-0005-0000-0000-0000E9150000}"/>
    <cellStyle name="Input 4 2 3" xfId="5370" xr:uid="{00000000-0005-0000-0000-0000EA150000}"/>
    <cellStyle name="Input 4 2 3 2" xfId="5371" xr:uid="{00000000-0005-0000-0000-0000EB150000}"/>
    <cellStyle name="Input 4 2 3 2 2" xfId="5372" xr:uid="{00000000-0005-0000-0000-0000EC150000}"/>
    <cellStyle name="Input 4 2 3 2 3" xfId="5373" xr:uid="{00000000-0005-0000-0000-0000ED150000}"/>
    <cellStyle name="Input 4 2 3 2 4" xfId="5374" xr:uid="{00000000-0005-0000-0000-0000EE150000}"/>
    <cellStyle name="Input 4 2 3 2 5" xfId="5375" xr:uid="{00000000-0005-0000-0000-0000EF150000}"/>
    <cellStyle name="Input 4 2 3 2 6" xfId="5376" xr:uid="{00000000-0005-0000-0000-0000F0150000}"/>
    <cellStyle name="Input 4 2 3 3" xfId="5377" xr:uid="{00000000-0005-0000-0000-0000F1150000}"/>
    <cellStyle name="Input 4 2 3 3 2" xfId="5378" xr:uid="{00000000-0005-0000-0000-0000F2150000}"/>
    <cellStyle name="Input 4 2 3 4" xfId="5379" xr:uid="{00000000-0005-0000-0000-0000F3150000}"/>
    <cellStyle name="Input 4 2 3 5" xfId="5380" xr:uid="{00000000-0005-0000-0000-0000F4150000}"/>
    <cellStyle name="Input 4 2 3 6" xfId="5381" xr:uid="{00000000-0005-0000-0000-0000F5150000}"/>
    <cellStyle name="Input 4 2 3 7" xfId="5382" xr:uid="{00000000-0005-0000-0000-0000F6150000}"/>
    <cellStyle name="Input 4 2 4" xfId="5383" xr:uid="{00000000-0005-0000-0000-0000F7150000}"/>
    <cellStyle name="Input 4 2 4 2" xfId="5384" xr:uid="{00000000-0005-0000-0000-0000F8150000}"/>
    <cellStyle name="Input 4 2 4 2 2" xfId="5385" xr:uid="{00000000-0005-0000-0000-0000F9150000}"/>
    <cellStyle name="Input 4 2 4 2 3" xfId="5386" xr:uid="{00000000-0005-0000-0000-0000FA150000}"/>
    <cellStyle name="Input 4 2 4 2 4" xfId="5387" xr:uid="{00000000-0005-0000-0000-0000FB150000}"/>
    <cellStyle name="Input 4 2 4 2 5" xfId="5388" xr:uid="{00000000-0005-0000-0000-0000FC150000}"/>
    <cellStyle name="Input 4 2 4 2 6" xfId="5389" xr:uid="{00000000-0005-0000-0000-0000FD150000}"/>
    <cellStyle name="Input 4 2 4 3" xfId="5390" xr:uid="{00000000-0005-0000-0000-0000FE150000}"/>
    <cellStyle name="Input 4 2 4 3 2" xfId="5391" xr:uid="{00000000-0005-0000-0000-0000FF150000}"/>
    <cellStyle name="Input 4 2 4 4" xfId="5392" xr:uid="{00000000-0005-0000-0000-000000160000}"/>
    <cellStyle name="Input 4 2 4 5" xfId="5393" xr:uid="{00000000-0005-0000-0000-000001160000}"/>
    <cellStyle name="Input 4 2 4 6" xfId="5394" xr:uid="{00000000-0005-0000-0000-000002160000}"/>
    <cellStyle name="Input 4 2 4 7" xfId="5395" xr:uid="{00000000-0005-0000-0000-000003160000}"/>
    <cellStyle name="Input 4 2 5" xfId="5396" xr:uid="{00000000-0005-0000-0000-000004160000}"/>
    <cellStyle name="Input 4 2 5 2" xfId="5397" xr:uid="{00000000-0005-0000-0000-000005160000}"/>
    <cellStyle name="Input 4 2 5 2 2" xfId="5398" xr:uid="{00000000-0005-0000-0000-000006160000}"/>
    <cellStyle name="Input 4 2 5 2 3" xfId="5399" xr:uid="{00000000-0005-0000-0000-000007160000}"/>
    <cellStyle name="Input 4 2 5 2 4" xfId="5400" xr:uid="{00000000-0005-0000-0000-000008160000}"/>
    <cellStyle name="Input 4 2 5 2 5" xfId="5401" xr:uid="{00000000-0005-0000-0000-000009160000}"/>
    <cellStyle name="Input 4 2 5 2 6" xfId="5402" xr:uid="{00000000-0005-0000-0000-00000A160000}"/>
    <cellStyle name="Input 4 2 5 3" xfId="5403" xr:uid="{00000000-0005-0000-0000-00000B160000}"/>
    <cellStyle name="Input 4 2 5 3 2" xfId="5404" xr:uid="{00000000-0005-0000-0000-00000C160000}"/>
    <cellStyle name="Input 4 2 5 4" xfId="5405" xr:uid="{00000000-0005-0000-0000-00000D160000}"/>
    <cellStyle name="Input 4 2 5 5" xfId="5406" xr:uid="{00000000-0005-0000-0000-00000E160000}"/>
    <cellStyle name="Input 4 2 5 6" xfId="5407" xr:uid="{00000000-0005-0000-0000-00000F160000}"/>
    <cellStyle name="Input 4 2 5 7" xfId="5408" xr:uid="{00000000-0005-0000-0000-000010160000}"/>
    <cellStyle name="Input 4 2 6" xfId="5409" xr:uid="{00000000-0005-0000-0000-000011160000}"/>
    <cellStyle name="Input 4 2 6 2" xfId="5410" xr:uid="{00000000-0005-0000-0000-000012160000}"/>
    <cellStyle name="Input 4 2 6 2 2" xfId="5411" xr:uid="{00000000-0005-0000-0000-000013160000}"/>
    <cellStyle name="Input 4 2 6 2 3" xfId="5412" xr:uid="{00000000-0005-0000-0000-000014160000}"/>
    <cellStyle name="Input 4 2 6 2 4" xfId="5413" xr:uid="{00000000-0005-0000-0000-000015160000}"/>
    <cellStyle name="Input 4 2 6 2 5" xfId="5414" xr:uid="{00000000-0005-0000-0000-000016160000}"/>
    <cellStyle name="Input 4 2 6 2 6" xfId="5415" xr:uid="{00000000-0005-0000-0000-000017160000}"/>
    <cellStyle name="Input 4 2 6 3" xfId="5416" xr:uid="{00000000-0005-0000-0000-000018160000}"/>
    <cellStyle name="Input 4 2 6 3 2" xfId="5417" xr:uid="{00000000-0005-0000-0000-000019160000}"/>
    <cellStyle name="Input 4 2 6 4" xfId="5418" xr:uid="{00000000-0005-0000-0000-00001A160000}"/>
    <cellStyle name="Input 4 2 6 5" xfId="5419" xr:uid="{00000000-0005-0000-0000-00001B160000}"/>
    <cellStyle name="Input 4 2 6 6" xfId="5420" xr:uid="{00000000-0005-0000-0000-00001C160000}"/>
    <cellStyle name="Input 4 2 6 7" xfId="5421" xr:uid="{00000000-0005-0000-0000-00001D160000}"/>
    <cellStyle name="Input 4 2 7" xfId="5422" xr:uid="{00000000-0005-0000-0000-00001E160000}"/>
    <cellStyle name="Input 4 2 7 2" xfId="5423" xr:uid="{00000000-0005-0000-0000-00001F160000}"/>
    <cellStyle name="Input 4 2 7 2 2" xfId="5424" xr:uid="{00000000-0005-0000-0000-000020160000}"/>
    <cellStyle name="Input 4 2 7 2 3" xfId="5425" xr:uid="{00000000-0005-0000-0000-000021160000}"/>
    <cellStyle name="Input 4 2 7 2 4" xfId="5426" xr:uid="{00000000-0005-0000-0000-000022160000}"/>
    <cellStyle name="Input 4 2 7 2 5" xfId="5427" xr:uid="{00000000-0005-0000-0000-000023160000}"/>
    <cellStyle name="Input 4 2 7 2 6" xfId="5428" xr:uid="{00000000-0005-0000-0000-000024160000}"/>
    <cellStyle name="Input 4 2 7 3" xfId="5429" xr:uid="{00000000-0005-0000-0000-000025160000}"/>
    <cellStyle name="Input 4 2 7 3 2" xfId="5430" xr:uid="{00000000-0005-0000-0000-000026160000}"/>
    <cellStyle name="Input 4 2 7 4" xfId="5431" xr:uid="{00000000-0005-0000-0000-000027160000}"/>
    <cellStyle name="Input 4 2 7 5" xfId="5432" xr:uid="{00000000-0005-0000-0000-000028160000}"/>
    <cellStyle name="Input 4 2 7 6" xfId="5433" xr:uid="{00000000-0005-0000-0000-000029160000}"/>
    <cellStyle name="Input 4 2 7 7" xfId="5434" xr:uid="{00000000-0005-0000-0000-00002A160000}"/>
    <cellStyle name="Input 4 2 8" xfId="5435" xr:uid="{00000000-0005-0000-0000-00002B160000}"/>
    <cellStyle name="Input 4 2 8 2" xfId="5436" xr:uid="{00000000-0005-0000-0000-00002C160000}"/>
    <cellStyle name="Input 4 2 8 2 2" xfId="5437" xr:uid="{00000000-0005-0000-0000-00002D160000}"/>
    <cellStyle name="Input 4 2 8 2 3" xfId="5438" xr:uid="{00000000-0005-0000-0000-00002E160000}"/>
    <cellStyle name="Input 4 2 8 2 4" xfId="5439" xr:uid="{00000000-0005-0000-0000-00002F160000}"/>
    <cellStyle name="Input 4 2 8 2 5" xfId="5440" xr:uid="{00000000-0005-0000-0000-000030160000}"/>
    <cellStyle name="Input 4 2 8 2 6" xfId="5441" xr:uid="{00000000-0005-0000-0000-000031160000}"/>
    <cellStyle name="Input 4 2 8 3" xfId="5442" xr:uid="{00000000-0005-0000-0000-000032160000}"/>
    <cellStyle name="Input 4 2 8 3 2" xfId="5443" xr:uid="{00000000-0005-0000-0000-000033160000}"/>
    <cellStyle name="Input 4 2 8 4" xfId="5444" xr:uid="{00000000-0005-0000-0000-000034160000}"/>
    <cellStyle name="Input 4 2 8 5" xfId="5445" xr:uid="{00000000-0005-0000-0000-000035160000}"/>
    <cellStyle name="Input 4 2 8 6" xfId="5446" xr:uid="{00000000-0005-0000-0000-000036160000}"/>
    <cellStyle name="Input 4 2 8 7" xfId="5447" xr:uid="{00000000-0005-0000-0000-000037160000}"/>
    <cellStyle name="Input 4 2 9" xfId="5448" xr:uid="{00000000-0005-0000-0000-000038160000}"/>
    <cellStyle name="Input 4 2 9 2" xfId="5449" xr:uid="{00000000-0005-0000-0000-000039160000}"/>
    <cellStyle name="Input 4 2 9 3" xfId="5450" xr:uid="{00000000-0005-0000-0000-00003A160000}"/>
    <cellStyle name="Input 4 2 9 4" xfId="5451" xr:uid="{00000000-0005-0000-0000-00003B160000}"/>
    <cellStyle name="Input 4 2 9 5" xfId="5452" xr:uid="{00000000-0005-0000-0000-00003C160000}"/>
    <cellStyle name="Input 4 2 9 6" xfId="5453" xr:uid="{00000000-0005-0000-0000-00003D160000}"/>
    <cellStyle name="Input 4 2_Subsidy" xfId="5454" xr:uid="{00000000-0005-0000-0000-00003E160000}"/>
    <cellStyle name="Input 4 20" xfId="5455" xr:uid="{00000000-0005-0000-0000-00003F160000}"/>
    <cellStyle name="Input 4 21" xfId="5456" xr:uid="{00000000-0005-0000-0000-000040160000}"/>
    <cellStyle name="Input 4 22" xfId="5457" xr:uid="{00000000-0005-0000-0000-000041160000}"/>
    <cellStyle name="Input 4 23" xfId="5458" xr:uid="{00000000-0005-0000-0000-000042160000}"/>
    <cellStyle name="Input 4 24" xfId="5459" xr:uid="{00000000-0005-0000-0000-000043160000}"/>
    <cellStyle name="Input 4 25" xfId="5460" xr:uid="{00000000-0005-0000-0000-000044160000}"/>
    <cellStyle name="Input 4 26" xfId="5461" xr:uid="{00000000-0005-0000-0000-000045160000}"/>
    <cellStyle name="Input 4 27" xfId="5462" xr:uid="{00000000-0005-0000-0000-000046160000}"/>
    <cellStyle name="Input 4 28" xfId="5463" xr:uid="{00000000-0005-0000-0000-000047160000}"/>
    <cellStyle name="Input 4 29" xfId="5464" xr:uid="{00000000-0005-0000-0000-000048160000}"/>
    <cellStyle name="Input 4 3" xfId="5465" xr:uid="{00000000-0005-0000-0000-000049160000}"/>
    <cellStyle name="Input 4 3 10" xfId="5466" xr:uid="{00000000-0005-0000-0000-00004A160000}"/>
    <cellStyle name="Input 4 3 10 2" xfId="5467" xr:uid="{00000000-0005-0000-0000-00004B160000}"/>
    <cellStyle name="Input 4 3 11" xfId="5468" xr:uid="{00000000-0005-0000-0000-00004C160000}"/>
    <cellStyle name="Input 4 3 12" xfId="5469" xr:uid="{00000000-0005-0000-0000-00004D160000}"/>
    <cellStyle name="Input 4 3 13" xfId="5470" xr:uid="{00000000-0005-0000-0000-00004E160000}"/>
    <cellStyle name="Input 4 3 14" xfId="5471" xr:uid="{00000000-0005-0000-0000-00004F160000}"/>
    <cellStyle name="Input 4 3 2" xfId="5472" xr:uid="{00000000-0005-0000-0000-000050160000}"/>
    <cellStyle name="Input 4 3 2 2" xfId="5473" xr:uid="{00000000-0005-0000-0000-000051160000}"/>
    <cellStyle name="Input 4 3 2 2 2" xfId="5474" xr:uid="{00000000-0005-0000-0000-000052160000}"/>
    <cellStyle name="Input 4 3 2 2 2 2" xfId="5475" xr:uid="{00000000-0005-0000-0000-000053160000}"/>
    <cellStyle name="Input 4 3 2 2 2 3" xfId="5476" xr:uid="{00000000-0005-0000-0000-000054160000}"/>
    <cellStyle name="Input 4 3 2 2 2 4" xfId="5477" xr:uid="{00000000-0005-0000-0000-000055160000}"/>
    <cellStyle name="Input 4 3 2 2 2 5" xfId="5478" xr:uid="{00000000-0005-0000-0000-000056160000}"/>
    <cellStyle name="Input 4 3 2 2 2 6" xfId="5479" xr:uid="{00000000-0005-0000-0000-000057160000}"/>
    <cellStyle name="Input 4 3 2 2 3" xfId="5480" xr:uid="{00000000-0005-0000-0000-000058160000}"/>
    <cellStyle name="Input 4 3 2 2 3 2" xfId="5481" xr:uid="{00000000-0005-0000-0000-000059160000}"/>
    <cellStyle name="Input 4 3 2 2 4" xfId="5482" xr:uid="{00000000-0005-0000-0000-00005A160000}"/>
    <cellStyle name="Input 4 3 2 2 5" xfId="5483" xr:uid="{00000000-0005-0000-0000-00005B160000}"/>
    <cellStyle name="Input 4 3 2 2 6" xfId="5484" xr:uid="{00000000-0005-0000-0000-00005C160000}"/>
    <cellStyle name="Input 4 3 2 2 7" xfId="5485" xr:uid="{00000000-0005-0000-0000-00005D160000}"/>
    <cellStyle name="Input 4 3 2 3" xfId="5486" xr:uid="{00000000-0005-0000-0000-00005E160000}"/>
    <cellStyle name="Input 4 3 2 3 2" xfId="5487" xr:uid="{00000000-0005-0000-0000-00005F160000}"/>
    <cellStyle name="Input 4 3 2 3 3" xfId="5488" xr:uid="{00000000-0005-0000-0000-000060160000}"/>
    <cellStyle name="Input 4 3 2 3 4" xfId="5489" xr:uid="{00000000-0005-0000-0000-000061160000}"/>
    <cellStyle name="Input 4 3 2 3 5" xfId="5490" xr:uid="{00000000-0005-0000-0000-000062160000}"/>
    <cellStyle name="Input 4 3 2 3 6" xfId="5491" xr:uid="{00000000-0005-0000-0000-000063160000}"/>
    <cellStyle name="Input 4 3 2 4" xfId="5492" xr:uid="{00000000-0005-0000-0000-000064160000}"/>
    <cellStyle name="Input 4 3 2 4 2" xfId="5493" xr:uid="{00000000-0005-0000-0000-000065160000}"/>
    <cellStyle name="Input 4 3 2 5" xfId="5494" xr:uid="{00000000-0005-0000-0000-000066160000}"/>
    <cellStyle name="Input 4 3 2 6" xfId="5495" xr:uid="{00000000-0005-0000-0000-000067160000}"/>
    <cellStyle name="Input 4 3 2 7" xfId="5496" xr:uid="{00000000-0005-0000-0000-000068160000}"/>
    <cellStyle name="Input 4 3 2 8" xfId="5497" xr:uid="{00000000-0005-0000-0000-000069160000}"/>
    <cellStyle name="Input 4 3 2_Subsidy" xfId="5498" xr:uid="{00000000-0005-0000-0000-00006A160000}"/>
    <cellStyle name="Input 4 3 3" xfId="5499" xr:uid="{00000000-0005-0000-0000-00006B160000}"/>
    <cellStyle name="Input 4 3 3 2" xfId="5500" xr:uid="{00000000-0005-0000-0000-00006C160000}"/>
    <cellStyle name="Input 4 3 3 2 2" xfId="5501" xr:uid="{00000000-0005-0000-0000-00006D160000}"/>
    <cellStyle name="Input 4 3 3 2 3" xfId="5502" xr:uid="{00000000-0005-0000-0000-00006E160000}"/>
    <cellStyle name="Input 4 3 3 2 4" xfId="5503" xr:uid="{00000000-0005-0000-0000-00006F160000}"/>
    <cellStyle name="Input 4 3 3 2 5" xfId="5504" xr:uid="{00000000-0005-0000-0000-000070160000}"/>
    <cellStyle name="Input 4 3 3 2 6" xfId="5505" xr:uid="{00000000-0005-0000-0000-000071160000}"/>
    <cellStyle name="Input 4 3 3 3" xfId="5506" xr:uid="{00000000-0005-0000-0000-000072160000}"/>
    <cellStyle name="Input 4 3 3 3 2" xfId="5507" xr:uid="{00000000-0005-0000-0000-000073160000}"/>
    <cellStyle name="Input 4 3 3 4" xfId="5508" xr:uid="{00000000-0005-0000-0000-000074160000}"/>
    <cellStyle name="Input 4 3 3 5" xfId="5509" xr:uid="{00000000-0005-0000-0000-000075160000}"/>
    <cellStyle name="Input 4 3 3 6" xfId="5510" xr:uid="{00000000-0005-0000-0000-000076160000}"/>
    <cellStyle name="Input 4 3 3 7" xfId="5511" xr:uid="{00000000-0005-0000-0000-000077160000}"/>
    <cellStyle name="Input 4 3 4" xfId="5512" xr:uid="{00000000-0005-0000-0000-000078160000}"/>
    <cellStyle name="Input 4 3 4 2" xfId="5513" xr:uid="{00000000-0005-0000-0000-000079160000}"/>
    <cellStyle name="Input 4 3 4 2 2" xfId="5514" xr:uid="{00000000-0005-0000-0000-00007A160000}"/>
    <cellStyle name="Input 4 3 4 2 3" xfId="5515" xr:uid="{00000000-0005-0000-0000-00007B160000}"/>
    <cellStyle name="Input 4 3 4 2 4" xfId="5516" xr:uid="{00000000-0005-0000-0000-00007C160000}"/>
    <cellStyle name="Input 4 3 4 2 5" xfId="5517" xr:uid="{00000000-0005-0000-0000-00007D160000}"/>
    <cellStyle name="Input 4 3 4 2 6" xfId="5518" xr:uid="{00000000-0005-0000-0000-00007E160000}"/>
    <cellStyle name="Input 4 3 4 3" xfId="5519" xr:uid="{00000000-0005-0000-0000-00007F160000}"/>
    <cellStyle name="Input 4 3 4 3 2" xfId="5520" xr:uid="{00000000-0005-0000-0000-000080160000}"/>
    <cellStyle name="Input 4 3 4 4" xfId="5521" xr:uid="{00000000-0005-0000-0000-000081160000}"/>
    <cellStyle name="Input 4 3 4 5" xfId="5522" xr:uid="{00000000-0005-0000-0000-000082160000}"/>
    <cellStyle name="Input 4 3 4 6" xfId="5523" xr:uid="{00000000-0005-0000-0000-000083160000}"/>
    <cellStyle name="Input 4 3 4 7" xfId="5524" xr:uid="{00000000-0005-0000-0000-000084160000}"/>
    <cellStyle name="Input 4 3 5" xfId="5525" xr:uid="{00000000-0005-0000-0000-000085160000}"/>
    <cellStyle name="Input 4 3 5 2" xfId="5526" xr:uid="{00000000-0005-0000-0000-000086160000}"/>
    <cellStyle name="Input 4 3 5 2 2" xfId="5527" xr:uid="{00000000-0005-0000-0000-000087160000}"/>
    <cellStyle name="Input 4 3 5 2 3" xfId="5528" xr:uid="{00000000-0005-0000-0000-000088160000}"/>
    <cellStyle name="Input 4 3 5 2 4" xfId="5529" xr:uid="{00000000-0005-0000-0000-000089160000}"/>
    <cellStyle name="Input 4 3 5 2 5" xfId="5530" xr:uid="{00000000-0005-0000-0000-00008A160000}"/>
    <cellStyle name="Input 4 3 5 2 6" xfId="5531" xr:uid="{00000000-0005-0000-0000-00008B160000}"/>
    <cellStyle name="Input 4 3 5 3" xfId="5532" xr:uid="{00000000-0005-0000-0000-00008C160000}"/>
    <cellStyle name="Input 4 3 5 3 2" xfId="5533" xr:uid="{00000000-0005-0000-0000-00008D160000}"/>
    <cellStyle name="Input 4 3 5 4" xfId="5534" xr:uid="{00000000-0005-0000-0000-00008E160000}"/>
    <cellStyle name="Input 4 3 5 5" xfId="5535" xr:uid="{00000000-0005-0000-0000-00008F160000}"/>
    <cellStyle name="Input 4 3 5 6" xfId="5536" xr:uid="{00000000-0005-0000-0000-000090160000}"/>
    <cellStyle name="Input 4 3 5 7" xfId="5537" xr:uid="{00000000-0005-0000-0000-000091160000}"/>
    <cellStyle name="Input 4 3 6" xfId="5538" xr:uid="{00000000-0005-0000-0000-000092160000}"/>
    <cellStyle name="Input 4 3 6 2" xfId="5539" xr:uid="{00000000-0005-0000-0000-000093160000}"/>
    <cellStyle name="Input 4 3 6 2 2" xfId="5540" xr:uid="{00000000-0005-0000-0000-000094160000}"/>
    <cellStyle name="Input 4 3 6 2 3" xfId="5541" xr:uid="{00000000-0005-0000-0000-000095160000}"/>
    <cellStyle name="Input 4 3 6 2 4" xfId="5542" xr:uid="{00000000-0005-0000-0000-000096160000}"/>
    <cellStyle name="Input 4 3 6 2 5" xfId="5543" xr:uid="{00000000-0005-0000-0000-000097160000}"/>
    <cellStyle name="Input 4 3 6 2 6" xfId="5544" xr:uid="{00000000-0005-0000-0000-000098160000}"/>
    <cellStyle name="Input 4 3 6 3" xfId="5545" xr:uid="{00000000-0005-0000-0000-000099160000}"/>
    <cellStyle name="Input 4 3 6 3 2" xfId="5546" xr:uid="{00000000-0005-0000-0000-00009A160000}"/>
    <cellStyle name="Input 4 3 6 4" xfId="5547" xr:uid="{00000000-0005-0000-0000-00009B160000}"/>
    <cellStyle name="Input 4 3 6 5" xfId="5548" xr:uid="{00000000-0005-0000-0000-00009C160000}"/>
    <cellStyle name="Input 4 3 6 6" xfId="5549" xr:uid="{00000000-0005-0000-0000-00009D160000}"/>
    <cellStyle name="Input 4 3 6 7" xfId="5550" xr:uid="{00000000-0005-0000-0000-00009E160000}"/>
    <cellStyle name="Input 4 3 7" xfId="5551" xr:uid="{00000000-0005-0000-0000-00009F160000}"/>
    <cellStyle name="Input 4 3 7 2" xfId="5552" xr:uid="{00000000-0005-0000-0000-0000A0160000}"/>
    <cellStyle name="Input 4 3 7 2 2" xfId="5553" xr:uid="{00000000-0005-0000-0000-0000A1160000}"/>
    <cellStyle name="Input 4 3 7 2 3" xfId="5554" xr:uid="{00000000-0005-0000-0000-0000A2160000}"/>
    <cellStyle name="Input 4 3 7 2 4" xfId="5555" xr:uid="{00000000-0005-0000-0000-0000A3160000}"/>
    <cellStyle name="Input 4 3 7 2 5" xfId="5556" xr:uid="{00000000-0005-0000-0000-0000A4160000}"/>
    <cellStyle name="Input 4 3 7 2 6" xfId="5557" xr:uid="{00000000-0005-0000-0000-0000A5160000}"/>
    <cellStyle name="Input 4 3 7 3" xfId="5558" xr:uid="{00000000-0005-0000-0000-0000A6160000}"/>
    <cellStyle name="Input 4 3 7 3 2" xfId="5559" xr:uid="{00000000-0005-0000-0000-0000A7160000}"/>
    <cellStyle name="Input 4 3 7 4" xfId="5560" xr:uid="{00000000-0005-0000-0000-0000A8160000}"/>
    <cellStyle name="Input 4 3 7 5" xfId="5561" xr:uid="{00000000-0005-0000-0000-0000A9160000}"/>
    <cellStyle name="Input 4 3 7 6" xfId="5562" xr:uid="{00000000-0005-0000-0000-0000AA160000}"/>
    <cellStyle name="Input 4 3 7 7" xfId="5563" xr:uid="{00000000-0005-0000-0000-0000AB160000}"/>
    <cellStyle name="Input 4 3 8" xfId="5564" xr:uid="{00000000-0005-0000-0000-0000AC160000}"/>
    <cellStyle name="Input 4 3 8 2" xfId="5565" xr:uid="{00000000-0005-0000-0000-0000AD160000}"/>
    <cellStyle name="Input 4 3 8 2 2" xfId="5566" xr:uid="{00000000-0005-0000-0000-0000AE160000}"/>
    <cellStyle name="Input 4 3 8 2 3" xfId="5567" xr:uid="{00000000-0005-0000-0000-0000AF160000}"/>
    <cellStyle name="Input 4 3 8 2 4" xfId="5568" xr:uid="{00000000-0005-0000-0000-0000B0160000}"/>
    <cellStyle name="Input 4 3 8 2 5" xfId="5569" xr:uid="{00000000-0005-0000-0000-0000B1160000}"/>
    <cellStyle name="Input 4 3 8 2 6" xfId="5570" xr:uid="{00000000-0005-0000-0000-0000B2160000}"/>
    <cellStyle name="Input 4 3 8 3" xfId="5571" xr:uid="{00000000-0005-0000-0000-0000B3160000}"/>
    <cellStyle name="Input 4 3 8 3 2" xfId="5572" xr:uid="{00000000-0005-0000-0000-0000B4160000}"/>
    <cellStyle name="Input 4 3 8 4" xfId="5573" xr:uid="{00000000-0005-0000-0000-0000B5160000}"/>
    <cellStyle name="Input 4 3 8 5" xfId="5574" xr:uid="{00000000-0005-0000-0000-0000B6160000}"/>
    <cellStyle name="Input 4 3 8 6" xfId="5575" xr:uid="{00000000-0005-0000-0000-0000B7160000}"/>
    <cellStyle name="Input 4 3 8 7" xfId="5576" xr:uid="{00000000-0005-0000-0000-0000B8160000}"/>
    <cellStyle name="Input 4 3 9" xfId="5577" xr:uid="{00000000-0005-0000-0000-0000B9160000}"/>
    <cellStyle name="Input 4 3 9 2" xfId="5578" xr:uid="{00000000-0005-0000-0000-0000BA160000}"/>
    <cellStyle name="Input 4 3 9 3" xfId="5579" xr:uid="{00000000-0005-0000-0000-0000BB160000}"/>
    <cellStyle name="Input 4 3 9 4" xfId="5580" xr:uid="{00000000-0005-0000-0000-0000BC160000}"/>
    <cellStyle name="Input 4 3 9 5" xfId="5581" xr:uid="{00000000-0005-0000-0000-0000BD160000}"/>
    <cellStyle name="Input 4 3 9 6" xfId="5582" xr:uid="{00000000-0005-0000-0000-0000BE160000}"/>
    <cellStyle name="Input 4 3_Subsidy" xfId="5583" xr:uid="{00000000-0005-0000-0000-0000BF160000}"/>
    <cellStyle name="Input 4 30" xfId="5584" xr:uid="{00000000-0005-0000-0000-0000C0160000}"/>
    <cellStyle name="Input 4 31" xfId="5585" xr:uid="{00000000-0005-0000-0000-0000C1160000}"/>
    <cellStyle name="Input 4 32" xfId="5586" xr:uid="{00000000-0005-0000-0000-0000C2160000}"/>
    <cellStyle name="Input 4 33" xfId="5587" xr:uid="{00000000-0005-0000-0000-0000C3160000}"/>
    <cellStyle name="Input 4 34" xfId="5588" xr:uid="{00000000-0005-0000-0000-0000C4160000}"/>
    <cellStyle name="Input 4 35" xfId="5589" xr:uid="{00000000-0005-0000-0000-0000C5160000}"/>
    <cellStyle name="Input 4 36" xfId="5590" xr:uid="{00000000-0005-0000-0000-0000C6160000}"/>
    <cellStyle name="Input 4 37" xfId="5591" xr:uid="{00000000-0005-0000-0000-0000C7160000}"/>
    <cellStyle name="Input 4 38" xfId="5592" xr:uid="{00000000-0005-0000-0000-0000C8160000}"/>
    <cellStyle name="Input 4 39" xfId="5593" xr:uid="{00000000-0005-0000-0000-0000C9160000}"/>
    <cellStyle name="Input 4 4" xfId="5594" xr:uid="{00000000-0005-0000-0000-0000CA160000}"/>
    <cellStyle name="Input 4 4 10" xfId="5595" xr:uid="{00000000-0005-0000-0000-0000CB160000}"/>
    <cellStyle name="Input 4 4 10 2" xfId="5596" xr:uid="{00000000-0005-0000-0000-0000CC160000}"/>
    <cellStyle name="Input 4 4 11" xfId="5597" xr:uid="{00000000-0005-0000-0000-0000CD160000}"/>
    <cellStyle name="Input 4 4 12" xfId="5598" xr:uid="{00000000-0005-0000-0000-0000CE160000}"/>
    <cellStyle name="Input 4 4 13" xfId="5599" xr:uid="{00000000-0005-0000-0000-0000CF160000}"/>
    <cellStyle name="Input 4 4 14" xfId="5600" xr:uid="{00000000-0005-0000-0000-0000D0160000}"/>
    <cellStyle name="Input 4 4 2" xfId="5601" xr:uid="{00000000-0005-0000-0000-0000D1160000}"/>
    <cellStyle name="Input 4 4 2 2" xfId="5602" xr:uid="{00000000-0005-0000-0000-0000D2160000}"/>
    <cellStyle name="Input 4 4 2 2 2" xfId="5603" xr:uid="{00000000-0005-0000-0000-0000D3160000}"/>
    <cellStyle name="Input 4 4 2 2 2 2" xfId="5604" xr:uid="{00000000-0005-0000-0000-0000D4160000}"/>
    <cellStyle name="Input 4 4 2 2 2 3" xfId="5605" xr:uid="{00000000-0005-0000-0000-0000D5160000}"/>
    <cellStyle name="Input 4 4 2 2 2 4" xfId="5606" xr:uid="{00000000-0005-0000-0000-0000D6160000}"/>
    <cellStyle name="Input 4 4 2 2 2 5" xfId="5607" xr:uid="{00000000-0005-0000-0000-0000D7160000}"/>
    <cellStyle name="Input 4 4 2 2 2 6" xfId="5608" xr:uid="{00000000-0005-0000-0000-0000D8160000}"/>
    <cellStyle name="Input 4 4 2 2 3" xfId="5609" xr:uid="{00000000-0005-0000-0000-0000D9160000}"/>
    <cellStyle name="Input 4 4 2 2 3 2" xfId="5610" xr:uid="{00000000-0005-0000-0000-0000DA160000}"/>
    <cellStyle name="Input 4 4 2 2 4" xfId="5611" xr:uid="{00000000-0005-0000-0000-0000DB160000}"/>
    <cellStyle name="Input 4 4 2 2 5" xfId="5612" xr:uid="{00000000-0005-0000-0000-0000DC160000}"/>
    <cellStyle name="Input 4 4 2 2 6" xfId="5613" xr:uid="{00000000-0005-0000-0000-0000DD160000}"/>
    <cellStyle name="Input 4 4 2 2 7" xfId="5614" xr:uid="{00000000-0005-0000-0000-0000DE160000}"/>
    <cellStyle name="Input 4 4 2 3" xfId="5615" xr:uid="{00000000-0005-0000-0000-0000DF160000}"/>
    <cellStyle name="Input 4 4 2 3 2" xfId="5616" xr:uid="{00000000-0005-0000-0000-0000E0160000}"/>
    <cellStyle name="Input 4 4 2 3 3" xfId="5617" xr:uid="{00000000-0005-0000-0000-0000E1160000}"/>
    <cellStyle name="Input 4 4 2 3 4" xfId="5618" xr:uid="{00000000-0005-0000-0000-0000E2160000}"/>
    <cellStyle name="Input 4 4 2 3 5" xfId="5619" xr:uid="{00000000-0005-0000-0000-0000E3160000}"/>
    <cellStyle name="Input 4 4 2 3 6" xfId="5620" xr:uid="{00000000-0005-0000-0000-0000E4160000}"/>
    <cellStyle name="Input 4 4 2 4" xfId="5621" xr:uid="{00000000-0005-0000-0000-0000E5160000}"/>
    <cellStyle name="Input 4 4 2 4 2" xfId="5622" xr:uid="{00000000-0005-0000-0000-0000E6160000}"/>
    <cellStyle name="Input 4 4 2 5" xfId="5623" xr:uid="{00000000-0005-0000-0000-0000E7160000}"/>
    <cellStyle name="Input 4 4 2 6" xfId="5624" xr:uid="{00000000-0005-0000-0000-0000E8160000}"/>
    <cellStyle name="Input 4 4 2 7" xfId="5625" xr:uid="{00000000-0005-0000-0000-0000E9160000}"/>
    <cellStyle name="Input 4 4 2 8" xfId="5626" xr:uid="{00000000-0005-0000-0000-0000EA160000}"/>
    <cellStyle name="Input 4 4 2_Subsidy" xfId="5627" xr:uid="{00000000-0005-0000-0000-0000EB160000}"/>
    <cellStyle name="Input 4 4 3" xfId="5628" xr:uid="{00000000-0005-0000-0000-0000EC160000}"/>
    <cellStyle name="Input 4 4 3 2" xfId="5629" xr:uid="{00000000-0005-0000-0000-0000ED160000}"/>
    <cellStyle name="Input 4 4 3 2 2" xfId="5630" xr:uid="{00000000-0005-0000-0000-0000EE160000}"/>
    <cellStyle name="Input 4 4 3 2 3" xfId="5631" xr:uid="{00000000-0005-0000-0000-0000EF160000}"/>
    <cellStyle name="Input 4 4 3 2 4" xfId="5632" xr:uid="{00000000-0005-0000-0000-0000F0160000}"/>
    <cellStyle name="Input 4 4 3 2 5" xfId="5633" xr:uid="{00000000-0005-0000-0000-0000F1160000}"/>
    <cellStyle name="Input 4 4 3 2 6" xfId="5634" xr:uid="{00000000-0005-0000-0000-0000F2160000}"/>
    <cellStyle name="Input 4 4 3 3" xfId="5635" xr:uid="{00000000-0005-0000-0000-0000F3160000}"/>
    <cellStyle name="Input 4 4 3 3 2" xfId="5636" xr:uid="{00000000-0005-0000-0000-0000F4160000}"/>
    <cellStyle name="Input 4 4 3 4" xfId="5637" xr:uid="{00000000-0005-0000-0000-0000F5160000}"/>
    <cellStyle name="Input 4 4 3 5" xfId="5638" xr:uid="{00000000-0005-0000-0000-0000F6160000}"/>
    <cellStyle name="Input 4 4 3 6" xfId="5639" xr:uid="{00000000-0005-0000-0000-0000F7160000}"/>
    <cellStyle name="Input 4 4 3 7" xfId="5640" xr:uid="{00000000-0005-0000-0000-0000F8160000}"/>
    <cellStyle name="Input 4 4 4" xfId="5641" xr:uid="{00000000-0005-0000-0000-0000F9160000}"/>
    <cellStyle name="Input 4 4 4 2" xfId="5642" xr:uid="{00000000-0005-0000-0000-0000FA160000}"/>
    <cellStyle name="Input 4 4 4 2 2" xfId="5643" xr:uid="{00000000-0005-0000-0000-0000FB160000}"/>
    <cellStyle name="Input 4 4 4 2 3" xfId="5644" xr:uid="{00000000-0005-0000-0000-0000FC160000}"/>
    <cellStyle name="Input 4 4 4 2 4" xfId="5645" xr:uid="{00000000-0005-0000-0000-0000FD160000}"/>
    <cellStyle name="Input 4 4 4 2 5" xfId="5646" xr:uid="{00000000-0005-0000-0000-0000FE160000}"/>
    <cellStyle name="Input 4 4 4 2 6" xfId="5647" xr:uid="{00000000-0005-0000-0000-0000FF160000}"/>
    <cellStyle name="Input 4 4 4 3" xfId="5648" xr:uid="{00000000-0005-0000-0000-000000170000}"/>
    <cellStyle name="Input 4 4 4 3 2" xfId="5649" xr:uid="{00000000-0005-0000-0000-000001170000}"/>
    <cellStyle name="Input 4 4 4 4" xfId="5650" xr:uid="{00000000-0005-0000-0000-000002170000}"/>
    <cellStyle name="Input 4 4 4 5" xfId="5651" xr:uid="{00000000-0005-0000-0000-000003170000}"/>
    <cellStyle name="Input 4 4 4 6" xfId="5652" xr:uid="{00000000-0005-0000-0000-000004170000}"/>
    <cellStyle name="Input 4 4 4 7" xfId="5653" xr:uid="{00000000-0005-0000-0000-000005170000}"/>
    <cellStyle name="Input 4 4 5" xfId="5654" xr:uid="{00000000-0005-0000-0000-000006170000}"/>
    <cellStyle name="Input 4 4 5 2" xfId="5655" xr:uid="{00000000-0005-0000-0000-000007170000}"/>
    <cellStyle name="Input 4 4 5 2 2" xfId="5656" xr:uid="{00000000-0005-0000-0000-000008170000}"/>
    <cellStyle name="Input 4 4 5 2 3" xfId="5657" xr:uid="{00000000-0005-0000-0000-000009170000}"/>
    <cellStyle name="Input 4 4 5 2 4" xfId="5658" xr:uid="{00000000-0005-0000-0000-00000A170000}"/>
    <cellStyle name="Input 4 4 5 2 5" xfId="5659" xr:uid="{00000000-0005-0000-0000-00000B170000}"/>
    <cellStyle name="Input 4 4 5 2 6" xfId="5660" xr:uid="{00000000-0005-0000-0000-00000C170000}"/>
    <cellStyle name="Input 4 4 5 3" xfId="5661" xr:uid="{00000000-0005-0000-0000-00000D170000}"/>
    <cellStyle name="Input 4 4 5 3 2" xfId="5662" xr:uid="{00000000-0005-0000-0000-00000E170000}"/>
    <cellStyle name="Input 4 4 5 4" xfId="5663" xr:uid="{00000000-0005-0000-0000-00000F170000}"/>
    <cellStyle name="Input 4 4 5 5" xfId="5664" xr:uid="{00000000-0005-0000-0000-000010170000}"/>
    <cellStyle name="Input 4 4 5 6" xfId="5665" xr:uid="{00000000-0005-0000-0000-000011170000}"/>
    <cellStyle name="Input 4 4 5 7" xfId="5666" xr:uid="{00000000-0005-0000-0000-000012170000}"/>
    <cellStyle name="Input 4 4 6" xfId="5667" xr:uid="{00000000-0005-0000-0000-000013170000}"/>
    <cellStyle name="Input 4 4 6 2" xfId="5668" xr:uid="{00000000-0005-0000-0000-000014170000}"/>
    <cellStyle name="Input 4 4 6 2 2" xfId="5669" xr:uid="{00000000-0005-0000-0000-000015170000}"/>
    <cellStyle name="Input 4 4 6 2 3" xfId="5670" xr:uid="{00000000-0005-0000-0000-000016170000}"/>
    <cellStyle name="Input 4 4 6 2 4" xfId="5671" xr:uid="{00000000-0005-0000-0000-000017170000}"/>
    <cellStyle name="Input 4 4 6 2 5" xfId="5672" xr:uid="{00000000-0005-0000-0000-000018170000}"/>
    <cellStyle name="Input 4 4 6 2 6" xfId="5673" xr:uid="{00000000-0005-0000-0000-000019170000}"/>
    <cellStyle name="Input 4 4 6 3" xfId="5674" xr:uid="{00000000-0005-0000-0000-00001A170000}"/>
    <cellStyle name="Input 4 4 6 3 2" xfId="5675" xr:uid="{00000000-0005-0000-0000-00001B170000}"/>
    <cellStyle name="Input 4 4 6 4" xfId="5676" xr:uid="{00000000-0005-0000-0000-00001C170000}"/>
    <cellStyle name="Input 4 4 6 5" xfId="5677" xr:uid="{00000000-0005-0000-0000-00001D170000}"/>
    <cellStyle name="Input 4 4 6 6" xfId="5678" xr:uid="{00000000-0005-0000-0000-00001E170000}"/>
    <cellStyle name="Input 4 4 6 7" xfId="5679" xr:uid="{00000000-0005-0000-0000-00001F170000}"/>
    <cellStyle name="Input 4 4 7" xfId="5680" xr:uid="{00000000-0005-0000-0000-000020170000}"/>
    <cellStyle name="Input 4 4 7 2" xfId="5681" xr:uid="{00000000-0005-0000-0000-000021170000}"/>
    <cellStyle name="Input 4 4 7 2 2" xfId="5682" xr:uid="{00000000-0005-0000-0000-000022170000}"/>
    <cellStyle name="Input 4 4 7 2 3" xfId="5683" xr:uid="{00000000-0005-0000-0000-000023170000}"/>
    <cellStyle name="Input 4 4 7 2 4" xfId="5684" xr:uid="{00000000-0005-0000-0000-000024170000}"/>
    <cellStyle name="Input 4 4 7 2 5" xfId="5685" xr:uid="{00000000-0005-0000-0000-000025170000}"/>
    <cellStyle name="Input 4 4 7 2 6" xfId="5686" xr:uid="{00000000-0005-0000-0000-000026170000}"/>
    <cellStyle name="Input 4 4 7 3" xfId="5687" xr:uid="{00000000-0005-0000-0000-000027170000}"/>
    <cellStyle name="Input 4 4 7 3 2" xfId="5688" xr:uid="{00000000-0005-0000-0000-000028170000}"/>
    <cellStyle name="Input 4 4 7 4" xfId="5689" xr:uid="{00000000-0005-0000-0000-000029170000}"/>
    <cellStyle name="Input 4 4 7 5" xfId="5690" xr:uid="{00000000-0005-0000-0000-00002A170000}"/>
    <cellStyle name="Input 4 4 7 6" xfId="5691" xr:uid="{00000000-0005-0000-0000-00002B170000}"/>
    <cellStyle name="Input 4 4 7 7" xfId="5692" xr:uid="{00000000-0005-0000-0000-00002C170000}"/>
    <cellStyle name="Input 4 4 8" xfId="5693" xr:uid="{00000000-0005-0000-0000-00002D170000}"/>
    <cellStyle name="Input 4 4 8 2" xfId="5694" xr:uid="{00000000-0005-0000-0000-00002E170000}"/>
    <cellStyle name="Input 4 4 8 2 2" xfId="5695" xr:uid="{00000000-0005-0000-0000-00002F170000}"/>
    <cellStyle name="Input 4 4 8 2 3" xfId="5696" xr:uid="{00000000-0005-0000-0000-000030170000}"/>
    <cellStyle name="Input 4 4 8 2 4" xfId="5697" xr:uid="{00000000-0005-0000-0000-000031170000}"/>
    <cellStyle name="Input 4 4 8 2 5" xfId="5698" xr:uid="{00000000-0005-0000-0000-000032170000}"/>
    <cellStyle name="Input 4 4 8 2 6" xfId="5699" xr:uid="{00000000-0005-0000-0000-000033170000}"/>
    <cellStyle name="Input 4 4 8 3" xfId="5700" xr:uid="{00000000-0005-0000-0000-000034170000}"/>
    <cellStyle name="Input 4 4 8 3 2" xfId="5701" xr:uid="{00000000-0005-0000-0000-000035170000}"/>
    <cellStyle name="Input 4 4 8 4" xfId="5702" xr:uid="{00000000-0005-0000-0000-000036170000}"/>
    <cellStyle name="Input 4 4 8 5" xfId="5703" xr:uid="{00000000-0005-0000-0000-000037170000}"/>
    <cellStyle name="Input 4 4 8 6" xfId="5704" xr:uid="{00000000-0005-0000-0000-000038170000}"/>
    <cellStyle name="Input 4 4 8 7" xfId="5705" xr:uid="{00000000-0005-0000-0000-000039170000}"/>
    <cellStyle name="Input 4 4 9" xfId="5706" xr:uid="{00000000-0005-0000-0000-00003A170000}"/>
    <cellStyle name="Input 4 4 9 2" xfId="5707" xr:uid="{00000000-0005-0000-0000-00003B170000}"/>
    <cellStyle name="Input 4 4 9 3" xfId="5708" xr:uid="{00000000-0005-0000-0000-00003C170000}"/>
    <cellStyle name="Input 4 4 9 4" xfId="5709" xr:uid="{00000000-0005-0000-0000-00003D170000}"/>
    <cellStyle name="Input 4 4 9 5" xfId="5710" xr:uid="{00000000-0005-0000-0000-00003E170000}"/>
    <cellStyle name="Input 4 4 9 6" xfId="5711" xr:uid="{00000000-0005-0000-0000-00003F170000}"/>
    <cellStyle name="Input 4 4_Subsidy" xfId="5712" xr:uid="{00000000-0005-0000-0000-000040170000}"/>
    <cellStyle name="Input 4 40" xfId="5713" xr:uid="{00000000-0005-0000-0000-000041170000}"/>
    <cellStyle name="Input 4 41" xfId="5714" xr:uid="{00000000-0005-0000-0000-000042170000}"/>
    <cellStyle name="Input 4 42" xfId="5715" xr:uid="{00000000-0005-0000-0000-000043170000}"/>
    <cellStyle name="Input 4 43" xfId="5716" xr:uid="{00000000-0005-0000-0000-000044170000}"/>
    <cellStyle name="Input 4 44" xfId="5717" xr:uid="{00000000-0005-0000-0000-000045170000}"/>
    <cellStyle name="Input 4 5" xfId="5718" xr:uid="{00000000-0005-0000-0000-000046170000}"/>
    <cellStyle name="Input 4 5 10" xfId="5719" xr:uid="{00000000-0005-0000-0000-000047170000}"/>
    <cellStyle name="Input 4 5 10 2" xfId="5720" xr:uid="{00000000-0005-0000-0000-000048170000}"/>
    <cellStyle name="Input 4 5 11" xfId="5721" xr:uid="{00000000-0005-0000-0000-000049170000}"/>
    <cellStyle name="Input 4 5 12" xfId="5722" xr:uid="{00000000-0005-0000-0000-00004A170000}"/>
    <cellStyle name="Input 4 5 13" xfId="5723" xr:uid="{00000000-0005-0000-0000-00004B170000}"/>
    <cellStyle name="Input 4 5 14" xfId="5724" xr:uid="{00000000-0005-0000-0000-00004C170000}"/>
    <cellStyle name="Input 4 5 2" xfId="5725" xr:uid="{00000000-0005-0000-0000-00004D170000}"/>
    <cellStyle name="Input 4 5 2 2" xfId="5726" xr:uid="{00000000-0005-0000-0000-00004E170000}"/>
    <cellStyle name="Input 4 5 2 2 2" xfId="5727" xr:uid="{00000000-0005-0000-0000-00004F170000}"/>
    <cellStyle name="Input 4 5 2 2 2 2" xfId="5728" xr:uid="{00000000-0005-0000-0000-000050170000}"/>
    <cellStyle name="Input 4 5 2 2 2 3" xfId="5729" xr:uid="{00000000-0005-0000-0000-000051170000}"/>
    <cellStyle name="Input 4 5 2 2 2 4" xfId="5730" xr:uid="{00000000-0005-0000-0000-000052170000}"/>
    <cellStyle name="Input 4 5 2 2 2 5" xfId="5731" xr:uid="{00000000-0005-0000-0000-000053170000}"/>
    <cellStyle name="Input 4 5 2 2 2 6" xfId="5732" xr:uid="{00000000-0005-0000-0000-000054170000}"/>
    <cellStyle name="Input 4 5 2 2 3" xfId="5733" xr:uid="{00000000-0005-0000-0000-000055170000}"/>
    <cellStyle name="Input 4 5 2 2 3 2" xfId="5734" xr:uid="{00000000-0005-0000-0000-000056170000}"/>
    <cellStyle name="Input 4 5 2 2 4" xfId="5735" xr:uid="{00000000-0005-0000-0000-000057170000}"/>
    <cellStyle name="Input 4 5 2 2 5" xfId="5736" xr:uid="{00000000-0005-0000-0000-000058170000}"/>
    <cellStyle name="Input 4 5 2 2 6" xfId="5737" xr:uid="{00000000-0005-0000-0000-000059170000}"/>
    <cellStyle name="Input 4 5 2 2 7" xfId="5738" xr:uid="{00000000-0005-0000-0000-00005A170000}"/>
    <cellStyle name="Input 4 5 2 3" xfId="5739" xr:uid="{00000000-0005-0000-0000-00005B170000}"/>
    <cellStyle name="Input 4 5 2 3 2" xfId="5740" xr:uid="{00000000-0005-0000-0000-00005C170000}"/>
    <cellStyle name="Input 4 5 2 3 3" xfId="5741" xr:uid="{00000000-0005-0000-0000-00005D170000}"/>
    <cellStyle name="Input 4 5 2 3 4" xfId="5742" xr:uid="{00000000-0005-0000-0000-00005E170000}"/>
    <cellStyle name="Input 4 5 2 3 5" xfId="5743" xr:uid="{00000000-0005-0000-0000-00005F170000}"/>
    <cellStyle name="Input 4 5 2 3 6" xfId="5744" xr:uid="{00000000-0005-0000-0000-000060170000}"/>
    <cellStyle name="Input 4 5 2 4" xfId="5745" xr:uid="{00000000-0005-0000-0000-000061170000}"/>
    <cellStyle name="Input 4 5 2 4 2" xfId="5746" xr:uid="{00000000-0005-0000-0000-000062170000}"/>
    <cellStyle name="Input 4 5 2 5" xfId="5747" xr:uid="{00000000-0005-0000-0000-000063170000}"/>
    <cellStyle name="Input 4 5 2 6" xfId="5748" xr:uid="{00000000-0005-0000-0000-000064170000}"/>
    <cellStyle name="Input 4 5 2 7" xfId="5749" xr:uid="{00000000-0005-0000-0000-000065170000}"/>
    <cellStyle name="Input 4 5 2 8" xfId="5750" xr:uid="{00000000-0005-0000-0000-000066170000}"/>
    <cellStyle name="Input 4 5 2_Subsidy" xfId="5751" xr:uid="{00000000-0005-0000-0000-000067170000}"/>
    <cellStyle name="Input 4 5 3" xfId="5752" xr:uid="{00000000-0005-0000-0000-000068170000}"/>
    <cellStyle name="Input 4 5 3 2" xfId="5753" xr:uid="{00000000-0005-0000-0000-000069170000}"/>
    <cellStyle name="Input 4 5 3 2 2" xfId="5754" xr:uid="{00000000-0005-0000-0000-00006A170000}"/>
    <cellStyle name="Input 4 5 3 2 3" xfId="5755" xr:uid="{00000000-0005-0000-0000-00006B170000}"/>
    <cellStyle name="Input 4 5 3 2 4" xfId="5756" xr:uid="{00000000-0005-0000-0000-00006C170000}"/>
    <cellStyle name="Input 4 5 3 2 5" xfId="5757" xr:uid="{00000000-0005-0000-0000-00006D170000}"/>
    <cellStyle name="Input 4 5 3 2 6" xfId="5758" xr:uid="{00000000-0005-0000-0000-00006E170000}"/>
    <cellStyle name="Input 4 5 3 3" xfId="5759" xr:uid="{00000000-0005-0000-0000-00006F170000}"/>
    <cellStyle name="Input 4 5 3 3 2" xfId="5760" xr:uid="{00000000-0005-0000-0000-000070170000}"/>
    <cellStyle name="Input 4 5 3 4" xfId="5761" xr:uid="{00000000-0005-0000-0000-000071170000}"/>
    <cellStyle name="Input 4 5 3 5" xfId="5762" xr:uid="{00000000-0005-0000-0000-000072170000}"/>
    <cellStyle name="Input 4 5 3 6" xfId="5763" xr:uid="{00000000-0005-0000-0000-000073170000}"/>
    <cellStyle name="Input 4 5 3 7" xfId="5764" xr:uid="{00000000-0005-0000-0000-000074170000}"/>
    <cellStyle name="Input 4 5 4" xfId="5765" xr:uid="{00000000-0005-0000-0000-000075170000}"/>
    <cellStyle name="Input 4 5 4 2" xfId="5766" xr:uid="{00000000-0005-0000-0000-000076170000}"/>
    <cellStyle name="Input 4 5 4 2 2" xfId="5767" xr:uid="{00000000-0005-0000-0000-000077170000}"/>
    <cellStyle name="Input 4 5 4 2 3" xfId="5768" xr:uid="{00000000-0005-0000-0000-000078170000}"/>
    <cellStyle name="Input 4 5 4 2 4" xfId="5769" xr:uid="{00000000-0005-0000-0000-000079170000}"/>
    <cellStyle name="Input 4 5 4 2 5" xfId="5770" xr:uid="{00000000-0005-0000-0000-00007A170000}"/>
    <cellStyle name="Input 4 5 4 2 6" xfId="5771" xr:uid="{00000000-0005-0000-0000-00007B170000}"/>
    <cellStyle name="Input 4 5 4 3" xfId="5772" xr:uid="{00000000-0005-0000-0000-00007C170000}"/>
    <cellStyle name="Input 4 5 4 3 2" xfId="5773" xr:uid="{00000000-0005-0000-0000-00007D170000}"/>
    <cellStyle name="Input 4 5 4 4" xfId="5774" xr:uid="{00000000-0005-0000-0000-00007E170000}"/>
    <cellStyle name="Input 4 5 4 5" xfId="5775" xr:uid="{00000000-0005-0000-0000-00007F170000}"/>
    <cellStyle name="Input 4 5 4 6" xfId="5776" xr:uid="{00000000-0005-0000-0000-000080170000}"/>
    <cellStyle name="Input 4 5 4 7" xfId="5777" xr:uid="{00000000-0005-0000-0000-000081170000}"/>
    <cellStyle name="Input 4 5 5" xfId="5778" xr:uid="{00000000-0005-0000-0000-000082170000}"/>
    <cellStyle name="Input 4 5 5 2" xfId="5779" xr:uid="{00000000-0005-0000-0000-000083170000}"/>
    <cellStyle name="Input 4 5 5 2 2" xfId="5780" xr:uid="{00000000-0005-0000-0000-000084170000}"/>
    <cellStyle name="Input 4 5 5 2 3" xfId="5781" xr:uid="{00000000-0005-0000-0000-000085170000}"/>
    <cellStyle name="Input 4 5 5 2 4" xfId="5782" xr:uid="{00000000-0005-0000-0000-000086170000}"/>
    <cellStyle name="Input 4 5 5 2 5" xfId="5783" xr:uid="{00000000-0005-0000-0000-000087170000}"/>
    <cellStyle name="Input 4 5 5 2 6" xfId="5784" xr:uid="{00000000-0005-0000-0000-000088170000}"/>
    <cellStyle name="Input 4 5 5 3" xfId="5785" xr:uid="{00000000-0005-0000-0000-000089170000}"/>
    <cellStyle name="Input 4 5 5 3 2" xfId="5786" xr:uid="{00000000-0005-0000-0000-00008A170000}"/>
    <cellStyle name="Input 4 5 5 4" xfId="5787" xr:uid="{00000000-0005-0000-0000-00008B170000}"/>
    <cellStyle name="Input 4 5 5 5" xfId="5788" xr:uid="{00000000-0005-0000-0000-00008C170000}"/>
    <cellStyle name="Input 4 5 5 6" xfId="5789" xr:uid="{00000000-0005-0000-0000-00008D170000}"/>
    <cellStyle name="Input 4 5 5 7" xfId="5790" xr:uid="{00000000-0005-0000-0000-00008E170000}"/>
    <cellStyle name="Input 4 5 6" xfId="5791" xr:uid="{00000000-0005-0000-0000-00008F170000}"/>
    <cellStyle name="Input 4 5 6 2" xfId="5792" xr:uid="{00000000-0005-0000-0000-000090170000}"/>
    <cellStyle name="Input 4 5 6 2 2" xfId="5793" xr:uid="{00000000-0005-0000-0000-000091170000}"/>
    <cellStyle name="Input 4 5 6 2 3" xfId="5794" xr:uid="{00000000-0005-0000-0000-000092170000}"/>
    <cellStyle name="Input 4 5 6 2 4" xfId="5795" xr:uid="{00000000-0005-0000-0000-000093170000}"/>
    <cellStyle name="Input 4 5 6 2 5" xfId="5796" xr:uid="{00000000-0005-0000-0000-000094170000}"/>
    <cellStyle name="Input 4 5 6 2 6" xfId="5797" xr:uid="{00000000-0005-0000-0000-000095170000}"/>
    <cellStyle name="Input 4 5 6 3" xfId="5798" xr:uid="{00000000-0005-0000-0000-000096170000}"/>
    <cellStyle name="Input 4 5 6 3 2" xfId="5799" xr:uid="{00000000-0005-0000-0000-000097170000}"/>
    <cellStyle name="Input 4 5 6 4" xfId="5800" xr:uid="{00000000-0005-0000-0000-000098170000}"/>
    <cellStyle name="Input 4 5 6 5" xfId="5801" xr:uid="{00000000-0005-0000-0000-000099170000}"/>
    <cellStyle name="Input 4 5 6 6" xfId="5802" xr:uid="{00000000-0005-0000-0000-00009A170000}"/>
    <cellStyle name="Input 4 5 6 7" xfId="5803" xr:uid="{00000000-0005-0000-0000-00009B170000}"/>
    <cellStyle name="Input 4 5 7" xfId="5804" xr:uid="{00000000-0005-0000-0000-00009C170000}"/>
    <cellStyle name="Input 4 5 7 2" xfId="5805" xr:uid="{00000000-0005-0000-0000-00009D170000}"/>
    <cellStyle name="Input 4 5 7 2 2" xfId="5806" xr:uid="{00000000-0005-0000-0000-00009E170000}"/>
    <cellStyle name="Input 4 5 7 2 3" xfId="5807" xr:uid="{00000000-0005-0000-0000-00009F170000}"/>
    <cellStyle name="Input 4 5 7 2 4" xfId="5808" xr:uid="{00000000-0005-0000-0000-0000A0170000}"/>
    <cellStyle name="Input 4 5 7 2 5" xfId="5809" xr:uid="{00000000-0005-0000-0000-0000A1170000}"/>
    <cellStyle name="Input 4 5 7 2 6" xfId="5810" xr:uid="{00000000-0005-0000-0000-0000A2170000}"/>
    <cellStyle name="Input 4 5 7 3" xfId="5811" xr:uid="{00000000-0005-0000-0000-0000A3170000}"/>
    <cellStyle name="Input 4 5 7 3 2" xfId="5812" xr:uid="{00000000-0005-0000-0000-0000A4170000}"/>
    <cellStyle name="Input 4 5 7 4" xfId="5813" xr:uid="{00000000-0005-0000-0000-0000A5170000}"/>
    <cellStyle name="Input 4 5 7 5" xfId="5814" xr:uid="{00000000-0005-0000-0000-0000A6170000}"/>
    <cellStyle name="Input 4 5 7 6" xfId="5815" xr:uid="{00000000-0005-0000-0000-0000A7170000}"/>
    <cellStyle name="Input 4 5 7 7" xfId="5816" xr:uid="{00000000-0005-0000-0000-0000A8170000}"/>
    <cellStyle name="Input 4 5 8" xfId="5817" xr:uid="{00000000-0005-0000-0000-0000A9170000}"/>
    <cellStyle name="Input 4 5 8 2" xfId="5818" xr:uid="{00000000-0005-0000-0000-0000AA170000}"/>
    <cellStyle name="Input 4 5 8 2 2" xfId="5819" xr:uid="{00000000-0005-0000-0000-0000AB170000}"/>
    <cellStyle name="Input 4 5 8 2 3" xfId="5820" xr:uid="{00000000-0005-0000-0000-0000AC170000}"/>
    <cellStyle name="Input 4 5 8 2 4" xfId="5821" xr:uid="{00000000-0005-0000-0000-0000AD170000}"/>
    <cellStyle name="Input 4 5 8 2 5" xfId="5822" xr:uid="{00000000-0005-0000-0000-0000AE170000}"/>
    <cellStyle name="Input 4 5 8 2 6" xfId="5823" xr:uid="{00000000-0005-0000-0000-0000AF170000}"/>
    <cellStyle name="Input 4 5 8 3" xfId="5824" xr:uid="{00000000-0005-0000-0000-0000B0170000}"/>
    <cellStyle name="Input 4 5 8 3 2" xfId="5825" xr:uid="{00000000-0005-0000-0000-0000B1170000}"/>
    <cellStyle name="Input 4 5 8 4" xfId="5826" xr:uid="{00000000-0005-0000-0000-0000B2170000}"/>
    <cellStyle name="Input 4 5 8 5" xfId="5827" xr:uid="{00000000-0005-0000-0000-0000B3170000}"/>
    <cellStyle name="Input 4 5 8 6" xfId="5828" xr:uid="{00000000-0005-0000-0000-0000B4170000}"/>
    <cellStyle name="Input 4 5 8 7" xfId="5829" xr:uid="{00000000-0005-0000-0000-0000B5170000}"/>
    <cellStyle name="Input 4 5 9" xfId="5830" xr:uid="{00000000-0005-0000-0000-0000B6170000}"/>
    <cellStyle name="Input 4 5 9 2" xfId="5831" xr:uid="{00000000-0005-0000-0000-0000B7170000}"/>
    <cellStyle name="Input 4 5 9 3" xfId="5832" xr:uid="{00000000-0005-0000-0000-0000B8170000}"/>
    <cellStyle name="Input 4 5 9 4" xfId="5833" xr:uid="{00000000-0005-0000-0000-0000B9170000}"/>
    <cellStyle name="Input 4 5 9 5" xfId="5834" xr:uid="{00000000-0005-0000-0000-0000BA170000}"/>
    <cellStyle name="Input 4 5 9 6" xfId="5835" xr:uid="{00000000-0005-0000-0000-0000BB170000}"/>
    <cellStyle name="Input 4 5_Subsidy" xfId="5836" xr:uid="{00000000-0005-0000-0000-0000BC170000}"/>
    <cellStyle name="Input 4 6" xfId="5837" xr:uid="{00000000-0005-0000-0000-0000BD170000}"/>
    <cellStyle name="Input 4 6 2" xfId="5838" xr:uid="{00000000-0005-0000-0000-0000BE170000}"/>
    <cellStyle name="Input 4 6 2 2" xfId="5839" xr:uid="{00000000-0005-0000-0000-0000BF170000}"/>
    <cellStyle name="Input 4 6 2 2 2" xfId="5840" xr:uid="{00000000-0005-0000-0000-0000C0170000}"/>
    <cellStyle name="Input 4 6 2 2 3" xfId="5841" xr:uid="{00000000-0005-0000-0000-0000C1170000}"/>
    <cellStyle name="Input 4 6 2 2 4" xfId="5842" xr:uid="{00000000-0005-0000-0000-0000C2170000}"/>
    <cellStyle name="Input 4 6 2 2 5" xfId="5843" xr:uid="{00000000-0005-0000-0000-0000C3170000}"/>
    <cellStyle name="Input 4 6 2 2 6" xfId="5844" xr:uid="{00000000-0005-0000-0000-0000C4170000}"/>
    <cellStyle name="Input 4 6 2 3" xfId="5845" xr:uid="{00000000-0005-0000-0000-0000C5170000}"/>
    <cellStyle name="Input 4 6 2 3 2" xfId="5846" xr:uid="{00000000-0005-0000-0000-0000C6170000}"/>
    <cellStyle name="Input 4 6 2 4" xfId="5847" xr:uid="{00000000-0005-0000-0000-0000C7170000}"/>
    <cellStyle name="Input 4 6 2 5" xfId="5848" xr:uid="{00000000-0005-0000-0000-0000C8170000}"/>
    <cellStyle name="Input 4 6 2 6" xfId="5849" xr:uid="{00000000-0005-0000-0000-0000C9170000}"/>
    <cellStyle name="Input 4 6 2 7" xfId="5850" xr:uid="{00000000-0005-0000-0000-0000CA170000}"/>
    <cellStyle name="Input 4 6 3" xfId="5851" xr:uid="{00000000-0005-0000-0000-0000CB170000}"/>
    <cellStyle name="Input 4 6 3 2" xfId="5852" xr:uid="{00000000-0005-0000-0000-0000CC170000}"/>
    <cellStyle name="Input 4 6 3 3" xfId="5853" xr:uid="{00000000-0005-0000-0000-0000CD170000}"/>
    <cellStyle name="Input 4 6 3 4" xfId="5854" xr:uid="{00000000-0005-0000-0000-0000CE170000}"/>
    <cellStyle name="Input 4 6 3 5" xfId="5855" xr:uid="{00000000-0005-0000-0000-0000CF170000}"/>
    <cellStyle name="Input 4 6 3 6" xfId="5856" xr:uid="{00000000-0005-0000-0000-0000D0170000}"/>
    <cellStyle name="Input 4 6 4" xfId="5857" xr:uid="{00000000-0005-0000-0000-0000D1170000}"/>
    <cellStyle name="Input 4 6 4 2" xfId="5858" xr:uid="{00000000-0005-0000-0000-0000D2170000}"/>
    <cellStyle name="Input 4 6 5" xfId="5859" xr:uid="{00000000-0005-0000-0000-0000D3170000}"/>
    <cellStyle name="Input 4 6 6" xfId="5860" xr:uid="{00000000-0005-0000-0000-0000D4170000}"/>
    <cellStyle name="Input 4 6 7" xfId="5861" xr:uid="{00000000-0005-0000-0000-0000D5170000}"/>
    <cellStyle name="Input 4 6 8" xfId="5862" xr:uid="{00000000-0005-0000-0000-0000D6170000}"/>
    <cellStyle name="Input 4 6_Subsidy" xfId="5863" xr:uid="{00000000-0005-0000-0000-0000D7170000}"/>
    <cellStyle name="Input 4 7" xfId="5864" xr:uid="{00000000-0005-0000-0000-0000D8170000}"/>
    <cellStyle name="Input 4 7 2" xfId="5865" xr:uid="{00000000-0005-0000-0000-0000D9170000}"/>
    <cellStyle name="Input 4 7 2 2" xfId="5866" xr:uid="{00000000-0005-0000-0000-0000DA170000}"/>
    <cellStyle name="Input 4 7 2 3" xfId="5867" xr:uid="{00000000-0005-0000-0000-0000DB170000}"/>
    <cellStyle name="Input 4 7 2 4" xfId="5868" xr:uid="{00000000-0005-0000-0000-0000DC170000}"/>
    <cellStyle name="Input 4 7 2 5" xfId="5869" xr:uid="{00000000-0005-0000-0000-0000DD170000}"/>
    <cellStyle name="Input 4 7 2 6" xfId="5870" xr:uid="{00000000-0005-0000-0000-0000DE170000}"/>
    <cellStyle name="Input 4 7 3" xfId="5871" xr:uid="{00000000-0005-0000-0000-0000DF170000}"/>
    <cellStyle name="Input 4 7 3 2" xfId="5872" xr:uid="{00000000-0005-0000-0000-0000E0170000}"/>
    <cellStyle name="Input 4 7 4" xfId="5873" xr:uid="{00000000-0005-0000-0000-0000E1170000}"/>
    <cellStyle name="Input 4 7 5" xfId="5874" xr:uid="{00000000-0005-0000-0000-0000E2170000}"/>
    <cellStyle name="Input 4 7 6" xfId="5875" xr:uid="{00000000-0005-0000-0000-0000E3170000}"/>
    <cellStyle name="Input 4 7 7" xfId="5876" xr:uid="{00000000-0005-0000-0000-0000E4170000}"/>
    <cellStyle name="Input 4 8" xfId="5877" xr:uid="{00000000-0005-0000-0000-0000E5170000}"/>
    <cellStyle name="Input 4 8 2" xfId="5878" xr:uid="{00000000-0005-0000-0000-0000E6170000}"/>
    <cellStyle name="Input 4 8 2 2" xfId="5879" xr:uid="{00000000-0005-0000-0000-0000E7170000}"/>
    <cellStyle name="Input 4 8 2 3" xfId="5880" xr:uid="{00000000-0005-0000-0000-0000E8170000}"/>
    <cellStyle name="Input 4 8 2 4" xfId="5881" xr:uid="{00000000-0005-0000-0000-0000E9170000}"/>
    <cellStyle name="Input 4 8 2 5" xfId="5882" xr:uid="{00000000-0005-0000-0000-0000EA170000}"/>
    <cellStyle name="Input 4 8 2 6" xfId="5883" xr:uid="{00000000-0005-0000-0000-0000EB170000}"/>
    <cellStyle name="Input 4 8 3" xfId="5884" xr:uid="{00000000-0005-0000-0000-0000EC170000}"/>
    <cellStyle name="Input 4 8 3 2" xfId="5885" xr:uid="{00000000-0005-0000-0000-0000ED170000}"/>
    <cellStyle name="Input 4 8 4" xfId="5886" xr:uid="{00000000-0005-0000-0000-0000EE170000}"/>
    <cellStyle name="Input 4 8 5" xfId="5887" xr:uid="{00000000-0005-0000-0000-0000EF170000}"/>
    <cellStyle name="Input 4 8 6" xfId="5888" xr:uid="{00000000-0005-0000-0000-0000F0170000}"/>
    <cellStyle name="Input 4 8 7" xfId="5889" xr:uid="{00000000-0005-0000-0000-0000F1170000}"/>
    <cellStyle name="Input 4 9" xfId="5890" xr:uid="{00000000-0005-0000-0000-0000F2170000}"/>
    <cellStyle name="Input 4 9 2" xfId="5891" xr:uid="{00000000-0005-0000-0000-0000F3170000}"/>
    <cellStyle name="Input 4 9 2 2" xfId="5892" xr:uid="{00000000-0005-0000-0000-0000F4170000}"/>
    <cellStyle name="Input 4 9 2 3" xfId="5893" xr:uid="{00000000-0005-0000-0000-0000F5170000}"/>
    <cellStyle name="Input 4 9 2 4" xfId="5894" xr:uid="{00000000-0005-0000-0000-0000F6170000}"/>
    <cellStyle name="Input 4 9 2 5" xfId="5895" xr:uid="{00000000-0005-0000-0000-0000F7170000}"/>
    <cellStyle name="Input 4 9 2 6" xfId="5896" xr:uid="{00000000-0005-0000-0000-0000F8170000}"/>
    <cellStyle name="Input 4 9 3" xfId="5897" xr:uid="{00000000-0005-0000-0000-0000F9170000}"/>
    <cellStyle name="Input 4 9 3 2" xfId="5898" xr:uid="{00000000-0005-0000-0000-0000FA170000}"/>
    <cellStyle name="Input 4 9 4" xfId="5899" xr:uid="{00000000-0005-0000-0000-0000FB170000}"/>
    <cellStyle name="Input 4 9 5" xfId="5900" xr:uid="{00000000-0005-0000-0000-0000FC170000}"/>
    <cellStyle name="Input 4 9 6" xfId="5901" xr:uid="{00000000-0005-0000-0000-0000FD170000}"/>
    <cellStyle name="Input 4 9 7" xfId="5902" xr:uid="{00000000-0005-0000-0000-0000FE170000}"/>
    <cellStyle name="Input 4_ST" xfId="5903" xr:uid="{00000000-0005-0000-0000-0000FF170000}"/>
    <cellStyle name="Input 5" xfId="5904" xr:uid="{00000000-0005-0000-0000-000000180000}"/>
    <cellStyle name="Input 5 10" xfId="5905" xr:uid="{00000000-0005-0000-0000-000001180000}"/>
    <cellStyle name="Input 5 10 2" xfId="5906" xr:uid="{00000000-0005-0000-0000-000002180000}"/>
    <cellStyle name="Input 5 10 2 2" xfId="5907" xr:uid="{00000000-0005-0000-0000-000003180000}"/>
    <cellStyle name="Input 5 10 2 3" xfId="5908" xr:uid="{00000000-0005-0000-0000-000004180000}"/>
    <cellStyle name="Input 5 10 2 4" xfId="5909" xr:uid="{00000000-0005-0000-0000-000005180000}"/>
    <cellStyle name="Input 5 10 2 5" xfId="5910" xr:uid="{00000000-0005-0000-0000-000006180000}"/>
    <cellStyle name="Input 5 10 2 6" xfId="5911" xr:uid="{00000000-0005-0000-0000-000007180000}"/>
    <cellStyle name="Input 5 10 3" xfId="5912" xr:uid="{00000000-0005-0000-0000-000008180000}"/>
    <cellStyle name="Input 5 10 3 2" xfId="5913" xr:uid="{00000000-0005-0000-0000-000009180000}"/>
    <cellStyle name="Input 5 10 4" xfId="5914" xr:uid="{00000000-0005-0000-0000-00000A180000}"/>
    <cellStyle name="Input 5 10 5" xfId="5915" xr:uid="{00000000-0005-0000-0000-00000B180000}"/>
    <cellStyle name="Input 5 10 6" xfId="5916" xr:uid="{00000000-0005-0000-0000-00000C180000}"/>
    <cellStyle name="Input 5 10 7" xfId="5917" xr:uid="{00000000-0005-0000-0000-00000D180000}"/>
    <cellStyle name="Input 5 11" xfId="5918" xr:uid="{00000000-0005-0000-0000-00000E180000}"/>
    <cellStyle name="Input 5 11 2" xfId="5919" xr:uid="{00000000-0005-0000-0000-00000F180000}"/>
    <cellStyle name="Input 5 11 2 2" xfId="5920" xr:uid="{00000000-0005-0000-0000-000010180000}"/>
    <cellStyle name="Input 5 11 2 3" xfId="5921" xr:uid="{00000000-0005-0000-0000-000011180000}"/>
    <cellStyle name="Input 5 11 2 4" xfId="5922" xr:uid="{00000000-0005-0000-0000-000012180000}"/>
    <cellStyle name="Input 5 11 2 5" xfId="5923" xr:uid="{00000000-0005-0000-0000-000013180000}"/>
    <cellStyle name="Input 5 11 2 6" xfId="5924" xr:uid="{00000000-0005-0000-0000-000014180000}"/>
    <cellStyle name="Input 5 11 3" xfId="5925" xr:uid="{00000000-0005-0000-0000-000015180000}"/>
    <cellStyle name="Input 5 11 3 2" xfId="5926" xr:uid="{00000000-0005-0000-0000-000016180000}"/>
    <cellStyle name="Input 5 11 4" xfId="5927" xr:uid="{00000000-0005-0000-0000-000017180000}"/>
    <cellStyle name="Input 5 11 5" xfId="5928" xr:uid="{00000000-0005-0000-0000-000018180000}"/>
    <cellStyle name="Input 5 11 6" xfId="5929" xr:uid="{00000000-0005-0000-0000-000019180000}"/>
    <cellStyle name="Input 5 11 7" xfId="5930" xr:uid="{00000000-0005-0000-0000-00001A180000}"/>
    <cellStyle name="Input 5 12" xfId="5931" xr:uid="{00000000-0005-0000-0000-00001B180000}"/>
    <cellStyle name="Input 5 12 2" xfId="5932" xr:uid="{00000000-0005-0000-0000-00001C180000}"/>
    <cellStyle name="Input 5 12 3" xfId="5933" xr:uid="{00000000-0005-0000-0000-00001D180000}"/>
    <cellStyle name="Input 5 12 4" xfId="5934" xr:uid="{00000000-0005-0000-0000-00001E180000}"/>
    <cellStyle name="Input 5 12 5" xfId="5935" xr:uid="{00000000-0005-0000-0000-00001F180000}"/>
    <cellStyle name="Input 5 12 6" xfId="5936" xr:uid="{00000000-0005-0000-0000-000020180000}"/>
    <cellStyle name="Input 5 13" xfId="5937" xr:uid="{00000000-0005-0000-0000-000021180000}"/>
    <cellStyle name="Input 5 13 2" xfId="5938" xr:uid="{00000000-0005-0000-0000-000022180000}"/>
    <cellStyle name="Input 5 14" xfId="5939" xr:uid="{00000000-0005-0000-0000-000023180000}"/>
    <cellStyle name="Input 5 15" xfId="5940" xr:uid="{00000000-0005-0000-0000-000024180000}"/>
    <cellStyle name="Input 5 16" xfId="5941" xr:uid="{00000000-0005-0000-0000-000025180000}"/>
    <cellStyle name="Input 5 17" xfId="5942" xr:uid="{00000000-0005-0000-0000-000026180000}"/>
    <cellStyle name="Input 5 18" xfId="5943" xr:uid="{00000000-0005-0000-0000-000027180000}"/>
    <cellStyle name="Input 5 19" xfId="5944" xr:uid="{00000000-0005-0000-0000-000028180000}"/>
    <cellStyle name="Input 5 2" xfId="5945" xr:uid="{00000000-0005-0000-0000-000029180000}"/>
    <cellStyle name="Input 5 2 10" xfId="5946" xr:uid="{00000000-0005-0000-0000-00002A180000}"/>
    <cellStyle name="Input 5 2 10 2" xfId="5947" xr:uid="{00000000-0005-0000-0000-00002B180000}"/>
    <cellStyle name="Input 5 2 11" xfId="5948" xr:uid="{00000000-0005-0000-0000-00002C180000}"/>
    <cellStyle name="Input 5 2 12" xfId="5949" xr:uid="{00000000-0005-0000-0000-00002D180000}"/>
    <cellStyle name="Input 5 2 13" xfId="5950" xr:uid="{00000000-0005-0000-0000-00002E180000}"/>
    <cellStyle name="Input 5 2 14" xfId="5951" xr:uid="{00000000-0005-0000-0000-00002F180000}"/>
    <cellStyle name="Input 5 2 2" xfId="5952" xr:uid="{00000000-0005-0000-0000-000030180000}"/>
    <cellStyle name="Input 5 2 2 2" xfId="5953" xr:uid="{00000000-0005-0000-0000-000031180000}"/>
    <cellStyle name="Input 5 2 2 2 2" xfId="5954" xr:uid="{00000000-0005-0000-0000-000032180000}"/>
    <cellStyle name="Input 5 2 2 2 2 2" xfId="5955" xr:uid="{00000000-0005-0000-0000-000033180000}"/>
    <cellStyle name="Input 5 2 2 2 2 3" xfId="5956" xr:uid="{00000000-0005-0000-0000-000034180000}"/>
    <cellStyle name="Input 5 2 2 2 2 4" xfId="5957" xr:uid="{00000000-0005-0000-0000-000035180000}"/>
    <cellStyle name="Input 5 2 2 2 2 5" xfId="5958" xr:uid="{00000000-0005-0000-0000-000036180000}"/>
    <cellStyle name="Input 5 2 2 2 2 6" xfId="5959" xr:uid="{00000000-0005-0000-0000-000037180000}"/>
    <cellStyle name="Input 5 2 2 2 3" xfId="5960" xr:uid="{00000000-0005-0000-0000-000038180000}"/>
    <cellStyle name="Input 5 2 2 2 3 2" xfId="5961" xr:uid="{00000000-0005-0000-0000-000039180000}"/>
    <cellStyle name="Input 5 2 2 2 4" xfId="5962" xr:uid="{00000000-0005-0000-0000-00003A180000}"/>
    <cellStyle name="Input 5 2 2 2 5" xfId="5963" xr:uid="{00000000-0005-0000-0000-00003B180000}"/>
    <cellStyle name="Input 5 2 2 2 6" xfId="5964" xr:uid="{00000000-0005-0000-0000-00003C180000}"/>
    <cellStyle name="Input 5 2 2 2 7" xfId="5965" xr:uid="{00000000-0005-0000-0000-00003D180000}"/>
    <cellStyle name="Input 5 2 2 3" xfId="5966" xr:uid="{00000000-0005-0000-0000-00003E180000}"/>
    <cellStyle name="Input 5 2 2 3 2" xfId="5967" xr:uid="{00000000-0005-0000-0000-00003F180000}"/>
    <cellStyle name="Input 5 2 2 3 3" xfId="5968" xr:uid="{00000000-0005-0000-0000-000040180000}"/>
    <cellStyle name="Input 5 2 2 3 4" xfId="5969" xr:uid="{00000000-0005-0000-0000-000041180000}"/>
    <cellStyle name="Input 5 2 2 3 5" xfId="5970" xr:uid="{00000000-0005-0000-0000-000042180000}"/>
    <cellStyle name="Input 5 2 2 3 6" xfId="5971" xr:uid="{00000000-0005-0000-0000-000043180000}"/>
    <cellStyle name="Input 5 2 2 4" xfId="5972" xr:uid="{00000000-0005-0000-0000-000044180000}"/>
    <cellStyle name="Input 5 2 2 4 2" xfId="5973" xr:uid="{00000000-0005-0000-0000-000045180000}"/>
    <cellStyle name="Input 5 2 2 5" xfId="5974" xr:uid="{00000000-0005-0000-0000-000046180000}"/>
    <cellStyle name="Input 5 2 2 6" xfId="5975" xr:uid="{00000000-0005-0000-0000-000047180000}"/>
    <cellStyle name="Input 5 2 2 7" xfId="5976" xr:uid="{00000000-0005-0000-0000-000048180000}"/>
    <cellStyle name="Input 5 2 2 8" xfId="5977" xr:uid="{00000000-0005-0000-0000-000049180000}"/>
    <cellStyle name="Input 5 2 2_Subsidy" xfId="5978" xr:uid="{00000000-0005-0000-0000-00004A180000}"/>
    <cellStyle name="Input 5 2 3" xfId="5979" xr:uid="{00000000-0005-0000-0000-00004B180000}"/>
    <cellStyle name="Input 5 2 3 2" xfId="5980" xr:uid="{00000000-0005-0000-0000-00004C180000}"/>
    <cellStyle name="Input 5 2 3 2 2" xfId="5981" xr:uid="{00000000-0005-0000-0000-00004D180000}"/>
    <cellStyle name="Input 5 2 3 2 3" xfId="5982" xr:uid="{00000000-0005-0000-0000-00004E180000}"/>
    <cellStyle name="Input 5 2 3 2 4" xfId="5983" xr:uid="{00000000-0005-0000-0000-00004F180000}"/>
    <cellStyle name="Input 5 2 3 2 5" xfId="5984" xr:uid="{00000000-0005-0000-0000-000050180000}"/>
    <cellStyle name="Input 5 2 3 2 6" xfId="5985" xr:uid="{00000000-0005-0000-0000-000051180000}"/>
    <cellStyle name="Input 5 2 3 3" xfId="5986" xr:uid="{00000000-0005-0000-0000-000052180000}"/>
    <cellStyle name="Input 5 2 3 3 2" xfId="5987" xr:uid="{00000000-0005-0000-0000-000053180000}"/>
    <cellStyle name="Input 5 2 3 4" xfId="5988" xr:uid="{00000000-0005-0000-0000-000054180000}"/>
    <cellStyle name="Input 5 2 3 5" xfId="5989" xr:uid="{00000000-0005-0000-0000-000055180000}"/>
    <cellStyle name="Input 5 2 3 6" xfId="5990" xr:uid="{00000000-0005-0000-0000-000056180000}"/>
    <cellStyle name="Input 5 2 3 7" xfId="5991" xr:uid="{00000000-0005-0000-0000-000057180000}"/>
    <cellStyle name="Input 5 2 4" xfId="5992" xr:uid="{00000000-0005-0000-0000-000058180000}"/>
    <cellStyle name="Input 5 2 4 2" xfId="5993" xr:uid="{00000000-0005-0000-0000-000059180000}"/>
    <cellStyle name="Input 5 2 4 2 2" xfId="5994" xr:uid="{00000000-0005-0000-0000-00005A180000}"/>
    <cellStyle name="Input 5 2 4 2 3" xfId="5995" xr:uid="{00000000-0005-0000-0000-00005B180000}"/>
    <cellStyle name="Input 5 2 4 2 4" xfId="5996" xr:uid="{00000000-0005-0000-0000-00005C180000}"/>
    <cellStyle name="Input 5 2 4 2 5" xfId="5997" xr:uid="{00000000-0005-0000-0000-00005D180000}"/>
    <cellStyle name="Input 5 2 4 2 6" xfId="5998" xr:uid="{00000000-0005-0000-0000-00005E180000}"/>
    <cellStyle name="Input 5 2 4 3" xfId="5999" xr:uid="{00000000-0005-0000-0000-00005F180000}"/>
    <cellStyle name="Input 5 2 4 3 2" xfId="6000" xr:uid="{00000000-0005-0000-0000-000060180000}"/>
    <cellStyle name="Input 5 2 4 4" xfId="6001" xr:uid="{00000000-0005-0000-0000-000061180000}"/>
    <cellStyle name="Input 5 2 4 5" xfId="6002" xr:uid="{00000000-0005-0000-0000-000062180000}"/>
    <cellStyle name="Input 5 2 4 6" xfId="6003" xr:uid="{00000000-0005-0000-0000-000063180000}"/>
    <cellStyle name="Input 5 2 4 7" xfId="6004" xr:uid="{00000000-0005-0000-0000-000064180000}"/>
    <cellStyle name="Input 5 2 5" xfId="6005" xr:uid="{00000000-0005-0000-0000-000065180000}"/>
    <cellStyle name="Input 5 2 5 2" xfId="6006" xr:uid="{00000000-0005-0000-0000-000066180000}"/>
    <cellStyle name="Input 5 2 5 2 2" xfId="6007" xr:uid="{00000000-0005-0000-0000-000067180000}"/>
    <cellStyle name="Input 5 2 5 2 3" xfId="6008" xr:uid="{00000000-0005-0000-0000-000068180000}"/>
    <cellStyle name="Input 5 2 5 2 4" xfId="6009" xr:uid="{00000000-0005-0000-0000-000069180000}"/>
    <cellStyle name="Input 5 2 5 2 5" xfId="6010" xr:uid="{00000000-0005-0000-0000-00006A180000}"/>
    <cellStyle name="Input 5 2 5 2 6" xfId="6011" xr:uid="{00000000-0005-0000-0000-00006B180000}"/>
    <cellStyle name="Input 5 2 5 3" xfId="6012" xr:uid="{00000000-0005-0000-0000-00006C180000}"/>
    <cellStyle name="Input 5 2 5 3 2" xfId="6013" xr:uid="{00000000-0005-0000-0000-00006D180000}"/>
    <cellStyle name="Input 5 2 5 4" xfId="6014" xr:uid="{00000000-0005-0000-0000-00006E180000}"/>
    <cellStyle name="Input 5 2 5 5" xfId="6015" xr:uid="{00000000-0005-0000-0000-00006F180000}"/>
    <cellStyle name="Input 5 2 5 6" xfId="6016" xr:uid="{00000000-0005-0000-0000-000070180000}"/>
    <cellStyle name="Input 5 2 5 7" xfId="6017" xr:uid="{00000000-0005-0000-0000-000071180000}"/>
    <cellStyle name="Input 5 2 6" xfId="6018" xr:uid="{00000000-0005-0000-0000-000072180000}"/>
    <cellStyle name="Input 5 2 6 2" xfId="6019" xr:uid="{00000000-0005-0000-0000-000073180000}"/>
    <cellStyle name="Input 5 2 6 2 2" xfId="6020" xr:uid="{00000000-0005-0000-0000-000074180000}"/>
    <cellStyle name="Input 5 2 6 2 3" xfId="6021" xr:uid="{00000000-0005-0000-0000-000075180000}"/>
    <cellStyle name="Input 5 2 6 2 4" xfId="6022" xr:uid="{00000000-0005-0000-0000-000076180000}"/>
    <cellStyle name="Input 5 2 6 2 5" xfId="6023" xr:uid="{00000000-0005-0000-0000-000077180000}"/>
    <cellStyle name="Input 5 2 6 2 6" xfId="6024" xr:uid="{00000000-0005-0000-0000-000078180000}"/>
    <cellStyle name="Input 5 2 6 3" xfId="6025" xr:uid="{00000000-0005-0000-0000-000079180000}"/>
    <cellStyle name="Input 5 2 6 3 2" xfId="6026" xr:uid="{00000000-0005-0000-0000-00007A180000}"/>
    <cellStyle name="Input 5 2 6 4" xfId="6027" xr:uid="{00000000-0005-0000-0000-00007B180000}"/>
    <cellStyle name="Input 5 2 6 5" xfId="6028" xr:uid="{00000000-0005-0000-0000-00007C180000}"/>
    <cellStyle name="Input 5 2 6 6" xfId="6029" xr:uid="{00000000-0005-0000-0000-00007D180000}"/>
    <cellStyle name="Input 5 2 6 7" xfId="6030" xr:uid="{00000000-0005-0000-0000-00007E180000}"/>
    <cellStyle name="Input 5 2 7" xfId="6031" xr:uid="{00000000-0005-0000-0000-00007F180000}"/>
    <cellStyle name="Input 5 2 7 2" xfId="6032" xr:uid="{00000000-0005-0000-0000-000080180000}"/>
    <cellStyle name="Input 5 2 7 2 2" xfId="6033" xr:uid="{00000000-0005-0000-0000-000081180000}"/>
    <cellStyle name="Input 5 2 7 2 3" xfId="6034" xr:uid="{00000000-0005-0000-0000-000082180000}"/>
    <cellStyle name="Input 5 2 7 2 4" xfId="6035" xr:uid="{00000000-0005-0000-0000-000083180000}"/>
    <cellStyle name="Input 5 2 7 2 5" xfId="6036" xr:uid="{00000000-0005-0000-0000-000084180000}"/>
    <cellStyle name="Input 5 2 7 2 6" xfId="6037" xr:uid="{00000000-0005-0000-0000-000085180000}"/>
    <cellStyle name="Input 5 2 7 3" xfId="6038" xr:uid="{00000000-0005-0000-0000-000086180000}"/>
    <cellStyle name="Input 5 2 7 3 2" xfId="6039" xr:uid="{00000000-0005-0000-0000-000087180000}"/>
    <cellStyle name="Input 5 2 7 4" xfId="6040" xr:uid="{00000000-0005-0000-0000-000088180000}"/>
    <cellStyle name="Input 5 2 7 5" xfId="6041" xr:uid="{00000000-0005-0000-0000-000089180000}"/>
    <cellStyle name="Input 5 2 7 6" xfId="6042" xr:uid="{00000000-0005-0000-0000-00008A180000}"/>
    <cellStyle name="Input 5 2 7 7" xfId="6043" xr:uid="{00000000-0005-0000-0000-00008B180000}"/>
    <cellStyle name="Input 5 2 8" xfId="6044" xr:uid="{00000000-0005-0000-0000-00008C180000}"/>
    <cellStyle name="Input 5 2 8 2" xfId="6045" xr:uid="{00000000-0005-0000-0000-00008D180000}"/>
    <cellStyle name="Input 5 2 8 2 2" xfId="6046" xr:uid="{00000000-0005-0000-0000-00008E180000}"/>
    <cellStyle name="Input 5 2 8 2 3" xfId="6047" xr:uid="{00000000-0005-0000-0000-00008F180000}"/>
    <cellStyle name="Input 5 2 8 2 4" xfId="6048" xr:uid="{00000000-0005-0000-0000-000090180000}"/>
    <cellStyle name="Input 5 2 8 2 5" xfId="6049" xr:uid="{00000000-0005-0000-0000-000091180000}"/>
    <cellStyle name="Input 5 2 8 2 6" xfId="6050" xr:uid="{00000000-0005-0000-0000-000092180000}"/>
    <cellStyle name="Input 5 2 8 3" xfId="6051" xr:uid="{00000000-0005-0000-0000-000093180000}"/>
    <cellStyle name="Input 5 2 8 3 2" xfId="6052" xr:uid="{00000000-0005-0000-0000-000094180000}"/>
    <cellStyle name="Input 5 2 8 4" xfId="6053" xr:uid="{00000000-0005-0000-0000-000095180000}"/>
    <cellStyle name="Input 5 2 8 5" xfId="6054" xr:uid="{00000000-0005-0000-0000-000096180000}"/>
    <cellStyle name="Input 5 2 8 6" xfId="6055" xr:uid="{00000000-0005-0000-0000-000097180000}"/>
    <cellStyle name="Input 5 2 8 7" xfId="6056" xr:uid="{00000000-0005-0000-0000-000098180000}"/>
    <cellStyle name="Input 5 2 9" xfId="6057" xr:uid="{00000000-0005-0000-0000-000099180000}"/>
    <cellStyle name="Input 5 2 9 2" xfId="6058" xr:uid="{00000000-0005-0000-0000-00009A180000}"/>
    <cellStyle name="Input 5 2 9 3" xfId="6059" xr:uid="{00000000-0005-0000-0000-00009B180000}"/>
    <cellStyle name="Input 5 2 9 4" xfId="6060" xr:uid="{00000000-0005-0000-0000-00009C180000}"/>
    <cellStyle name="Input 5 2 9 5" xfId="6061" xr:uid="{00000000-0005-0000-0000-00009D180000}"/>
    <cellStyle name="Input 5 2 9 6" xfId="6062" xr:uid="{00000000-0005-0000-0000-00009E180000}"/>
    <cellStyle name="Input 5 2_Subsidy" xfId="6063" xr:uid="{00000000-0005-0000-0000-00009F180000}"/>
    <cellStyle name="Input 5 3" xfId="6064" xr:uid="{00000000-0005-0000-0000-0000A0180000}"/>
    <cellStyle name="Input 5 3 10" xfId="6065" xr:uid="{00000000-0005-0000-0000-0000A1180000}"/>
    <cellStyle name="Input 5 3 10 2" xfId="6066" xr:uid="{00000000-0005-0000-0000-0000A2180000}"/>
    <cellStyle name="Input 5 3 11" xfId="6067" xr:uid="{00000000-0005-0000-0000-0000A3180000}"/>
    <cellStyle name="Input 5 3 12" xfId="6068" xr:uid="{00000000-0005-0000-0000-0000A4180000}"/>
    <cellStyle name="Input 5 3 13" xfId="6069" xr:uid="{00000000-0005-0000-0000-0000A5180000}"/>
    <cellStyle name="Input 5 3 14" xfId="6070" xr:uid="{00000000-0005-0000-0000-0000A6180000}"/>
    <cellStyle name="Input 5 3 2" xfId="6071" xr:uid="{00000000-0005-0000-0000-0000A7180000}"/>
    <cellStyle name="Input 5 3 2 2" xfId="6072" xr:uid="{00000000-0005-0000-0000-0000A8180000}"/>
    <cellStyle name="Input 5 3 2 2 2" xfId="6073" xr:uid="{00000000-0005-0000-0000-0000A9180000}"/>
    <cellStyle name="Input 5 3 2 2 2 2" xfId="6074" xr:uid="{00000000-0005-0000-0000-0000AA180000}"/>
    <cellStyle name="Input 5 3 2 2 2 3" xfId="6075" xr:uid="{00000000-0005-0000-0000-0000AB180000}"/>
    <cellStyle name="Input 5 3 2 2 2 4" xfId="6076" xr:uid="{00000000-0005-0000-0000-0000AC180000}"/>
    <cellStyle name="Input 5 3 2 2 2 5" xfId="6077" xr:uid="{00000000-0005-0000-0000-0000AD180000}"/>
    <cellStyle name="Input 5 3 2 2 2 6" xfId="6078" xr:uid="{00000000-0005-0000-0000-0000AE180000}"/>
    <cellStyle name="Input 5 3 2 2 3" xfId="6079" xr:uid="{00000000-0005-0000-0000-0000AF180000}"/>
    <cellStyle name="Input 5 3 2 2 3 2" xfId="6080" xr:uid="{00000000-0005-0000-0000-0000B0180000}"/>
    <cellStyle name="Input 5 3 2 2 4" xfId="6081" xr:uid="{00000000-0005-0000-0000-0000B1180000}"/>
    <cellStyle name="Input 5 3 2 2 5" xfId="6082" xr:uid="{00000000-0005-0000-0000-0000B2180000}"/>
    <cellStyle name="Input 5 3 2 2 6" xfId="6083" xr:uid="{00000000-0005-0000-0000-0000B3180000}"/>
    <cellStyle name="Input 5 3 2 2 7" xfId="6084" xr:uid="{00000000-0005-0000-0000-0000B4180000}"/>
    <cellStyle name="Input 5 3 2 3" xfId="6085" xr:uid="{00000000-0005-0000-0000-0000B5180000}"/>
    <cellStyle name="Input 5 3 2 3 2" xfId="6086" xr:uid="{00000000-0005-0000-0000-0000B6180000}"/>
    <cellStyle name="Input 5 3 2 3 3" xfId="6087" xr:uid="{00000000-0005-0000-0000-0000B7180000}"/>
    <cellStyle name="Input 5 3 2 3 4" xfId="6088" xr:uid="{00000000-0005-0000-0000-0000B8180000}"/>
    <cellStyle name="Input 5 3 2 3 5" xfId="6089" xr:uid="{00000000-0005-0000-0000-0000B9180000}"/>
    <cellStyle name="Input 5 3 2 3 6" xfId="6090" xr:uid="{00000000-0005-0000-0000-0000BA180000}"/>
    <cellStyle name="Input 5 3 2 4" xfId="6091" xr:uid="{00000000-0005-0000-0000-0000BB180000}"/>
    <cellStyle name="Input 5 3 2 4 2" xfId="6092" xr:uid="{00000000-0005-0000-0000-0000BC180000}"/>
    <cellStyle name="Input 5 3 2 5" xfId="6093" xr:uid="{00000000-0005-0000-0000-0000BD180000}"/>
    <cellStyle name="Input 5 3 2 6" xfId="6094" xr:uid="{00000000-0005-0000-0000-0000BE180000}"/>
    <cellStyle name="Input 5 3 2 7" xfId="6095" xr:uid="{00000000-0005-0000-0000-0000BF180000}"/>
    <cellStyle name="Input 5 3 2 8" xfId="6096" xr:uid="{00000000-0005-0000-0000-0000C0180000}"/>
    <cellStyle name="Input 5 3 2_Subsidy" xfId="6097" xr:uid="{00000000-0005-0000-0000-0000C1180000}"/>
    <cellStyle name="Input 5 3 3" xfId="6098" xr:uid="{00000000-0005-0000-0000-0000C2180000}"/>
    <cellStyle name="Input 5 3 3 2" xfId="6099" xr:uid="{00000000-0005-0000-0000-0000C3180000}"/>
    <cellStyle name="Input 5 3 3 2 2" xfId="6100" xr:uid="{00000000-0005-0000-0000-0000C4180000}"/>
    <cellStyle name="Input 5 3 3 2 3" xfId="6101" xr:uid="{00000000-0005-0000-0000-0000C5180000}"/>
    <cellStyle name="Input 5 3 3 2 4" xfId="6102" xr:uid="{00000000-0005-0000-0000-0000C6180000}"/>
    <cellStyle name="Input 5 3 3 2 5" xfId="6103" xr:uid="{00000000-0005-0000-0000-0000C7180000}"/>
    <cellStyle name="Input 5 3 3 2 6" xfId="6104" xr:uid="{00000000-0005-0000-0000-0000C8180000}"/>
    <cellStyle name="Input 5 3 3 3" xfId="6105" xr:uid="{00000000-0005-0000-0000-0000C9180000}"/>
    <cellStyle name="Input 5 3 3 3 2" xfId="6106" xr:uid="{00000000-0005-0000-0000-0000CA180000}"/>
    <cellStyle name="Input 5 3 3 4" xfId="6107" xr:uid="{00000000-0005-0000-0000-0000CB180000}"/>
    <cellStyle name="Input 5 3 3 5" xfId="6108" xr:uid="{00000000-0005-0000-0000-0000CC180000}"/>
    <cellStyle name="Input 5 3 3 6" xfId="6109" xr:uid="{00000000-0005-0000-0000-0000CD180000}"/>
    <cellStyle name="Input 5 3 3 7" xfId="6110" xr:uid="{00000000-0005-0000-0000-0000CE180000}"/>
    <cellStyle name="Input 5 3 4" xfId="6111" xr:uid="{00000000-0005-0000-0000-0000CF180000}"/>
    <cellStyle name="Input 5 3 4 2" xfId="6112" xr:uid="{00000000-0005-0000-0000-0000D0180000}"/>
    <cellStyle name="Input 5 3 4 2 2" xfId="6113" xr:uid="{00000000-0005-0000-0000-0000D1180000}"/>
    <cellStyle name="Input 5 3 4 2 3" xfId="6114" xr:uid="{00000000-0005-0000-0000-0000D2180000}"/>
    <cellStyle name="Input 5 3 4 2 4" xfId="6115" xr:uid="{00000000-0005-0000-0000-0000D3180000}"/>
    <cellStyle name="Input 5 3 4 2 5" xfId="6116" xr:uid="{00000000-0005-0000-0000-0000D4180000}"/>
    <cellStyle name="Input 5 3 4 2 6" xfId="6117" xr:uid="{00000000-0005-0000-0000-0000D5180000}"/>
    <cellStyle name="Input 5 3 4 3" xfId="6118" xr:uid="{00000000-0005-0000-0000-0000D6180000}"/>
    <cellStyle name="Input 5 3 4 3 2" xfId="6119" xr:uid="{00000000-0005-0000-0000-0000D7180000}"/>
    <cellStyle name="Input 5 3 4 4" xfId="6120" xr:uid="{00000000-0005-0000-0000-0000D8180000}"/>
    <cellStyle name="Input 5 3 4 5" xfId="6121" xr:uid="{00000000-0005-0000-0000-0000D9180000}"/>
    <cellStyle name="Input 5 3 4 6" xfId="6122" xr:uid="{00000000-0005-0000-0000-0000DA180000}"/>
    <cellStyle name="Input 5 3 4 7" xfId="6123" xr:uid="{00000000-0005-0000-0000-0000DB180000}"/>
    <cellStyle name="Input 5 3 5" xfId="6124" xr:uid="{00000000-0005-0000-0000-0000DC180000}"/>
    <cellStyle name="Input 5 3 5 2" xfId="6125" xr:uid="{00000000-0005-0000-0000-0000DD180000}"/>
    <cellStyle name="Input 5 3 5 2 2" xfId="6126" xr:uid="{00000000-0005-0000-0000-0000DE180000}"/>
    <cellStyle name="Input 5 3 5 2 3" xfId="6127" xr:uid="{00000000-0005-0000-0000-0000DF180000}"/>
    <cellStyle name="Input 5 3 5 2 4" xfId="6128" xr:uid="{00000000-0005-0000-0000-0000E0180000}"/>
    <cellStyle name="Input 5 3 5 2 5" xfId="6129" xr:uid="{00000000-0005-0000-0000-0000E1180000}"/>
    <cellStyle name="Input 5 3 5 2 6" xfId="6130" xr:uid="{00000000-0005-0000-0000-0000E2180000}"/>
    <cellStyle name="Input 5 3 5 3" xfId="6131" xr:uid="{00000000-0005-0000-0000-0000E3180000}"/>
    <cellStyle name="Input 5 3 5 3 2" xfId="6132" xr:uid="{00000000-0005-0000-0000-0000E4180000}"/>
    <cellStyle name="Input 5 3 5 4" xfId="6133" xr:uid="{00000000-0005-0000-0000-0000E5180000}"/>
    <cellStyle name="Input 5 3 5 5" xfId="6134" xr:uid="{00000000-0005-0000-0000-0000E6180000}"/>
    <cellStyle name="Input 5 3 5 6" xfId="6135" xr:uid="{00000000-0005-0000-0000-0000E7180000}"/>
    <cellStyle name="Input 5 3 5 7" xfId="6136" xr:uid="{00000000-0005-0000-0000-0000E8180000}"/>
    <cellStyle name="Input 5 3 6" xfId="6137" xr:uid="{00000000-0005-0000-0000-0000E9180000}"/>
    <cellStyle name="Input 5 3 6 2" xfId="6138" xr:uid="{00000000-0005-0000-0000-0000EA180000}"/>
    <cellStyle name="Input 5 3 6 2 2" xfId="6139" xr:uid="{00000000-0005-0000-0000-0000EB180000}"/>
    <cellStyle name="Input 5 3 6 2 3" xfId="6140" xr:uid="{00000000-0005-0000-0000-0000EC180000}"/>
    <cellStyle name="Input 5 3 6 2 4" xfId="6141" xr:uid="{00000000-0005-0000-0000-0000ED180000}"/>
    <cellStyle name="Input 5 3 6 2 5" xfId="6142" xr:uid="{00000000-0005-0000-0000-0000EE180000}"/>
    <cellStyle name="Input 5 3 6 2 6" xfId="6143" xr:uid="{00000000-0005-0000-0000-0000EF180000}"/>
    <cellStyle name="Input 5 3 6 3" xfId="6144" xr:uid="{00000000-0005-0000-0000-0000F0180000}"/>
    <cellStyle name="Input 5 3 6 3 2" xfId="6145" xr:uid="{00000000-0005-0000-0000-0000F1180000}"/>
    <cellStyle name="Input 5 3 6 4" xfId="6146" xr:uid="{00000000-0005-0000-0000-0000F2180000}"/>
    <cellStyle name="Input 5 3 6 5" xfId="6147" xr:uid="{00000000-0005-0000-0000-0000F3180000}"/>
    <cellStyle name="Input 5 3 6 6" xfId="6148" xr:uid="{00000000-0005-0000-0000-0000F4180000}"/>
    <cellStyle name="Input 5 3 6 7" xfId="6149" xr:uid="{00000000-0005-0000-0000-0000F5180000}"/>
    <cellStyle name="Input 5 3 7" xfId="6150" xr:uid="{00000000-0005-0000-0000-0000F6180000}"/>
    <cellStyle name="Input 5 3 7 2" xfId="6151" xr:uid="{00000000-0005-0000-0000-0000F7180000}"/>
    <cellStyle name="Input 5 3 7 2 2" xfId="6152" xr:uid="{00000000-0005-0000-0000-0000F8180000}"/>
    <cellStyle name="Input 5 3 7 2 3" xfId="6153" xr:uid="{00000000-0005-0000-0000-0000F9180000}"/>
    <cellStyle name="Input 5 3 7 2 4" xfId="6154" xr:uid="{00000000-0005-0000-0000-0000FA180000}"/>
    <cellStyle name="Input 5 3 7 2 5" xfId="6155" xr:uid="{00000000-0005-0000-0000-0000FB180000}"/>
    <cellStyle name="Input 5 3 7 2 6" xfId="6156" xr:uid="{00000000-0005-0000-0000-0000FC180000}"/>
    <cellStyle name="Input 5 3 7 3" xfId="6157" xr:uid="{00000000-0005-0000-0000-0000FD180000}"/>
    <cellStyle name="Input 5 3 7 3 2" xfId="6158" xr:uid="{00000000-0005-0000-0000-0000FE180000}"/>
    <cellStyle name="Input 5 3 7 4" xfId="6159" xr:uid="{00000000-0005-0000-0000-0000FF180000}"/>
    <cellStyle name="Input 5 3 7 5" xfId="6160" xr:uid="{00000000-0005-0000-0000-000000190000}"/>
    <cellStyle name="Input 5 3 7 6" xfId="6161" xr:uid="{00000000-0005-0000-0000-000001190000}"/>
    <cellStyle name="Input 5 3 7 7" xfId="6162" xr:uid="{00000000-0005-0000-0000-000002190000}"/>
    <cellStyle name="Input 5 3 8" xfId="6163" xr:uid="{00000000-0005-0000-0000-000003190000}"/>
    <cellStyle name="Input 5 3 8 2" xfId="6164" xr:uid="{00000000-0005-0000-0000-000004190000}"/>
    <cellStyle name="Input 5 3 8 2 2" xfId="6165" xr:uid="{00000000-0005-0000-0000-000005190000}"/>
    <cellStyle name="Input 5 3 8 2 3" xfId="6166" xr:uid="{00000000-0005-0000-0000-000006190000}"/>
    <cellStyle name="Input 5 3 8 2 4" xfId="6167" xr:uid="{00000000-0005-0000-0000-000007190000}"/>
    <cellStyle name="Input 5 3 8 2 5" xfId="6168" xr:uid="{00000000-0005-0000-0000-000008190000}"/>
    <cellStyle name="Input 5 3 8 2 6" xfId="6169" xr:uid="{00000000-0005-0000-0000-000009190000}"/>
    <cellStyle name="Input 5 3 8 3" xfId="6170" xr:uid="{00000000-0005-0000-0000-00000A190000}"/>
    <cellStyle name="Input 5 3 8 3 2" xfId="6171" xr:uid="{00000000-0005-0000-0000-00000B190000}"/>
    <cellStyle name="Input 5 3 8 4" xfId="6172" xr:uid="{00000000-0005-0000-0000-00000C190000}"/>
    <cellStyle name="Input 5 3 8 5" xfId="6173" xr:uid="{00000000-0005-0000-0000-00000D190000}"/>
    <cellStyle name="Input 5 3 8 6" xfId="6174" xr:uid="{00000000-0005-0000-0000-00000E190000}"/>
    <cellStyle name="Input 5 3 8 7" xfId="6175" xr:uid="{00000000-0005-0000-0000-00000F190000}"/>
    <cellStyle name="Input 5 3 9" xfId="6176" xr:uid="{00000000-0005-0000-0000-000010190000}"/>
    <cellStyle name="Input 5 3 9 2" xfId="6177" xr:uid="{00000000-0005-0000-0000-000011190000}"/>
    <cellStyle name="Input 5 3 9 3" xfId="6178" xr:uid="{00000000-0005-0000-0000-000012190000}"/>
    <cellStyle name="Input 5 3 9 4" xfId="6179" xr:uid="{00000000-0005-0000-0000-000013190000}"/>
    <cellStyle name="Input 5 3 9 5" xfId="6180" xr:uid="{00000000-0005-0000-0000-000014190000}"/>
    <cellStyle name="Input 5 3 9 6" xfId="6181" xr:uid="{00000000-0005-0000-0000-000015190000}"/>
    <cellStyle name="Input 5 3_Subsidy" xfId="6182" xr:uid="{00000000-0005-0000-0000-000016190000}"/>
    <cellStyle name="Input 5 4" xfId="6183" xr:uid="{00000000-0005-0000-0000-000017190000}"/>
    <cellStyle name="Input 5 4 10" xfId="6184" xr:uid="{00000000-0005-0000-0000-000018190000}"/>
    <cellStyle name="Input 5 4 10 2" xfId="6185" xr:uid="{00000000-0005-0000-0000-000019190000}"/>
    <cellStyle name="Input 5 4 11" xfId="6186" xr:uid="{00000000-0005-0000-0000-00001A190000}"/>
    <cellStyle name="Input 5 4 12" xfId="6187" xr:uid="{00000000-0005-0000-0000-00001B190000}"/>
    <cellStyle name="Input 5 4 13" xfId="6188" xr:uid="{00000000-0005-0000-0000-00001C190000}"/>
    <cellStyle name="Input 5 4 14" xfId="6189" xr:uid="{00000000-0005-0000-0000-00001D190000}"/>
    <cellStyle name="Input 5 4 2" xfId="6190" xr:uid="{00000000-0005-0000-0000-00001E190000}"/>
    <cellStyle name="Input 5 4 2 2" xfId="6191" xr:uid="{00000000-0005-0000-0000-00001F190000}"/>
    <cellStyle name="Input 5 4 2 2 2" xfId="6192" xr:uid="{00000000-0005-0000-0000-000020190000}"/>
    <cellStyle name="Input 5 4 2 2 2 2" xfId="6193" xr:uid="{00000000-0005-0000-0000-000021190000}"/>
    <cellStyle name="Input 5 4 2 2 2 3" xfId="6194" xr:uid="{00000000-0005-0000-0000-000022190000}"/>
    <cellStyle name="Input 5 4 2 2 2 4" xfId="6195" xr:uid="{00000000-0005-0000-0000-000023190000}"/>
    <cellStyle name="Input 5 4 2 2 2 5" xfId="6196" xr:uid="{00000000-0005-0000-0000-000024190000}"/>
    <cellStyle name="Input 5 4 2 2 2 6" xfId="6197" xr:uid="{00000000-0005-0000-0000-000025190000}"/>
    <cellStyle name="Input 5 4 2 2 3" xfId="6198" xr:uid="{00000000-0005-0000-0000-000026190000}"/>
    <cellStyle name="Input 5 4 2 2 3 2" xfId="6199" xr:uid="{00000000-0005-0000-0000-000027190000}"/>
    <cellStyle name="Input 5 4 2 2 4" xfId="6200" xr:uid="{00000000-0005-0000-0000-000028190000}"/>
    <cellStyle name="Input 5 4 2 2 5" xfId="6201" xr:uid="{00000000-0005-0000-0000-000029190000}"/>
    <cellStyle name="Input 5 4 2 2 6" xfId="6202" xr:uid="{00000000-0005-0000-0000-00002A190000}"/>
    <cellStyle name="Input 5 4 2 2 7" xfId="6203" xr:uid="{00000000-0005-0000-0000-00002B190000}"/>
    <cellStyle name="Input 5 4 2 3" xfId="6204" xr:uid="{00000000-0005-0000-0000-00002C190000}"/>
    <cellStyle name="Input 5 4 2 3 2" xfId="6205" xr:uid="{00000000-0005-0000-0000-00002D190000}"/>
    <cellStyle name="Input 5 4 2 3 3" xfId="6206" xr:uid="{00000000-0005-0000-0000-00002E190000}"/>
    <cellStyle name="Input 5 4 2 3 4" xfId="6207" xr:uid="{00000000-0005-0000-0000-00002F190000}"/>
    <cellStyle name="Input 5 4 2 3 5" xfId="6208" xr:uid="{00000000-0005-0000-0000-000030190000}"/>
    <cellStyle name="Input 5 4 2 3 6" xfId="6209" xr:uid="{00000000-0005-0000-0000-000031190000}"/>
    <cellStyle name="Input 5 4 2 4" xfId="6210" xr:uid="{00000000-0005-0000-0000-000032190000}"/>
    <cellStyle name="Input 5 4 2 4 2" xfId="6211" xr:uid="{00000000-0005-0000-0000-000033190000}"/>
    <cellStyle name="Input 5 4 2 5" xfId="6212" xr:uid="{00000000-0005-0000-0000-000034190000}"/>
    <cellStyle name="Input 5 4 2 6" xfId="6213" xr:uid="{00000000-0005-0000-0000-000035190000}"/>
    <cellStyle name="Input 5 4 2 7" xfId="6214" xr:uid="{00000000-0005-0000-0000-000036190000}"/>
    <cellStyle name="Input 5 4 2 8" xfId="6215" xr:uid="{00000000-0005-0000-0000-000037190000}"/>
    <cellStyle name="Input 5 4 2_Subsidy" xfId="6216" xr:uid="{00000000-0005-0000-0000-000038190000}"/>
    <cellStyle name="Input 5 4 3" xfId="6217" xr:uid="{00000000-0005-0000-0000-000039190000}"/>
    <cellStyle name="Input 5 4 3 2" xfId="6218" xr:uid="{00000000-0005-0000-0000-00003A190000}"/>
    <cellStyle name="Input 5 4 3 2 2" xfId="6219" xr:uid="{00000000-0005-0000-0000-00003B190000}"/>
    <cellStyle name="Input 5 4 3 2 3" xfId="6220" xr:uid="{00000000-0005-0000-0000-00003C190000}"/>
    <cellStyle name="Input 5 4 3 2 4" xfId="6221" xr:uid="{00000000-0005-0000-0000-00003D190000}"/>
    <cellStyle name="Input 5 4 3 2 5" xfId="6222" xr:uid="{00000000-0005-0000-0000-00003E190000}"/>
    <cellStyle name="Input 5 4 3 2 6" xfId="6223" xr:uid="{00000000-0005-0000-0000-00003F190000}"/>
    <cellStyle name="Input 5 4 3 3" xfId="6224" xr:uid="{00000000-0005-0000-0000-000040190000}"/>
    <cellStyle name="Input 5 4 3 3 2" xfId="6225" xr:uid="{00000000-0005-0000-0000-000041190000}"/>
    <cellStyle name="Input 5 4 3 4" xfId="6226" xr:uid="{00000000-0005-0000-0000-000042190000}"/>
    <cellStyle name="Input 5 4 3 5" xfId="6227" xr:uid="{00000000-0005-0000-0000-000043190000}"/>
    <cellStyle name="Input 5 4 3 6" xfId="6228" xr:uid="{00000000-0005-0000-0000-000044190000}"/>
    <cellStyle name="Input 5 4 3 7" xfId="6229" xr:uid="{00000000-0005-0000-0000-000045190000}"/>
    <cellStyle name="Input 5 4 4" xfId="6230" xr:uid="{00000000-0005-0000-0000-000046190000}"/>
    <cellStyle name="Input 5 4 4 2" xfId="6231" xr:uid="{00000000-0005-0000-0000-000047190000}"/>
    <cellStyle name="Input 5 4 4 2 2" xfId="6232" xr:uid="{00000000-0005-0000-0000-000048190000}"/>
    <cellStyle name="Input 5 4 4 2 3" xfId="6233" xr:uid="{00000000-0005-0000-0000-000049190000}"/>
    <cellStyle name="Input 5 4 4 2 4" xfId="6234" xr:uid="{00000000-0005-0000-0000-00004A190000}"/>
    <cellStyle name="Input 5 4 4 2 5" xfId="6235" xr:uid="{00000000-0005-0000-0000-00004B190000}"/>
    <cellStyle name="Input 5 4 4 2 6" xfId="6236" xr:uid="{00000000-0005-0000-0000-00004C190000}"/>
    <cellStyle name="Input 5 4 4 3" xfId="6237" xr:uid="{00000000-0005-0000-0000-00004D190000}"/>
    <cellStyle name="Input 5 4 4 3 2" xfId="6238" xr:uid="{00000000-0005-0000-0000-00004E190000}"/>
    <cellStyle name="Input 5 4 4 4" xfId="6239" xr:uid="{00000000-0005-0000-0000-00004F190000}"/>
    <cellStyle name="Input 5 4 4 5" xfId="6240" xr:uid="{00000000-0005-0000-0000-000050190000}"/>
    <cellStyle name="Input 5 4 4 6" xfId="6241" xr:uid="{00000000-0005-0000-0000-000051190000}"/>
    <cellStyle name="Input 5 4 4 7" xfId="6242" xr:uid="{00000000-0005-0000-0000-000052190000}"/>
    <cellStyle name="Input 5 4 5" xfId="6243" xr:uid="{00000000-0005-0000-0000-000053190000}"/>
    <cellStyle name="Input 5 4 5 2" xfId="6244" xr:uid="{00000000-0005-0000-0000-000054190000}"/>
    <cellStyle name="Input 5 4 5 2 2" xfId="6245" xr:uid="{00000000-0005-0000-0000-000055190000}"/>
    <cellStyle name="Input 5 4 5 2 3" xfId="6246" xr:uid="{00000000-0005-0000-0000-000056190000}"/>
    <cellStyle name="Input 5 4 5 2 4" xfId="6247" xr:uid="{00000000-0005-0000-0000-000057190000}"/>
    <cellStyle name="Input 5 4 5 2 5" xfId="6248" xr:uid="{00000000-0005-0000-0000-000058190000}"/>
    <cellStyle name="Input 5 4 5 2 6" xfId="6249" xr:uid="{00000000-0005-0000-0000-000059190000}"/>
    <cellStyle name="Input 5 4 5 3" xfId="6250" xr:uid="{00000000-0005-0000-0000-00005A190000}"/>
    <cellStyle name="Input 5 4 5 3 2" xfId="6251" xr:uid="{00000000-0005-0000-0000-00005B190000}"/>
    <cellStyle name="Input 5 4 5 4" xfId="6252" xr:uid="{00000000-0005-0000-0000-00005C190000}"/>
    <cellStyle name="Input 5 4 5 5" xfId="6253" xr:uid="{00000000-0005-0000-0000-00005D190000}"/>
    <cellStyle name="Input 5 4 5 6" xfId="6254" xr:uid="{00000000-0005-0000-0000-00005E190000}"/>
    <cellStyle name="Input 5 4 5 7" xfId="6255" xr:uid="{00000000-0005-0000-0000-00005F190000}"/>
    <cellStyle name="Input 5 4 6" xfId="6256" xr:uid="{00000000-0005-0000-0000-000060190000}"/>
    <cellStyle name="Input 5 4 6 2" xfId="6257" xr:uid="{00000000-0005-0000-0000-000061190000}"/>
    <cellStyle name="Input 5 4 6 2 2" xfId="6258" xr:uid="{00000000-0005-0000-0000-000062190000}"/>
    <cellStyle name="Input 5 4 6 2 3" xfId="6259" xr:uid="{00000000-0005-0000-0000-000063190000}"/>
    <cellStyle name="Input 5 4 6 2 4" xfId="6260" xr:uid="{00000000-0005-0000-0000-000064190000}"/>
    <cellStyle name="Input 5 4 6 2 5" xfId="6261" xr:uid="{00000000-0005-0000-0000-000065190000}"/>
    <cellStyle name="Input 5 4 6 2 6" xfId="6262" xr:uid="{00000000-0005-0000-0000-000066190000}"/>
    <cellStyle name="Input 5 4 6 3" xfId="6263" xr:uid="{00000000-0005-0000-0000-000067190000}"/>
    <cellStyle name="Input 5 4 6 3 2" xfId="6264" xr:uid="{00000000-0005-0000-0000-000068190000}"/>
    <cellStyle name="Input 5 4 6 4" xfId="6265" xr:uid="{00000000-0005-0000-0000-000069190000}"/>
    <cellStyle name="Input 5 4 6 5" xfId="6266" xr:uid="{00000000-0005-0000-0000-00006A190000}"/>
    <cellStyle name="Input 5 4 6 6" xfId="6267" xr:uid="{00000000-0005-0000-0000-00006B190000}"/>
    <cellStyle name="Input 5 4 6 7" xfId="6268" xr:uid="{00000000-0005-0000-0000-00006C190000}"/>
    <cellStyle name="Input 5 4 7" xfId="6269" xr:uid="{00000000-0005-0000-0000-00006D190000}"/>
    <cellStyle name="Input 5 4 7 2" xfId="6270" xr:uid="{00000000-0005-0000-0000-00006E190000}"/>
    <cellStyle name="Input 5 4 7 2 2" xfId="6271" xr:uid="{00000000-0005-0000-0000-00006F190000}"/>
    <cellStyle name="Input 5 4 7 2 3" xfId="6272" xr:uid="{00000000-0005-0000-0000-000070190000}"/>
    <cellStyle name="Input 5 4 7 2 4" xfId="6273" xr:uid="{00000000-0005-0000-0000-000071190000}"/>
    <cellStyle name="Input 5 4 7 2 5" xfId="6274" xr:uid="{00000000-0005-0000-0000-000072190000}"/>
    <cellStyle name="Input 5 4 7 2 6" xfId="6275" xr:uid="{00000000-0005-0000-0000-000073190000}"/>
    <cellStyle name="Input 5 4 7 3" xfId="6276" xr:uid="{00000000-0005-0000-0000-000074190000}"/>
    <cellStyle name="Input 5 4 7 3 2" xfId="6277" xr:uid="{00000000-0005-0000-0000-000075190000}"/>
    <cellStyle name="Input 5 4 7 4" xfId="6278" xr:uid="{00000000-0005-0000-0000-000076190000}"/>
    <cellStyle name="Input 5 4 7 5" xfId="6279" xr:uid="{00000000-0005-0000-0000-000077190000}"/>
    <cellStyle name="Input 5 4 7 6" xfId="6280" xr:uid="{00000000-0005-0000-0000-000078190000}"/>
    <cellStyle name="Input 5 4 7 7" xfId="6281" xr:uid="{00000000-0005-0000-0000-000079190000}"/>
    <cellStyle name="Input 5 4 8" xfId="6282" xr:uid="{00000000-0005-0000-0000-00007A190000}"/>
    <cellStyle name="Input 5 4 8 2" xfId="6283" xr:uid="{00000000-0005-0000-0000-00007B190000}"/>
    <cellStyle name="Input 5 4 8 2 2" xfId="6284" xr:uid="{00000000-0005-0000-0000-00007C190000}"/>
    <cellStyle name="Input 5 4 8 2 3" xfId="6285" xr:uid="{00000000-0005-0000-0000-00007D190000}"/>
    <cellStyle name="Input 5 4 8 2 4" xfId="6286" xr:uid="{00000000-0005-0000-0000-00007E190000}"/>
    <cellStyle name="Input 5 4 8 2 5" xfId="6287" xr:uid="{00000000-0005-0000-0000-00007F190000}"/>
    <cellStyle name="Input 5 4 8 2 6" xfId="6288" xr:uid="{00000000-0005-0000-0000-000080190000}"/>
    <cellStyle name="Input 5 4 8 3" xfId="6289" xr:uid="{00000000-0005-0000-0000-000081190000}"/>
    <cellStyle name="Input 5 4 8 3 2" xfId="6290" xr:uid="{00000000-0005-0000-0000-000082190000}"/>
    <cellStyle name="Input 5 4 8 4" xfId="6291" xr:uid="{00000000-0005-0000-0000-000083190000}"/>
    <cellStyle name="Input 5 4 8 5" xfId="6292" xr:uid="{00000000-0005-0000-0000-000084190000}"/>
    <cellStyle name="Input 5 4 8 6" xfId="6293" xr:uid="{00000000-0005-0000-0000-000085190000}"/>
    <cellStyle name="Input 5 4 8 7" xfId="6294" xr:uid="{00000000-0005-0000-0000-000086190000}"/>
    <cellStyle name="Input 5 4 9" xfId="6295" xr:uid="{00000000-0005-0000-0000-000087190000}"/>
    <cellStyle name="Input 5 4 9 2" xfId="6296" xr:uid="{00000000-0005-0000-0000-000088190000}"/>
    <cellStyle name="Input 5 4 9 3" xfId="6297" xr:uid="{00000000-0005-0000-0000-000089190000}"/>
    <cellStyle name="Input 5 4 9 4" xfId="6298" xr:uid="{00000000-0005-0000-0000-00008A190000}"/>
    <cellStyle name="Input 5 4 9 5" xfId="6299" xr:uid="{00000000-0005-0000-0000-00008B190000}"/>
    <cellStyle name="Input 5 4 9 6" xfId="6300" xr:uid="{00000000-0005-0000-0000-00008C190000}"/>
    <cellStyle name="Input 5 4_Subsidy" xfId="6301" xr:uid="{00000000-0005-0000-0000-00008D190000}"/>
    <cellStyle name="Input 5 5" xfId="6302" xr:uid="{00000000-0005-0000-0000-00008E190000}"/>
    <cellStyle name="Input 5 5 2" xfId="6303" xr:uid="{00000000-0005-0000-0000-00008F190000}"/>
    <cellStyle name="Input 5 5 2 2" xfId="6304" xr:uid="{00000000-0005-0000-0000-000090190000}"/>
    <cellStyle name="Input 5 5 2 2 2" xfId="6305" xr:uid="{00000000-0005-0000-0000-000091190000}"/>
    <cellStyle name="Input 5 5 2 2 3" xfId="6306" xr:uid="{00000000-0005-0000-0000-000092190000}"/>
    <cellStyle name="Input 5 5 2 2 4" xfId="6307" xr:uid="{00000000-0005-0000-0000-000093190000}"/>
    <cellStyle name="Input 5 5 2 2 5" xfId="6308" xr:uid="{00000000-0005-0000-0000-000094190000}"/>
    <cellStyle name="Input 5 5 2 2 6" xfId="6309" xr:uid="{00000000-0005-0000-0000-000095190000}"/>
    <cellStyle name="Input 5 5 2 3" xfId="6310" xr:uid="{00000000-0005-0000-0000-000096190000}"/>
    <cellStyle name="Input 5 5 2 3 2" xfId="6311" xr:uid="{00000000-0005-0000-0000-000097190000}"/>
    <cellStyle name="Input 5 5 2 4" xfId="6312" xr:uid="{00000000-0005-0000-0000-000098190000}"/>
    <cellStyle name="Input 5 5 2 5" xfId="6313" xr:uid="{00000000-0005-0000-0000-000099190000}"/>
    <cellStyle name="Input 5 5 2 6" xfId="6314" xr:uid="{00000000-0005-0000-0000-00009A190000}"/>
    <cellStyle name="Input 5 5 2 7" xfId="6315" xr:uid="{00000000-0005-0000-0000-00009B190000}"/>
    <cellStyle name="Input 5 5 3" xfId="6316" xr:uid="{00000000-0005-0000-0000-00009C190000}"/>
    <cellStyle name="Input 5 5 3 2" xfId="6317" xr:uid="{00000000-0005-0000-0000-00009D190000}"/>
    <cellStyle name="Input 5 5 3 3" xfId="6318" xr:uid="{00000000-0005-0000-0000-00009E190000}"/>
    <cellStyle name="Input 5 5 3 4" xfId="6319" xr:uid="{00000000-0005-0000-0000-00009F190000}"/>
    <cellStyle name="Input 5 5 3 5" xfId="6320" xr:uid="{00000000-0005-0000-0000-0000A0190000}"/>
    <cellStyle name="Input 5 5 3 6" xfId="6321" xr:uid="{00000000-0005-0000-0000-0000A1190000}"/>
    <cellStyle name="Input 5 5 4" xfId="6322" xr:uid="{00000000-0005-0000-0000-0000A2190000}"/>
    <cellStyle name="Input 5 5 4 2" xfId="6323" xr:uid="{00000000-0005-0000-0000-0000A3190000}"/>
    <cellStyle name="Input 5 5 5" xfId="6324" xr:uid="{00000000-0005-0000-0000-0000A4190000}"/>
    <cellStyle name="Input 5 5 6" xfId="6325" xr:uid="{00000000-0005-0000-0000-0000A5190000}"/>
    <cellStyle name="Input 5 5 7" xfId="6326" xr:uid="{00000000-0005-0000-0000-0000A6190000}"/>
    <cellStyle name="Input 5 5 8" xfId="6327" xr:uid="{00000000-0005-0000-0000-0000A7190000}"/>
    <cellStyle name="Input 5 5_Subsidy" xfId="6328" xr:uid="{00000000-0005-0000-0000-0000A8190000}"/>
    <cellStyle name="Input 5 6" xfId="6329" xr:uid="{00000000-0005-0000-0000-0000A9190000}"/>
    <cellStyle name="Input 5 6 2" xfId="6330" xr:uid="{00000000-0005-0000-0000-0000AA190000}"/>
    <cellStyle name="Input 5 6 2 2" xfId="6331" xr:uid="{00000000-0005-0000-0000-0000AB190000}"/>
    <cellStyle name="Input 5 6 2 3" xfId="6332" xr:uid="{00000000-0005-0000-0000-0000AC190000}"/>
    <cellStyle name="Input 5 6 2 4" xfId="6333" xr:uid="{00000000-0005-0000-0000-0000AD190000}"/>
    <cellStyle name="Input 5 6 2 5" xfId="6334" xr:uid="{00000000-0005-0000-0000-0000AE190000}"/>
    <cellStyle name="Input 5 6 2 6" xfId="6335" xr:uid="{00000000-0005-0000-0000-0000AF190000}"/>
    <cellStyle name="Input 5 6 3" xfId="6336" xr:uid="{00000000-0005-0000-0000-0000B0190000}"/>
    <cellStyle name="Input 5 6 3 2" xfId="6337" xr:uid="{00000000-0005-0000-0000-0000B1190000}"/>
    <cellStyle name="Input 5 6 4" xfId="6338" xr:uid="{00000000-0005-0000-0000-0000B2190000}"/>
    <cellStyle name="Input 5 6 5" xfId="6339" xr:uid="{00000000-0005-0000-0000-0000B3190000}"/>
    <cellStyle name="Input 5 6 6" xfId="6340" xr:uid="{00000000-0005-0000-0000-0000B4190000}"/>
    <cellStyle name="Input 5 6 7" xfId="6341" xr:uid="{00000000-0005-0000-0000-0000B5190000}"/>
    <cellStyle name="Input 5 7" xfId="6342" xr:uid="{00000000-0005-0000-0000-0000B6190000}"/>
    <cellStyle name="Input 5 7 2" xfId="6343" xr:uid="{00000000-0005-0000-0000-0000B7190000}"/>
    <cellStyle name="Input 5 7 2 2" xfId="6344" xr:uid="{00000000-0005-0000-0000-0000B8190000}"/>
    <cellStyle name="Input 5 7 2 3" xfId="6345" xr:uid="{00000000-0005-0000-0000-0000B9190000}"/>
    <cellStyle name="Input 5 7 2 4" xfId="6346" xr:uid="{00000000-0005-0000-0000-0000BA190000}"/>
    <cellStyle name="Input 5 7 2 5" xfId="6347" xr:uid="{00000000-0005-0000-0000-0000BB190000}"/>
    <cellStyle name="Input 5 7 2 6" xfId="6348" xr:uid="{00000000-0005-0000-0000-0000BC190000}"/>
    <cellStyle name="Input 5 7 3" xfId="6349" xr:uid="{00000000-0005-0000-0000-0000BD190000}"/>
    <cellStyle name="Input 5 7 3 2" xfId="6350" xr:uid="{00000000-0005-0000-0000-0000BE190000}"/>
    <cellStyle name="Input 5 7 4" xfId="6351" xr:uid="{00000000-0005-0000-0000-0000BF190000}"/>
    <cellStyle name="Input 5 7 5" xfId="6352" xr:uid="{00000000-0005-0000-0000-0000C0190000}"/>
    <cellStyle name="Input 5 7 6" xfId="6353" xr:uid="{00000000-0005-0000-0000-0000C1190000}"/>
    <cellStyle name="Input 5 7 7" xfId="6354" xr:uid="{00000000-0005-0000-0000-0000C2190000}"/>
    <cellStyle name="Input 5 8" xfId="6355" xr:uid="{00000000-0005-0000-0000-0000C3190000}"/>
    <cellStyle name="Input 5 8 2" xfId="6356" xr:uid="{00000000-0005-0000-0000-0000C4190000}"/>
    <cellStyle name="Input 5 8 2 2" xfId="6357" xr:uid="{00000000-0005-0000-0000-0000C5190000}"/>
    <cellStyle name="Input 5 8 2 3" xfId="6358" xr:uid="{00000000-0005-0000-0000-0000C6190000}"/>
    <cellStyle name="Input 5 8 2 4" xfId="6359" xr:uid="{00000000-0005-0000-0000-0000C7190000}"/>
    <cellStyle name="Input 5 8 2 5" xfId="6360" xr:uid="{00000000-0005-0000-0000-0000C8190000}"/>
    <cellStyle name="Input 5 8 2 6" xfId="6361" xr:uid="{00000000-0005-0000-0000-0000C9190000}"/>
    <cellStyle name="Input 5 8 3" xfId="6362" xr:uid="{00000000-0005-0000-0000-0000CA190000}"/>
    <cellStyle name="Input 5 8 3 2" xfId="6363" xr:uid="{00000000-0005-0000-0000-0000CB190000}"/>
    <cellStyle name="Input 5 8 4" xfId="6364" xr:uid="{00000000-0005-0000-0000-0000CC190000}"/>
    <cellStyle name="Input 5 8 5" xfId="6365" xr:uid="{00000000-0005-0000-0000-0000CD190000}"/>
    <cellStyle name="Input 5 8 6" xfId="6366" xr:uid="{00000000-0005-0000-0000-0000CE190000}"/>
    <cellStyle name="Input 5 8 7" xfId="6367" xr:uid="{00000000-0005-0000-0000-0000CF190000}"/>
    <cellStyle name="Input 5 9" xfId="6368" xr:uid="{00000000-0005-0000-0000-0000D0190000}"/>
    <cellStyle name="Input 5 9 2" xfId="6369" xr:uid="{00000000-0005-0000-0000-0000D1190000}"/>
    <cellStyle name="Input 5 9 2 2" xfId="6370" xr:uid="{00000000-0005-0000-0000-0000D2190000}"/>
    <cellStyle name="Input 5 9 2 3" xfId="6371" xr:uid="{00000000-0005-0000-0000-0000D3190000}"/>
    <cellStyle name="Input 5 9 2 4" xfId="6372" xr:uid="{00000000-0005-0000-0000-0000D4190000}"/>
    <cellStyle name="Input 5 9 2 5" xfId="6373" xr:uid="{00000000-0005-0000-0000-0000D5190000}"/>
    <cellStyle name="Input 5 9 2 6" xfId="6374" xr:uid="{00000000-0005-0000-0000-0000D6190000}"/>
    <cellStyle name="Input 5 9 3" xfId="6375" xr:uid="{00000000-0005-0000-0000-0000D7190000}"/>
    <cellStyle name="Input 5 9 3 2" xfId="6376" xr:uid="{00000000-0005-0000-0000-0000D8190000}"/>
    <cellStyle name="Input 5 9 4" xfId="6377" xr:uid="{00000000-0005-0000-0000-0000D9190000}"/>
    <cellStyle name="Input 5 9 5" xfId="6378" xr:uid="{00000000-0005-0000-0000-0000DA190000}"/>
    <cellStyle name="Input 5 9 6" xfId="6379" xr:uid="{00000000-0005-0000-0000-0000DB190000}"/>
    <cellStyle name="Input 5 9 7" xfId="6380" xr:uid="{00000000-0005-0000-0000-0000DC190000}"/>
    <cellStyle name="Input 5_Subsidy" xfId="6381" xr:uid="{00000000-0005-0000-0000-0000DD190000}"/>
    <cellStyle name="Input 6" xfId="6382" xr:uid="{00000000-0005-0000-0000-0000DE190000}"/>
    <cellStyle name="Input 6 10" xfId="6383" xr:uid="{00000000-0005-0000-0000-0000DF190000}"/>
    <cellStyle name="Input 6 10 2" xfId="6384" xr:uid="{00000000-0005-0000-0000-0000E0190000}"/>
    <cellStyle name="Input 6 10 2 2" xfId="6385" xr:uid="{00000000-0005-0000-0000-0000E1190000}"/>
    <cellStyle name="Input 6 10 2 3" xfId="6386" xr:uid="{00000000-0005-0000-0000-0000E2190000}"/>
    <cellStyle name="Input 6 10 2 4" xfId="6387" xr:uid="{00000000-0005-0000-0000-0000E3190000}"/>
    <cellStyle name="Input 6 10 2 5" xfId="6388" xr:uid="{00000000-0005-0000-0000-0000E4190000}"/>
    <cellStyle name="Input 6 10 2 6" xfId="6389" xr:uid="{00000000-0005-0000-0000-0000E5190000}"/>
    <cellStyle name="Input 6 10 3" xfId="6390" xr:uid="{00000000-0005-0000-0000-0000E6190000}"/>
    <cellStyle name="Input 6 10 3 2" xfId="6391" xr:uid="{00000000-0005-0000-0000-0000E7190000}"/>
    <cellStyle name="Input 6 10 4" xfId="6392" xr:uid="{00000000-0005-0000-0000-0000E8190000}"/>
    <cellStyle name="Input 6 10 5" xfId="6393" xr:uid="{00000000-0005-0000-0000-0000E9190000}"/>
    <cellStyle name="Input 6 10 6" xfId="6394" xr:uid="{00000000-0005-0000-0000-0000EA190000}"/>
    <cellStyle name="Input 6 10 7" xfId="6395" xr:uid="{00000000-0005-0000-0000-0000EB190000}"/>
    <cellStyle name="Input 6 11" xfId="6396" xr:uid="{00000000-0005-0000-0000-0000EC190000}"/>
    <cellStyle name="Input 6 11 2" xfId="6397" xr:uid="{00000000-0005-0000-0000-0000ED190000}"/>
    <cellStyle name="Input 6 11 3" xfId="6398" xr:uid="{00000000-0005-0000-0000-0000EE190000}"/>
    <cellStyle name="Input 6 11 4" xfId="6399" xr:uid="{00000000-0005-0000-0000-0000EF190000}"/>
    <cellStyle name="Input 6 11 5" xfId="6400" xr:uid="{00000000-0005-0000-0000-0000F0190000}"/>
    <cellStyle name="Input 6 11 6" xfId="6401" xr:uid="{00000000-0005-0000-0000-0000F1190000}"/>
    <cellStyle name="Input 6 12" xfId="6402" xr:uid="{00000000-0005-0000-0000-0000F2190000}"/>
    <cellStyle name="Input 6 12 2" xfId="6403" xr:uid="{00000000-0005-0000-0000-0000F3190000}"/>
    <cellStyle name="Input 6 13" xfId="6404" xr:uid="{00000000-0005-0000-0000-0000F4190000}"/>
    <cellStyle name="Input 6 14" xfId="6405" xr:uid="{00000000-0005-0000-0000-0000F5190000}"/>
    <cellStyle name="Input 6 15" xfId="6406" xr:uid="{00000000-0005-0000-0000-0000F6190000}"/>
    <cellStyle name="Input 6 16" xfId="6407" xr:uid="{00000000-0005-0000-0000-0000F7190000}"/>
    <cellStyle name="Input 6 2" xfId="6408" xr:uid="{00000000-0005-0000-0000-0000F8190000}"/>
    <cellStyle name="Input 6 2 10" xfId="6409" xr:uid="{00000000-0005-0000-0000-0000F9190000}"/>
    <cellStyle name="Input 6 2 10 2" xfId="6410" xr:uid="{00000000-0005-0000-0000-0000FA190000}"/>
    <cellStyle name="Input 6 2 11" xfId="6411" xr:uid="{00000000-0005-0000-0000-0000FB190000}"/>
    <cellStyle name="Input 6 2 12" xfId="6412" xr:uid="{00000000-0005-0000-0000-0000FC190000}"/>
    <cellStyle name="Input 6 2 13" xfId="6413" xr:uid="{00000000-0005-0000-0000-0000FD190000}"/>
    <cellStyle name="Input 6 2 14" xfId="6414" xr:uid="{00000000-0005-0000-0000-0000FE190000}"/>
    <cellStyle name="Input 6 2 2" xfId="6415" xr:uid="{00000000-0005-0000-0000-0000FF190000}"/>
    <cellStyle name="Input 6 2 2 2" xfId="6416" xr:uid="{00000000-0005-0000-0000-0000001A0000}"/>
    <cellStyle name="Input 6 2 2 2 2" xfId="6417" xr:uid="{00000000-0005-0000-0000-0000011A0000}"/>
    <cellStyle name="Input 6 2 2 2 2 2" xfId="6418" xr:uid="{00000000-0005-0000-0000-0000021A0000}"/>
    <cellStyle name="Input 6 2 2 2 2 3" xfId="6419" xr:uid="{00000000-0005-0000-0000-0000031A0000}"/>
    <cellStyle name="Input 6 2 2 2 2 4" xfId="6420" xr:uid="{00000000-0005-0000-0000-0000041A0000}"/>
    <cellStyle name="Input 6 2 2 2 2 5" xfId="6421" xr:uid="{00000000-0005-0000-0000-0000051A0000}"/>
    <cellStyle name="Input 6 2 2 2 2 6" xfId="6422" xr:uid="{00000000-0005-0000-0000-0000061A0000}"/>
    <cellStyle name="Input 6 2 2 2 3" xfId="6423" xr:uid="{00000000-0005-0000-0000-0000071A0000}"/>
    <cellStyle name="Input 6 2 2 2 3 2" xfId="6424" xr:uid="{00000000-0005-0000-0000-0000081A0000}"/>
    <cellStyle name="Input 6 2 2 2 4" xfId="6425" xr:uid="{00000000-0005-0000-0000-0000091A0000}"/>
    <cellStyle name="Input 6 2 2 2 5" xfId="6426" xr:uid="{00000000-0005-0000-0000-00000A1A0000}"/>
    <cellStyle name="Input 6 2 2 2 6" xfId="6427" xr:uid="{00000000-0005-0000-0000-00000B1A0000}"/>
    <cellStyle name="Input 6 2 2 2 7" xfId="6428" xr:uid="{00000000-0005-0000-0000-00000C1A0000}"/>
    <cellStyle name="Input 6 2 2 3" xfId="6429" xr:uid="{00000000-0005-0000-0000-00000D1A0000}"/>
    <cellStyle name="Input 6 2 2 3 2" xfId="6430" xr:uid="{00000000-0005-0000-0000-00000E1A0000}"/>
    <cellStyle name="Input 6 2 2 3 3" xfId="6431" xr:uid="{00000000-0005-0000-0000-00000F1A0000}"/>
    <cellStyle name="Input 6 2 2 3 4" xfId="6432" xr:uid="{00000000-0005-0000-0000-0000101A0000}"/>
    <cellStyle name="Input 6 2 2 3 5" xfId="6433" xr:uid="{00000000-0005-0000-0000-0000111A0000}"/>
    <cellStyle name="Input 6 2 2 3 6" xfId="6434" xr:uid="{00000000-0005-0000-0000-0000121A0000}"/>
    <cellStyle name="Input 6 2 2 4" xfId="6435" xr:uid="{00000000-0005-0000-0000-0000131A0000}"/>
    <cellStyle name="Input 6 2 2 4 2" xfId="6436" xr:uid="{00000000-0005-0000-0000-0000141A0000}"/>
    <cellStyle name="Input 6 2 2 5" xfId="6437" xr:uid="{00000000-0005-0000-0000-0000151A0000}"/>
    <cellStyle name="Input 6 2 2 6" xfId="6438" xr:uid="{00000000-0005-0000-0000-0000161A0000}"/>
    <cellStyle name="Input 6 2 2 7" xfId="6439" xr:uid="{00000000-0005-0000-0000-0000171A0000}"/>
    <cellStyle name="Input 6 2 2 8" xfId="6440" xr:uid="{00000000-0005-0000-0000-0000181A0000}"/>
    <cellStyle name="Input 6 2 2_Subsidy" xfId="6441" xr:uid="{00000000-0005-0000-0000-0000191A0000}"/>
    <cellStyle name="Input 6 2 3" xfId="6442" xr:uid="{00000000-0005-0000-0000-00001A1A0000}"/>
    <cellStyle name="Input 6 2 3 2" xfId="6443" xr:uid="{00000000-0005-0000-0000-00001B1A0000}"/>
    <cellStyle name="Input 6 2 3 2 2" xfId="6444" xr:uid="{00000000-0005-0000-0000-00001C1A0000}"/>
    <cellStyle name="Input 6 2 3 2 3" xfId="6445" xr:uid="{00000000-0005-0000-0000-00001D1A0000}"/>
    <cellStyle name="Input 6 2 3 2 4" xfId="6446" xr:uid="{00000000-0005-0000-0000-00001E1A0000}"/>
    <cellStyle name="Input 6 2 3 2 5" xfId="6447" xr:uid="{00000000-0005-0000-0000-00001F1A0000}"/>
    <cellStyle name="Input 6 2 3 2 6" xfId="6448" xr:uid="{00000000-0005-0000-0000-0000201A0000}"/>
    <cellStyle name="Input 6 2 3 3" xfId="6449" xr:uid="{00000000-0005-0000-0000-0000211A0000}"/>
    <cellStyle name="Input 6 2 3 3 2" xfId="6450" xr:uid="{00000000-0005-0000-0000-0000221A0000}"/>
    <cellStyle name="Input 6 2 3 4" xfId="6451" xr:uid="{00000000-0005-0000-0000-0000231A0000}"/>
    <cellStyle name="Input 6 2 3 5" xfId="6452" xr:uid="{00000000-0005-0000-0000-0000241A0000}"/>
    <cellStyle name="Input 6 2 3 6" xfId="6453" xr:uid="{00000000-0005-0000-0000-0000251A0000}"/>
    <cellStyle name="Input 6 2 3 7" xfId="6454" xr:uid="{00000000-0005-0000-0000-0000261A0000}"/>
    <cellStyle name="Input 6 2 4" xfId="6455" xr:uid="{00000000-0005-0000-0000-0000271A0000}"/>
    <cellStyle name="Input 6 2 4 2" xfId="6456" xr:uid="{00000000-0005-0000-0000-0000281A0000}"/>
    <cellStyle name="Input 6 2 4 2 2" xfId="6457" xr:uid="{00000000-0005-0000-0000-0000291A0000}"/>
    <cellStyle name="Input 6 2 4 2 3" xfId="6458" xr:uid="{00000000-0005-0000-0000-00002A1A0000}"/>
    <cellStyle name="Input 6 2 4 2 4" xfId="6459" xr:uid="{00000000-0005-0000-0000-00002B1A0000}"/>
    <cellStyle name="Input 6 2 4 2 5" xfId="6460" xr:uid="{00000000-0005-0000-0000-00002C1A0000}"/>
    <cellStyle name="Input 6 2 4 2 6" xfId="6461" xr:uid="{00000000-0005-0000-0000-00002D1A0000}"/>
    <cellStyle name="Input 6 2 4 3" xfId="6462" xr:uid="{00000000-0005-0000-0000-00002E1A0000}"/>
    <cellStyle name="Input 6 2 4 3 2" xfId="6463" xr:uid="{00000000-0005-0000-0000-00002F1A0000}"/>
    <cellStyle name="Input 6 2 4 4" xfId="6464" xr:uid="{00000000-0005-0000-0000-0000301A0000}"/>
    <cellStyle name="Input 6 2 4 5" xfId="6465" xr:uid="{00000000-0005-0000-0000-0000311A0000}"/>
    <cellStyle name="Input 6 2 4 6" xfId="6466" xr:uid="{00000000-0005-0000-0000-0000321A0000}"/>
    <cellStyle name="Input 6 2 4 7" xfId="6467" xr:uid="{00000000-0005-0000-0000-0000331A0000}"/>
    <cellStyle name="Input 6 2 5" xfId="6468" xr:uid="{00000000-0005-0000-0000-0000341A0000}"/>
    <cellStyle name="Input 6 2 5 2" xfId="6469" xr:uid="{00000000-0005-0000-0000-0000351A0000}"/>
    <cellStyle name="Input 6 2 5 2 2" xfId="6470" xr:uid="{00000000-0005-0000-0000-0000361A0000}"/>
    <cellStyle name="Input 6 2 5 2 3" xfId="6471" xr:uid="{00000000-0005-0000-0000-0000371A0000}"/>
    <cellStyle name="Input 6 2 5 2 4" xfId="6472" xr:uid="{00000000-0005-0000-0000-0000381A0000}"/>
    <cellStyle name="Input 6 2 5 2 5" xfId="6473" xr:uid="{00000000-0005-0000-0000-0000391A0000}"/>
    <cellStyle name="Input 6 2 5 2 6" xfId="6474" xr:uid="{00000000-0005-0000-0000-00003A1A0000}"/>
    <cellStyle name="Input 6 2 5 3" xfId="6475" xr:uid="{00000000-0005-0000-0000-00003B1A0000}"/>
    <cellStyle name="Input 6 2 5 3 2" xfId="6476" xr:uid="{00000000-0005-0000-0000-00003C1A0000}"/>
    <cellStyle name="Input 6 2 5 4" xfId="6477" xr:uid="{00000000-0005-0000-0000-00003D1A0000}"/>
    <cellStyle name="Input 6 2 5 5" xfId="6478" xr:uid="{00000000-0005-0000-0000-00003E1A0000}"/>
    <cellStyle name="Input 6 2 5 6" xfId="6479" xr:uid="{00000000-0005-0000-0000-00003F1A0000}"/>
    <cellStyle name="Input 6 2 5 7" xfId="6480" xr:uid="{00000000-0005-0000-0000-0000401A0000}"/>
    <cellStyle name="Input 6 2 6" xfId="6481" xr:uid="{00000000-0005-0000-0000-0000411A0000}"/>
    <cellStyle name="Input 6 2 6 2" xfId="6482" xr:uid="{00000000-0005-0000-0000-0000421A0000}"/>
    <cellStyle name="Input 6 2 6 2 2" xfId="6483" xr:uid="{00000000-0005-0000-0000-0000431A0000}"/>
    <cellStyle name="Input 6 2 6 2 3" xfId="6484" xr:uid="{00000000-0005-0000-0000-0000441A0000}"/>
    <cellStyle name="Input 6 2 6 2 4" xfId="6485" xr:uid="{00000000-0005-0000-0000-0000451A0000}"/>
    <cellStyle name="Input 6 2 6 2 5" xfId="6486" xr:uid="{00000000-0005-0000-0000-0000461A0000}"/>
    <cellStyle name="Input 6 2 6 2 6" xfId="6487" xr:uid="{00000000-0005-0000-0000-0000471A0000}"/>
    <cellStyle name="Input 6 2 6 3" xfId="6488" xr:uid="{00000000-0005-0000-0000-0000481A0000}"/>
    <cellStyle name="Input 6 2 6 3 2" xfId="6489" xr:uid="{00000000-0005-0000-0000-0000491A0000}"/>
    <cellStyle name="Input 6 2 6 4" xfId="6490" xr:uid="{00000000-0005-0000-0000-00004A1A0000}"/>
    <cellStyle name="Input 6 2 6 5" xfId="6491" xr:uid="{00000000-0005-0000-0000-00004B1A0000}"/>
    <cellStyle name="Input 6 2 6 6" xfId="6492" xr:uid="{00000000-0005-0000-0000-00004C1A0000}"/>
    <cellStyle name="Input 6 2 6 7" xfId="6493" xr:uid="{00000000-0005-0000-0000-00004D1A0000}"/>
    <cellStyle name="Input 6 2 7" xfId="6494" xr:uid="{00000000-0005-0000-0000-00004E1A0000}"/>
    <cellStyle name="Input 6 2 7 2" xfId="6495" xr:uid="{00000000-0005-0000-0000-00004F1A0000}"/>
    <cellStyle name="Input 6 2 7 2 2" xfId="6496" xr:uid="{00000000-0005-0000-0000-0000501A0000}"/>
    <cellStyle name="Input 6 2 7 2 3" xfId="6497" xr:uid="{00000000-0005-0000-0000-0000511A0000}"/>
    <cellStyle name="Input 6 2 7 2 4" xfId="6498" xr:uid="{00000000-0005-0000-0000-0000521A0000}"/>
    <cellStyle name="Input 6 2 7 2 5" xfId="6499" xr:uid="{00000000-0005-0000-0000-0000531A0000}"/>
    <cellStyle name="Input 6 2 7 2 6" xfId="6500" xr:uid="{00000000-0005-0000-0000-0000541A0000}"/>
    <cellStyle name="Input 6 2 7 3" xfId="6501" xr:uid="{00000000-0005-0000-0000-0000551A0000}"/>
    <cellStyle name="Input 6 2 7 3 2" xfId="6502" xr:uid="{00000000-0005-0000-0000-0000561A0000}"/>
    <cellStyle name="Input 6 2 7 4" xfId="6503" xr:uid="{00000000-0005-0000-0000-0000571A0000}"/>
    <cellStyle name="Input 6 2 7 5" xfId="6504" xr:uid="{00000000-0005-0000-0000-0000581A0000}"/>
    <cellStyle name="Input 6 2 7 6" xfId="6505" xr:uid="{00000000-0005-0000-0000-0000591A0000}"/>
    <cellStyle name="Input 6 2 7 7" xfId="6506" xr:uid="{00000000-0005-0000-0000-00005A1A0000}"/>
    <cellStyle name="Input 6 2 8" xfId="6507" xr:uid="{00000000-0005-0000-0000-00005B1A0000}"/>
    <cellStyle name="Input 6 2 8 2" xfId="6508" xr:uid="{00000000-0005-0000-0000-00005C1A0000}"/>
    <cellStyle name="Input 6 2 8 2 2" xfId="6509" xr:uid="{00000000-0005-0000-0000-00005D1A0000}"/>
    <cellStyle name="Input 6 2 8 2 3" xfId="6510" xr:uid="{00000000-0005-0000-0000-00005E1A0000}"/>
    <cellStyle name="Input 6 2 8 2 4" xfId="6511" xr:uid="{00000000-0005-0000-0000-00005F1A0000}"/>
    <cellStyle name="Input 6 2 8 2 5" xfId="6512" xr:uid="{00000000-0005-0000-0000-0000601A0000}"/>
    <cellStyle name="Input 6 2 8 2 6" xfId="6513" xr:uid="{00000000-0005-0000-0000-0000611A0000}"/>
    <cellStyle name="Input 6 2 8 3" xfId="6514" xr:uid="{00000000-0005-0000-0000-0000621A0000}"/>
    <cellStyle name="Input 6 2 8 3 2" xfId="6515" xr:uid="{00000000-0005-0000-0000-0000631A0000}"/>
    <cellStyle name="Input 6 2 8 4" xfId="6516" xr:uid="{00000000-0005-0000-0000-0000641A0000}"/>
    <cellStyle name="Input 6 2 8 5" xfId="6517" xr:uid="{00000000-0005-0000-0000-0000651A0000}"/>
    <cellStyle name="Input 6 2 8 6" xfId="6518" xr:uid="{00000000-0005-0000-0000-0000661A0000}"/>
    <cellStyle name="Input 6 2 8 7" xfId="6519" xr:uid="{00000000-0005-0000-0000-0000671A0000}"/>
    <cellStyle name="Input 6 2 9" xfId="6520" xr:uid="{00000000-0005-0000-0000-0000681A0000}"/>
    <cellStyle name="Input 6 2 9 2" xfId="6521" xr:uid="{00000000-0005-0000-0000-0000691A0000}"/>
    <cellStyle name="Input 6 2 9 3" xfId="6522" xr:uid="{00000000-0005-0000-0000-00006A1A0000}"/>
    <cellStyle name="Input 6 2 9 4" xfId="6523" xr:uid="{00000000-0005-0000-0000-00006B1A0000}"/>
    <cellStyle name="Input 6 2 9 5" xfId="6524" xr:uid="{00000000-0005-0000-0000-00006C1A0000}"/>
    <cellStyle name="Input 6 2 9 6" xfId="6525" xr:uid="{00000000-0005-0000-0000-00006D1A0000}"/>
    <cellStyle name="Input 6 2_Subsidy" xfId="6526" xr:uid="{00000000-0005-0000-0000-00006E1A0000}"/>
    <cellStyle name="Input 6 3" xfId="6527" xr:uid="{00000000-0005-0000-0000-00006F1A0000}"/>
    <cellStyle name="Input 6 3 10" xfId="6528" xr:uid="{00000000-0005-0000-0000-0000701A0000}"/>
    <cellStyle name="Input 6 3 10 2" xfId="6529" xr:uid="{00000000-0005-0000-0000-0000711A0000}"/>
    <cellStyle name="Input 6 3 11" xfId="6530" xr:uid="{00000000-0005-0000-0000-0000721A0000}"/>
    <cellStyle name="Input 6 3 12" xfId="6531" xr:uid="{00000000-0005-0000-0000-0000731A0000}"/>
    <cellStyle name="Input 6 3 13" xfId="6532" xr:uid="{00000000-0005-0000-0000-0000741A0000}"/>
    <cellStyle name="Input 6 3 14" xfId="6533" xr:uid="{00000000-0005-0000-0000-0000751A0000}"/>
    <cellStyle name="Input 6 3 2" xfId="6534" xr:uid="{00000000-0005-0000-0000-0000761A0000}"/>
    <cellStyle name="Input 6 3 2 2" xfId="6535" xr:uid="{00000000-0005-0000-0000-0000771A0000}"/>
    <cellStyle name="Input 6 3 2 2 2" xfId="6536" xr:uid="{00000000-0005-0000-0000-0000781A0000}"/>
    <cellStyle name="Input 6 3 2 2 2 2" xfId="6537" xr:uid="{00000000-0005-0000-0000-0000791A0000}"/>
    <cellStyle name="Input 6 3 2 2 2 3" xfId="6538" xr:uid="{00000000-0005-0000-0000-00007A1A0000}"/>
    <cellStyle name="Input 6 3 2 2 2 4" xfId="6539" xr:uid="{00000000-0005-0000-0000-00007B1A0000}"/>
    <cellStyle name="Input 6 3 2 2 2 5" xfId="6540" xr:uid="{00000000-0005-0000-0000-00007C1A0000}"/>
    <cellStyle name="Input 6 3 2 2 2 6" xfId="6541" xr:uid="{00000000-0005-0000-0000-00007D1A0000}"/>
    <cellStyle name="Input 6 3 2 2 3" xfId="6542" xr:uid="{00000000-0005-0000-0000-00007E1A0000}"/>
    <cellStyle name="Input 6 3 2 2 3 2" xfId="6543" xr:uid="{00000000-0005-0000-0000-00007F1A0000}"/>
    <cellStyle name="Input 6 3 2 2 4" xfId="6544" xr:uid="{00000000-0005-0000-0000-0000801A0000}"/>
    <cellStyle name="Input 6 3 2 2 5" xfId="6545" xr:uid="{00000000-0005-0000-0000-0000811A0000}"/>
    <cellStyle name="Input 6 3 2 2 6" xfId="6546" xr:uid="{00000000-0005-0000-0000-0000821A0000}"/>
    <cellStyle name="Input 6 3 2 2 7" xfId="6547" xr:uid="{00000000-0005-0000-0000-0000831A0000}"/>
    <cellStyle name="Input 6 3 2 3" xfId="6548" xr:uid="{00000000-0005-0000-0000-0000841A0000}"/>
    <cellStyle name="Input 6 3 2 3 2" xfId="6549" xr:uid="{00000000-0005-0000-0000-0000851A0000}"/>
    <cellStyle name="Input 6 3 2 3 3" xfId="6550" xr:uid="{00000000-0005-0000-0000-0000861A0000}"/>
    <cellStyle name="Input 6 3 2 3 4" xfId="6551" xr:uid="{00000000-0005-0000-0000-0000871A0000}"/>
    <cellStyle name="Input 6 3 2 3 5" xfId="6552" xr:uid="{00000000-0005-0000-0000-0000881A0000}"/>
    <cellStyle name="Input 6 3 2 3 6" xfId="6553" xr:uid="{00000000-0005-0000-0000-0000891A0000}"/>
    <cellStyle name="Input 6 3 2 4" xfId="6554" xr:uid="{00000000-0005-0000-0000-00008A1A0000}"/>
    <cellStyle name="Input 6 3 2 4 2" xfId="6555" xr:uid="{00000000-0005-0000-0000-00008B1A0000}"/>
    <cellStyle name="Input 6 3 2 5" xfId="6556" xr:uid="{00000000-0005-0000-0000-00008C1A0000}"/>
    <cellStyle name="Input 6 3 2 6" xfId="6557" xr:uid="{00000000-0005-0000-0000-00008D1A0000}"/>
    <cellStyle name="Input 6 3 2 7" xfId="6558" xr:uid="{00000000-0005-0000-0000-00008E1A0000}"/>
    <cellStyle name="Input 6 3 2 8" xfId="6559" xr:uid="{00000000-0005-0000-0000-00008F1A0000}"/>
    <cellStyle name="Input 6 3 2_Subsidy" xfId="6560" xr:uid="{00000000-0005-0000-0000-0000901A0000}"/>
    <cellStyle name="Input 6 3 3" xfId="6561" xr:uid="{00000000-0005-0000-0000-0000911A0000}"/>
    <cellStyle name="Input 6 3 3 2" xfId="6562" xr:uid="{00000000-0005-0000-0000-0000921A0000}"/>
    <cellStyle name="Input 6 3 3 2 2" xfId="6563" xr:uid="{00000000-0005-0000-0000-0000931A0000}"/>
    <cellStyle name="Input 6 3 3 2 3" xfId="6564" xr:uid="{00000000-0005-0000-0000-0000941A0000}"/>
    <cellStyle name="Input 6 3 3 2 4" xfId="6565" xr:uid="{00000000-0005-0000-0000-0000951A0000}"/>
    <cellStyle name="Input 6 3 3 2 5" xfId="6566" xr:uid="{00000000-0005-0000-0000-0000961A0000}"/>
    <cellStyle name="Input 6 3 3 2 6" xfId="6567" xr:uid="{00000000-0005-0000-0000-0000971A0000}"/>
    <cellStyle name="Input 6 3 3 3" xfId="6568" xr:uid="{00000000-0005-0000-0000-0000981A0000}"/>
    <cellStyle name="Input 6 3 3 3 2" xfId="6569" xr:uid="{00000000-0005-0000-0000-0000991A0000}"/>
    <cellStyle name="Input 6 3 3 4" xfId="6570" xr:uid="{00000000-0005-0000-0000-00009A1A0000}"/>
    <cellStyle name="Input 6 3 3 5" xfId="6571" xr:uid="{00000000-0005-0000-0000-00009B1A0000}"/>
    <cellStyle name="Input 6 3 3 6" xfId="6572" xr:uid="{00000000-0005-0000-0000-00009C1A0000}"/>
    <cellStyle name="Input 6 3 3 7" xfId="6573" xr:uid="{00000000-0005-0000-0000-00009D1A0000}"/>
    <cellStyle name="Input 6 3 4" xfId="6574" xr:uid="{00000000-0005-0000-0000-00009E1A0000}"/>
    <cellStyle name="Input 6 3 4 2" xfId="6575" xr:uid="{00000000-0005-0000-0000-00009F1A0000}"/>
    <cellStyle name="Input 6 3 4 2 2" xfId="6576" xr:uid="{00000000-0005-0000-0000-0000A01A0000}"/>
    <cellStyle name="Input 6 3 4 2 3" xfId="6577" xr:uid="{00000000-0005-0000-0000-0000A11A0000}"/>
    <cellStyle name="Input 6 3 4 2 4" xfId="6578" xr:uid="{00000000-0005-0000-0000-0000A21A0000}"/>
    <cellStyle name="Input 6 3 4 2 5" xfId="6579" xr:uid="{00000000-0005-0000-0000-0000A31A0000}"/>
    <cellStyle name="Input 6 3 4 2 6" xfId="6580" xr:uid="{00000000-0005-0000-0000-0000A41A0000}"/>
    <cellStyle name="Input 6 3 4 3" xfId="6581" xr:uid="{00000000-0005-0000-0000-0000A51A0000}"/>
    <cellStyle name="Input 6 3 4 3 2" xfId="6582" xr:uid="{00000000-0005-0000-0000-0000A61A0000}"/>
    <cellStyle name="Input 6 3 4 4" xfId="6583" xr:uid="{00000000-0005-0000-0000-0000A71A0000}"/>
    <cellStyle name="Input 6 3 4 5" xfId="6584" xr:uid="{00000000-0005-0000-0000-0000A81A0000}"/>
    <cellStyle name="Input 6 3 4 6" xfId="6585" xr:uid="{00000000-0005-0000-0000-0000A91A0000}"/>
    <cellStyle name="Input 6 3 4 7" xfId="6586" xr:uid="{00000000-0005-0000-0000-0000AA1A0000}"/>
    <cellStyle name="Input 6 3 5" xfId="6587" xr:uid="{00000000-0005-0000-0000-0000AB1A0000}"/>
    <cellStyle name="Input 6 3 5 2" xfId="6588" xr:uid="{00000000-0005-0000-0000-0000AC1A0000}"/>
    <cellStyle name="Input 6 3 5 2 2" xfId="6589" xr:uid="{00000000-0005-0000-0000-0000AD1A0000}"/>
    <cellStyle name="Input 6 3 5 2 3" xfId="6590" xr:uid="{00000000-0005-0000-0000-0000AE1A0000}"/>
    <cellStyle name="Input 6 3 5 2 4" xfId="6591" xr:uid="{00000000-0005-0000-0000-0000AF1A0000}"/>
    <cellStyle name="Input 6 3 5 2 5" xfId="6592" xr:uid="{00000000-0005-0000-0000-0000B01A0000}"/>
    <cellStyle name="Input 6 3 5 2 6" xfId="6593" xr:uid="{00000000-0005-0000-0000-0000B11A0000}"/>
    <cellStyle name="Input 6 3 5 3" xfId="6594" xr:uid="{00000000-0005-0000-0000-0000B21A0000}"/>
    <cellStyle name="Input 6 3 5 3 2" xfId="6595" xr:uid="{00000000-0005-0000-0000-0000B31A0000}"/>
    <cellStyle name="Input 6 3 5 4" xfId="6596" xr:uid="{00000000-0005-0000-0000-0000B41A0000}"/>
    <cellStyle name="Input 6 3 5 5" xfId="6597" xr:uid="{00000000-0005-0000-0000-0000B51A0000}"/>
    <cellStyle name="Input 6 3 5 6" xfId="6598" xr:uid="{00000000-0005-0000-0000-0000B61A0000}"/>
    <cellStyle name="Input 6 3 5 7" xfId="6599" xr:uid="{00000000-0005-0000-0000-0000B71A0000}"/>
    <cellStyle name="Input 6 3 6" xfId="6600" xr:uid="{00000000-0005-0000-0000-0000B81A0000}"/>
    <cellStyle name="Input 6 3 6 2" xfId="6601" xr:uid="{00000000-0005-0000-0000-0000B91A0000}"/>
    <cellStyle name="Input 6 3 6 2 2" xfId="6602" xr:uid="{00000000-0005-0000-0000-0000BA1A0000}"/>
    <cellStyle name="Input 6 3 6 2 3" xfId="6603" xr:uid="{00000000-0005-0000-0000-0000BB1A0000}"/>
    <cellStyle name="Input 6 3 6 2 4" xfId="6604" xr:uid="{00000000-0005-0000-0000-0000BC1A0000}"/>
    <cellStyle name="Input 6 3 6 2 5" xfId="6605" xr:uid="{00000000-0005-0000-0000-0000BD1A0000}"/>
    <cellStyle name="Input 6 3 6 2 6" xfId="6606" xr:uid="{00000000-0005-0000-0000-0000BE1A0000}"/>
    <cellStyle name="Input 6 3 6 3" xfId="6607" xr:uid="{00000000-0005-0000-0000-0000BF1A0000}"/>
    <cellStyle name="Input 6 3 6 3 2" xfId="6608" xr:uid="{00000000-0005-0000-0000-0000C01A0000}"/>
    <cellStyle name="Input 6 3 6 4" xfId="6609" xr:uid="{00000000-0005-0000-0000-0000C11A0000}"/>
    <cellStyle name="Input 6 3 6 5" xfId="6610" xr:uid="{00000000-0005-0000-0000-0000C21A0000}"/>
    <cellStyle name="Input 6 3 6 6" xfId="6611" xr:uid="{00000000-0005-0000-0000-0000C31A0000}"/>
    <cellStyle name="Input 6 3 6 7" xfId="6612" xr:uid="{00000000-0005-0000-0000-0000C41A0000}"/>
    <cellStyle name="Input 6 3 7" xfId="6613" xr:uid="{00000000-0005-0000-0000-0000C51A0000}"/>
    <cellStyle name="Input 6 3 7 2" xfId="6614" xr:uid="{00000000-0005-0000-0000-0000C61A0000}"/>
    <cellStyle name="Input 6 3 7 2 2" xfId="6615" xr:uid="{00000000-0005-0000-0000-0000C71A0000}"/>
    <cellStyle name="Input 6 3 7 2 3" xfId="6616" xr:uid="{00000000-0005-0000-0000-0000C81A0000}"/>
    <cellStyle name="Input 6 3 7 2 4" xfId="6617" xr:uid="{00000000-0005-0000-0000-0000C91A0000}"/>
    <cellStyle name="Input 6 3 7 2 5" xfId="6618" xr:uid="{00000000-0005-0000-0000-0000CA1A0000}"/>
    <cellStyle name="Input 6 3 7 2 6" xfId="6619" xr:uid="{00000000-0005-0000-0000-0000CB1A0000}"/>
    <cellStyle name="Input 6 3 7 3" xfId="6620" xr:uid="{00000000-0005-0000-0000-0000CC1A0000}"/>
    <cellStyle name="Input 6 3 7 3 2" xfId="6621" xr:uid="{00000000-0005-0000-0000-0000CD1A0000}"/>
    <cellStyle name="Input 6 3 7 4" xfId="6622" xr:uid="{00000000-0005-0000-0000-0000CE1A0000}"/>
    <cellStyle name="Input 6 3 7 5" xfId="6623" xr:uid="{00000000-0005-0000-0000-0000CF1A0000}"/>
    <cellStyle name="Input 6 3 7 6" xfId="6624" xr:uid="{00000000-0005-0000-0000-0000D01A0000}"/>
    <cellStyle name="Input 6 3 7 7" xfId="6625" xr:uid="{00000000-0005-0000-0000-0000D11A0000}"/>
    <cellStyle name="Input 6 3 8" xfId="6626" xr:uid="{00000000-0005-0000-0000-0000D21A0000}"/>
    <cellStyle name="Input 6 3 8 2" xfId="6627" xr:uid="{00000000-0005-0000-0000-0000D31A0000}"/>
    <cellStyle name="Input 6 3 8 2 2" xfId="6628" xr:uid="{00000000-0005-0000-0000-0000D41A0000}"/>
    <cellStyle name="Input 6 3 8 2 3" xfId="6629" xr:uid="{00000000-0005-0000-0000-0000D51A0000}"/>
    <cellStyle name="Input 6 3 8 2 4" xfId="6630" xr:uid="{00000000-0005-0000-0000-0000D61A0000}"/>
    <cellStyle name="Input 6 3 8 2 5" xfId="6631" xr:uid="{00000000-0005-0000-0000-0000D71A0000}"/>
    <cellStyle name="Input 6 3 8 2 6" xfId="6632" xr:uid="{00000000-0005-0000-0000-0000D81A0000}"/>
    <cellStyle name="Input 6 3 8 3" xfId="6633" xr:uid="{00000000-0005-0000-0000-0000D91A0000}"/>
    <cellStyle name="Input 6 3 8 3 2" xfId="6634" xr:uid="{00000000-0005-0000-0000-0000DA1A0000}"/>
    <cellStyle name="Input 6 3 8 4" xfId="6635" xr:uid="{00000000-0005-0000-0000-0000DB1A0000}"/>
    <cellStyle name="Input 6 3 8 5" xfId="6636" xr:uid="{00000000-0005-0000-0000-0000DC1A0000}"/>
    <cellStyle name="Input 6 3 8 6" xfId="6637" xr:uid="{00000000-0005-0000-0000-0000DD1A0000}"/>
    <cellStyle name="Input 6 3 8 7" xfId="6638" xr:uid="{00000000-0005-0000-0000-0000DE1A0000}"/>
    <cellStyle name="Input 6 3 9" xfId="6639" xr:uid="{00000000-0005-0000-0000-0000DF1A0000}"/>
    <cellStyle name="Input 6 3 9 2" xfId="6640" xr:uid="{00000000-0005-0000-0000-0000E01A0000}"/>
    <cellStyle name="Input 6 3 9 3" xfId="6641" xr:uid="{00000000-0005-0000-0000-0000E11A0000}"/>
    <cellStyle name="Input 6 3 9 4" xfId="6642" xr:uid="{00000000-0005-0000-0000-0000E21A0000}"/>
    <cellStyle name="Input 6 3 9 5" xfId="6643" xr:uid="{00000000-0005-0000-0000-0000E31A0000}"/>
    <cellStyle name="Input 6 3 9 6" xfId="6644" xr:uid="{00000000-0005-0000-0000-0000E41A0000}"/>
    <cellStyle name="Input 6 3_Subsidy" xfId="6645" xr:uid="{00000000-0005-0000-0000-0000E51A0000}"/>
    <cellStyle name="Input 6 4" xfId="6646" xr:uid="{00000000-0005-0000-0000-0000E61A0000}"/>
    <cellStyle name="Input 6 4 2" xfId="6647" xr:uid="{00000000-0005-0000-0000-0000E71A0000}"/>
    <cellStyle name="Input 6 4 2 2" xfId="6648" xr:uid="{00000000-0005-0000-0000-0000E81A0000}"/>
    <cellStyle name="Input 6 4 2 2 2" xfId="6649" xr:uid="{00000000-0005-0000-0000-0000E91A0000}"/>
    <cellStyle name="Input 6 4 2 2 3" xfId="6650" xr:uid="{00000000-0005-0000-0000-0000EA1A0000}"/>
    <cellStyle name="Input 6 4 2 2 4" xfId="6651" xr:uid="{00000000-0005-0000-0000-0000EB1A0000}"/>
    <cellStyle name="Input 6 4 2 2 5" xfId="6652" xr:uid="{00000000-0005-0000-0000-0000EC1A0000}"/>
    <cellStyle name="Input 6 4 2 2 6" xfId="6653" xr:uid="{00000000-0005-0000-0000-0000ED1A0000}"/>
    <cellStyle name="Input 6 4 2 3" xfId="6654" xr:uid="{00000000-0005-0000-0000-0000EE1A0000}"/>
    <cellStyle name="Input 6 4 2 3 2" xfId="6655" xr:uid="{00000000-0005-0000-0000-0000EF1A0000}"/>
    <cellStyle name="Input 6 4 2 4" xfId="6656" xr:uid="{00000000-0005-0000-0000-0000F01A0000}"/>
    <cellStyle name="Input 6 4 2 5" xfId="6657" xr:uid="{00000000-0005-0000-0000-0000F11A0000}"/>
    <cellStyle name="Input 6 4 2 6" xfId="6658" xr:uid="{00000000-0005-0000-0000-0000F21A0000}"/>
    <cellStyle name="Input 6 4 2 7" xfId="6659" xr:uid="{00000000-0005-0000-0000-0000F31A0000}"/>
    <cellStyle name="Input 6 4 3" xfId="6660" xr:uid="{00000000-0005-0000-0000-0000F41A0000}"/>
    <cellStyle name="Input 6 4 3 2" xfId="6661" xr:uid="{00000000-0005-0000-0000-0000F51A0000}"/>
    <cellStyle name="Input 6 4 3 3" xfId="6662" xr:uid="{00000000-0005-0000-0000-0000F61A0000}"/>
    <cellStyle name="Input 6 4 3 4" xfId="6663" xr:uid="{00000000-0005-0000-0000-0000F71A0000}"/>
    <cellStyle name="Input 6 4 3 5" xfId="6664" xr:uid="{00000000-0005-0000-0000-0000F81A0000}"/>
    <cellStyle name="Input 6 4 3 6" xfId="6665" xr:uid="{00000000-0005-0000-0000-0000F91A0000}"/>
    <cellStyle name="Input 6 4 4" xfId="6666" xr:uid="{00000000-0005-0000-0000-0000FA1A0000}"/>
    <cellStyle name="Input 6 4 4 2" xfId="6667" xr:uid="{00000000-0005-0000-0000-0000FB1A0000}"/>
    <cellStyle name="Input 6 4 5" xfId="6668" xr:uid="{00000000-0005-0000-0000-0000FC1A0000}"/>
    <cellStyle name="Input 6 4 6" xfId="6669" xr:uid="{00000000-0005-0000-0000-0000FD1A0000}"/>
    <cellStyle name="Input 6 4 7" xfId="6670" xr:uid="{00000000-0005-0000-0000-0000FE1A0000}"/>
    <cellStyle name="Input 6 4 8" xfId="6671" xr:uid="{00000000-0005-0000-0000-0000FF1A0000}"/>
    <cellStyle name="Input 6 4_Subsidy" xfId="6672" xr:uid="{00000000-0005-0000-0000-0000001B0000}"/>
    <cellStyle name="Input 6 5" xfId="6673" xr:uid="{00000000-0005-0000-0000-0000011B0000}"/>
    <cellStyle name="Input 6 5 2" xfId="6674" xr:uid="{00000000-0005-0000-0000-0000021B0000}"/>
    <cellStyle name="Input 6 5 2 2" xfId="6675" xr:uid="{00000000-0005-0000-0000-0000031B0000}"/>
    <cellStyle name="Input 6 5 2 3" xfId="6676" xr:uid="{00000000-0005-0000-0000-0000041B0000}"/>
    <cellStyle name="Input 6 5 2 4" xfId="6677" xr:uid="{00000000-0005-0000-0000-0000051B0000}"/>
    <cellStyle name="Input 6 5 2 5" xfId="6678" xr:uid="{00000000-0005-0000-0000-0000061B0000}"/>
    <cellStyle name="Input 6 5 2 6" xfId="6679" xr:uid="{00000000-0005-0000-0000-0000071B0000}"/>
    <cellStyle name="Input 6 5 3" xfId="6680" xr:uid="{00000000-0005-0000-0000-0000081B0000}"/>
    <cellStyle name="Input 6 5 3 2" xfId="6681" xr:uid="{00000000-0005-0000-0000-0000091B0000}"/>
    <cellStyle name="Input 6 5 4" xfId="6682" xr:uid="{00000000-0005-0000-0000-00000A1B0000}"/>
    <cellStyle name="Input 6 5 5" xfId="6683" xr:uid="{00000000-0005-0000-0000-00000B1B0000}"/>
    <cellStyle name="Input 6 5 6" xfId="6684" xr:uid="{00000000-0005-0000-0000-00000C1B0000}"/>
    <cellStyle name="Input 6 5 7" xfId="6685" xr:uid="{00000000-0005-0000-0000-00000D1B0000}"/>
    <cellStyle name="Input 6 6" xfId="6686" xr:uid="{00000000-0005-0000-0000-00000E1B0000}"/>
    <cellStyle name="Input 6 6 2" xfId="6687" xr:uid="{00000000-0005-0000-0000-00000F1B0000}"/>
    <cellStyle name="Input 6 6 2 2" xfId="6688" xr:uid="{00000000-0005-0000-0000-0000101B0000}"/>
    <cellStyle name="Input 6 6 2 3" xfId="6689" xr:uid="{00000000-0005-0000-0000-0000111B0000}"/>
    <cellStyle name="Input 6 6 2 4" xfId="6690" xr:uid="{00000000-0005-0000-0000-0000121B0000}"/>
    <cellStyle name="Input 6 6 2 5" xfId="6691" xr:uid="{00000000-0005-0000-0000-0000131B0000}"/>
    <cellStyle name="Input 6 6 2 6" xfId="6692" xr:uid="{00000000-0005-0000-0000-0000141B0000}"/>
    <cellStyle name="Input 6 6 3" xfId="6693" xr:uid="{00000000-0005-0000-0000-0000151B0000}"/>
    <cellStyle name="Input 6 6 3 2" xfId="6694" xr:uid="{00000000-0005-0000-0000-0000161B0000}"/>
    <cellStyle name="Input 6 6 4" xfId="6695" xr:uid="{00000000-0005-0000-0000-0000171B0000}"/>
    <cellStyle name="Input 6 6 5" xfId="6696" xr:uid="{00000000-0005-0000-0000-0000181B0000}"/>
    <cellStyle name="Input 6 6 6" xfId="6697" xr:uid="{00000000-0005-0000-0000-0000191B0000}"/>
    <cellStyle name="Input 6 6 7" xfId="6698" xr:uid="{00000000-0005-0000-0000-00001A1B0000}"/>
    <cellStyle name="Input 6 7" xfId="6699" xr:uid="{00000000-0005-0000-0000-00001B1B0000}"/>
    <cellStyle name="Input 6 7 2" xfId="6700" xr:uid="{00000000-0005-0000-0000-00001C1B0000}"/>
    <cellStyle name="Input 6 7 2 2" xfId="6701" xr:uid="{00000000-0005-0000-0000-00001D1B0000}"/>
    <cellStyle name="Input 6 7 2 3" xfId="6702" xr:uid="{00000000-0005-0000-0000-00001E1B0000}"/>
    <cellStyle name="Input 6 7 2 4" xfId="6703" xr:uid="{00000000-0005-0000-0000-00001F1B0000}"/>
    <cellStyle name="Input 6 7 2 5" xfId="6704" xr:uid="{00000000-0005-0000-0000-0000201B0000}"/>
    <cellStyle name="Input 6 7 2 6" xfId="6705" xr:uid="{00000000-0005-0000-0000-0000211B0000}"/>
    <cellStyle name="Input 6 7 3" xfId="6706" xr:uid="{00000000-0005-0000-0000-0000221B0000}"/>
    <cellStyle name="Input 6 7 3 2" xfId="6707" xr:uid="{00000000-0005-0000-0000-0000231B0000}"/>
    <cellStyle name="Input 6 7 4" xfId="6708" xr:uid="{00000000-0005-0000-0000-0000241B0000}"/>
    <cellStyle name="Input 6 7 5" xfId="6709" xr:uid="{00000000-0005-0000-0000-0000251B0000}"/>
    <cellStyle name="Input 6 7 6" xfId="6710" xr:uid="{00000000-0005-0000-0000-0000261B0000}"/>
    <cellStyle name="Input 6 7 7" xfId="6711" xr:uid="{00000000-0005-0000-0000-0000271B0000}"/>
    <cellStyle name="Input 6 8" xfId="6712" xr:uid="{00000000-0005-0000-0000-0000281B0000}"/>
    <cellStyle name="Input 6 8 2" xfId="6713" xr:uid="{00000000-0005-0000-0000-0000291B0000}"/>
    <cellStyle name="Input 6 8 2 2" xfId="6714" xr:uid="{00000000-0005-0000-0000-00002A1B0000}"/>
    <cellStyle name="Input 6 8 2 3" xfId="6715" xr:uid="{00000000-0005-0000-0000-00002B1B0000}"/>
    <cellStyle name="Input 6 8 2 4" xfId="6716" xr:uid="{00000000-0005-0000-0000-00002C1B0000}"/>
    <cellStyle name="Input 6 8 2 5" xfId="6717" xr:uid="{00000000-0005-0000-0000-00002D1B0000}"/>
    <cellStyle name="Input 6 8 2 6" xfId="6718" xr:uid="{00000000-0005-0000-0000-00002E1B0000}"/>
    <cellStyle name="Input 6 8 3" xfId="6719" xr:uid="{00000000-0005-0000-0000-00002F1B0000}"/>
    <cellStyle name="Input 6 8 3 2" xfId="6720" xr:uid="{00000000-0005-0000-0000-0000301B0000}"/>
    <cellStyle name="Input 6 8 4" xfId="6721" xr:uid="{00000000-0005-0000-0000-0000311B0000}"/>
    <cellStyle name="Input 6 8 5" xfId="6722" xr:uid="{00000000-0005-0000-0000-0000321B0000}"/>
    <cellStyle name="Input 6 8 6" xfId="6723" xr:uid="{00000000-0005-0000-0000-0000331B0000}"/>
    <cellStyle name="Input 6 8 7" xfId="6724" xr:uid="{00000000-0005-0000-0000-0000341B0000}"/>
    <cellStyle name="Input 6 9" xfId="6725" xr:uid="{00000000-0005-0000-0000-0000351B0000}"/>
    <cellStyle name="Input 6 9 2" xfId="6726" xr:uid="{00000000-0005-0000-0000-0000361B0000}"/>
    <cellStyle name="Input 6 9 2 2" xfId="6727" xr:uid="{00000000-0005-0000-0000-0000371B0000}"/>
    <cellStyle name="Input 6 9 2 3" xfId="6728" xr:uid="{00000000-0005-0000-0000-0000381B0000}"/>
    <cellStyle name="Input 6 9 2 4" xfId="6729" xr:uid="{00000000-0005-0000-0000-0000391B0000}"/>
    <cellStyle name="Input 6 9 2 5" xfId="6730" xr:uid="{00000000-0005-0000-0000-00003A1B0000}"/>
    <cellStyle name="Input 6 9 2 6" xfId="6731" xr:uid="{00000000-0005-0000-0000-00003B1B0000}"/>
    <cellStyle name="Input 6 9 3" xfId="6732" xr:uid="{00000000-0005-0000-0000-00003C1B0000}"/>
    <cellStyle name="Input 6 9 3 2" xfId="6733" xr:uid="{00000000-0005-0000-0000-00003D1B0000}"/>
    <cellStyle name="Input 6 9 4" xfId="6734" xr:uid="{00000000-0005-0000-0000-00003E1B0000}"/>
    <cellStyle name="Input 6 9 5" xfId="6735" xr:uid="{00000000-0005-0000-0000-00003F1B0000}"/>
    <cellStyle name="Input 6 9 6" xfId="6736" xr:uid="{00000000-0005-0000-0000-0000401B0000}"/>
    <cellStyle name="Input 6 9 7" xfId="6737" xr:uid="{00000000-0005-0000-0000-0000411B0000}"/>
    <cellStyle name="Input 6_Subsidy" xfId="6738" xr:uid="{00000000-0005-0000-0000-0000421B0000}"/>
    <cellStyle name="Input 7" xfId="6739" xr:uid="{00000000-0005-0000-0000-0000431B0000}"/>
    <cellStyle name="Input 7 10" xfId="6740" xr:uid="{00000000-0005-0000-0000-0000441B0000}"/>
    <cellStyle name="Input 7 10 2" xfId="6741" xr:uid="{00000000-0005-0000-0000-0000451B0000}"/>
    <cellStyle name="Input 7 11" xfId="6742" xr:uid="{00000000-0005-0000-0000-0000461B0000}"/>
    <cellStyle name="Input 7 12" xfId="6743" xr:uid="{00000000-0005-0000-0000-0000471B0000}"/>
    <cellStyle name="Input 7 13" xfId="6744" xr:uid="{00000000-0005-0000-0000-0000481B0000}"/>
    <cellStyle name="Input 7 14" xfId="6745" xr:uid="{00000000-0005-0000-0000-0000491B0000}"/>
    <cellStyle name="Input 7 2" xfId="6746" xr:uid="{00000000-0005-0000-0000-00004A1B0000}"/>
    <cellStyle name="Input 7 2 2" xfId="6747" xr:uid="{00000000-0005-0000-0000-00004B1B0000}"/>
    <cellStyle name="Input 7 2 2 2" xfId="6748" xr:uid="{00000000-0005-0000-0000-00004C1B0000}"/>
    <cellStyle name="Input 7 2 2 2 2" xfId="6749" xr:uid="{00000000-0005-0000-0000-00004D1B0000}"/>
    <cellStyle name="Input 7 2 2 2 3" xfId="6750" xr:uid="{00000000-0005-0000-0000-00004E1B0000}"/>
    <cellStyle name="Input 7 2 2 2 4" xfId="6751" xr:uid="{00000000-0005-0000-0000-00004F1B0000}"/>
    <cellStyle name="Input 7 2 2 2 5" xfId="6752" xr:uid="{00000000-0005-0000-0000-0000501B0000}"/>
    <cellStyle name="Input 7 2 2 2 6" xfId="6753" xr:uid="{00000000-0005-0000-0000-0000511B0000}"/>
    <cellStyle name="Input 7 2 2 3" xfId="6754" xr:uid="{00000000-0005-0000-0000-0000521B0000}"/>
    <cellStyle name="Input 7 2 2 3 2" xfId="6755" xr:uid="{00000000-0005-0000-0000-0000531B0000}"/>
    <cellStyle name="Input 7 2 2 4" xfId="6756" xr:uid="{00000000-0005-0000-0000-0000541B0000}"/>
    <cellStyle name="Input 7 2 2 5" xfId="6757" xr:uid="{00000000-0005-0000-0000-0000551B0000}"/>
    <cellStyle name="Input 7 2 2 6" xfId="6758" xr:uid="{00000000-0005-0000-0000-0000561B0000}"/>
    <cellStyle name="Input 7 2 2 7" xfId="6759" xr:uid="{00000000-0005-0000-0000-0000571B0000}"/>
    <cellStyle name="Input 7 2 3" xfId="6760" xr:uid="{00000000-0005-0000-0000-0000581B0000}"/>
    <cellStyle name="Input 7 2 3 2" xfId="6761" xr:uid="{00000000-0005-0000-0000-0000591B0000}"/>
    <cellStyle name="Input 7 2 3 3" xfId="6762" xr:uid="{00000000-0005-0000-0000-00005A1B0000}"/>
    <cellStyle name="Input 7 2 3 4" xfId="6763" xr:uid="{00000000-0005-0000-0000-00005B1B0000}"/>
    <cellStyle name="Input 7 2 3 5" xfId="6764" xr:uid="{00000000-0005-0000-0000-00005C1B0000}"/>
    <cellStyle name="Input 7 2 3 6" xfId="6765" xr:uid="{00000000-0005-0000-0000-00005D1B0000}"/>
    <cellStyle name="Input 7 2 4" xfId="6766" xr:uid="{00000000-0005-0000-0000-00005E1B0000}"/>
    <cellStyle name="Input 7 2 4 2" xfId="6767" xr:uid="{00000000-0005-0000-0000-00005F1B0000}"/>
    <cellStyle name="Input 7 2 5" xfId="6768" xr:uid="{00000000-0005-0000-0000-0000601B0000}"/>
    <cellStyle name="Input 7 2 6" xfId="6769" xr:uid="{00000000-0005-0000-0000-0000611B0000}"/>
    <cellStyle name="Input 7 2 7" xfId="6770" xr:uid="{00000000-0005-0000-0000-0000621B0000}"/>
    <cellStyle name="Input 7 2 8" xfId="6771" xr:uid="{00000000-0005-0000-0000-0000631B0000}"/>
    <cellStyle name="Input 7 2_Subsidy" xfId="6772" xr:uid="{00000000-0005-0000-0000-0000641B0000}"/>
    <cellStyle name="Input 7 3" xfId="6773" xr:uid="{00000000-0005-0000-0000-0000651B0000}"/>
    <cellStyle name="Input 7 3 2" xfId="6774" xr:uid="{00000000-0005-0000-0000-0000661B0000}"/>
    <cellStyle name="Input 7 3 2 2" xfId="6775" xr:uid="{00000000-0005-0000-0000-0000671B0000}"/>
    <cellStyle name="Input 7 3 2 3" xfId="6776" xr:uid="{00000000-0005-0000-0000-0000681B0000}"/>
    <cellStyle name="Input 7 3 2 4" xfId="6777" xr:uid="{00000000-0005-0000-0000-0000691B0000}"/>
    <cellStyle name="Input 7 3 2 5" xfId="6778" xr:uid="{00000000-0005-0000-0000-00006A1B0000}"/>
    <cellStyle name="Input 7 3 2 6" xfId="6779" xr:uid="{00000000-0005-0000-0000-00006B1B0000}"/>
    <cellStyle name="Input 7 3 3" xfId="6780" xr:uid="{00000000-0005-0000-0000-00006C1B0000}"/>
    <cellStyle name="Input 7 3 3 2" xfId="6781" xr:uid="{00000000-0005-0000-0000-00006D1B0000}"/>
    <cellStyle name="Input 7 3 4" xfId="6782" xr:uid="{00000000-0005-0000-0000-00006E1B0000}"/>
    <cellStyle name="Input 7 3 5" xfId="6783" xr:uid="{00000000-0005-0000-0000-00006F1B0000}"/>
    <cellStyle name="Input 7 3 6" xfId="6784" xr:uid="{00000000-0005-0000-0000-0000701B0000}"/>
    <cellStyle name="Input 7 3 7" xfId="6785" xr:uid="{00000000-0005-0000-0000-0000711B0000}"/>
    <cellStyle name="Input 7 4" xfId="6786" xr:uid="{00000000-0005-0000-0000-0000721B0000}"/>
    <cellStyle name="Input 7 4 2" xfId="6787" xr:uid="{00000000-0005-0000-0000-0000731B0000}"/>
    <cellStyle name="Input 7 4 2 2" xfId="6788" xr:uid="{00000000-0005-0000-0000-0000741B0000}"/>
    <cellStyle name="Input 7 4 2 3" xfId="6789" xr:uid="{00000000-0005-0000-0000-0000751B0000}"/>
    <cellStyle name="Input 7 4 2 4" xfId="6790" xr:uid="{00000000-0005-0000-0000-0000761B0000}"/>
    <cellStyle name="Input 7 4 2 5" xfId="6791" xr:uid="{00000000-0005-0000-0000-0000771B0000}"/>
    <cellStyle name="Input 7 4 2 6" xfId="6792" xr:uid="{00000000-0005-0000-0000-0000781B0000}"/>
    <cellStyle name="Input 7 4 3" xfId="6793" xr:uid="{00000000-0005-0000-0000-0000791B0000}"/>
    <cellStyle name="Input 7 4 3 2" xfId="6794" xr:uid="{00000000-0005-0000-0000-00007A1B0000}"/>
    <cellStyle name="Input 7 4 4" xfId="6795" xr:uid="{00000000-0005-0000-0000-00007B1B0000}"/>
    <cellStyle name="Input 7 4 5" xfId="6796" xr:uid="{00000000-0005-0000-0000-00007C1B0000}"/>
    <cellStyle name="Input 7 4 6" xfId="6797" xr:uid="{00000000-0005-0000-0000-00007D1B0000}"/>
    <cellStyle name="Input 7 4 7" xfId="6798" xr:uid="{00000000-0005-0000-0000-00007E1B0000}"/>
    <cellStyle name="Input 7 5" xfId="6799" xr:uid="{00000000-0005-0000-0000-00007F1B0000}"/>
    <cellStyle name="Input 7 5 2" xfId="6800" xr:uid="{00000000-0005-0000-0000-0000801B0000}"/>
    <cellStyle name="Input 7 5 2 2" xfId="6801" xr:uid="{00000000-0005-0000-0000-0000811B0000}"/>
    <cellStyle name="Input 7 5 2 3" xfId="6802" xr:uid="{00000000-0005-0000-0000-0000821B0000}"/>
    <cellStyle name="Input 7 5 2 4" xfId="6803" xr:uid="{00000000-0005-0000-0000-0000831B0000}"/>
    <cellStyle name="Input 7 5 2 5" xfId="6804" xr:uid="{00000000-0005-0000-0000-0000841B0000}"/>
    <cellStyle name="Input 7 5 2 6" xfId="6805" xr:uid="{00000000-0005-0000-0000-0000851B0000}"/>
    <cellStyle name="Input 7 5 3" xfId="6806" xr:uid="{00000000-0005-0000-0000-0000861B0000}"/>
    <cellStyle name="Input 7 5 3 2" xfId="6807" xr:uid="{00000000-0005-0000-0000-0000871B0000}"/>
    <cellStyle name="Input 7 5 4" xfId="6808" xr:uid="{00000000-0005-0000-0000-0000881B0000}"/>
    <cellStyle name="Input 7 5 5" xfId="6809" xr:uid="{00000000-0005-0000-0000-0000891B0000}"/>
    <cellStyle name="Input 7 5 6" xfId="6810" xr:uid="{00000000-0005-0000-0000-00008A1B0000}"/>
    <cellStyle name="Input 7 5 7" xfId="6811" xr:uid="{00000000-0005-0000-0000-00008B1B0000}"/>
    <cellStyle name="Input 7 6" xfId="6812" xr:uid="{00000000-0005-0000-0000-00008C1B0000}"/>
    <cellStyle name="Input 7 6 2" xfId="6813" xr:uid="{00000000-0005-0000-0000-00008D1B0000}"/>
    <cellStyle name="Input 7 6 2 2" xfId="6814" xr:uid="{00000000-0005-0000-0000-00008E1B0000}"/>
    <cellStyle name="Input 7 6 2 3" xfId="6815" xr:uid="{00000000-0005-0000-0000-00008F1B0000}"/>
    <cellStyle name="Input 7 6 2 4" xfId="6816" xr:uid="{00000000-0005-0000-0000-0000901B0000}"/>
    <cellStyle name="Input 7 6 2 5" xfId="6817" xr:uid="{00000000-0005-0000-0000-0000911B0000}"/>
    <cellStyle name="Input 7 6 2 6" xfId="6818" xr:uid="{00000000-0005-0000-0000-0000921B0000}"/>
    <cellStyle name="Input 7 6 3" xfId="6819" xr:uid="{00000000-0005-0000-0000-0000931B0000}"/>
    <cellStyle name="Input 7 6 3 2" xfId="6820" xr:uid="{00000000-0005-0000-0000-0000941B0000}"/>
    <cellStyle name="Input 7 6 4" xfId="6821" xr:uid="{00000000-0005-0000-0000-0000951B0000}"/>
    <cellStyle name="Input 7 6 5" xfId="6822" xr:uid="{00000000-0005-0000-0000-0000961B0000}"/>
    <cellStyle name="Input 7 6 6" xfId="6823" xr:uid="{00000000-0005-0000-0000-0000971B0000}"/>
    <cellStyle name="Input 7 6 7" xfId="6824" xr:uid="{00000000-0005-0000-0000-0000981B0000}"/>
    <cellStyle name="Input 7 7" xfId="6825" xr:uid="{00000000-0005-0000-0000-0000991B0000}"/>
    <cellStyle name="Input 7 7 2" xfId="6826" xr:uid="{00000000-0005-0000-0000-00009A1B0000}"/>
    <cellStyle name="Input 7 7 2 2" xfId="6827" xr:uid="{00000000-0005-0000-0000-00009B1B0000}"/>
    <cellStyle name="Input 7 7 2 3" xfId="6828" xr:uid="{00000000-0005-0000-0000-00009C1B0000}"/>
    <cellStyle name="Input 7 7 2 4" xfId="6829" xr:uid="{00000000-0005-0000-0000-00009D1B0000}"/>
    <cellStyle name="Input 7 7 2 5" xfId="6830" xr:uid="{00000000-0005-0000-0000-00009E1B0000}"/>
    <cellStyle name="Input 7 7 2 6" xfId="6831" xr:uid="{00000000-0005-0000-0000-00009F1B0000}"/>
    <cellStyle name="Input 7 7 3" xfId="6832" xr:uid="{00000000-0005-0000-0000-0000A01B0000}"/>
    <cellStyle name="Input 7 7 3 2" xfId="6833" xr:uid="{00000000-0005-0000-0000-0000A11B0000}"/>
    <cellStyle name="Input 7 7 4" xfId="6834" xr:uid="{00000000-0005-0000-0000-0000A21B0000}"/>
    <cellStyle name="Input 7 7 5" xfId="6835" xr:uid="{00000000-0005-0000-0000-0000A31B0000}"/>
    <cellStyle name="Input 7 7 6" xfId="6836" xr:uid="{00000000-0005-0000-0000-0000A41B0000}"/>
    <cellStyle name="Input 7 7 7" xfId="6837" xr:uid="{00000000-0005-0000-0000-0000A51B0000}"/>
    <cellStyle name="Input 7 8" xfId="6838" xr:uid="{00000000-0005-0000-0000-0000A61B0000}"/>
    <cellStyle name="Input 7 8 2" xfId="6839" xr:uid="{00000000-0005-0000-0000-0000A71B0000}"/>
    <cellStyle name="Input 7 8 2 2" xfId="6840" xr:uid="{00000000-0005-0000-0000-0000A81B0000}"/>
    <cellStyle name="Input 7 8 2 3" xfId="6841" xr:uid="{00000000-0005-0000-0000-0000A91B0000}"/>
    <cellStyle name="Input 7 8 2 4" xfId="6842" xr:uid="{00000000-0005-0000-0000-0000AA1B0000}"/>
    <cellStyle name="Input 7 8 2 5" xfId="6843" xr:uid="{00000000-0005-0000-0000-0000AB1B0000}"/>
    <cellStyle name="Input 7 8 2 6" xfId="6844" xr:uid="{00000000-0005-0000-0000-0000AC1B0000}"/>
    <cellStyle name="Input 7 8 3" xfId="6845" xr:uid="{00000000-0005-0000-0000-0000AD1B0000}"/>
    <cellStyle name="Input 7 8 3 2" xfId="6846" xr:uid="{00000000-0005-0000-0000-0000AE1B0000}"/>
    <cellStyle name="Input 7 8 4" xfId="6847" xr:uid="{00000000-0005-0000-0000-0000AF1B0000}"/>
    <cellStyle name="Input 7 8 5" xfId="6848" xr:uid="{00000000-0005-0000-0000-0000B01B0000}"/>
    <cellStyle name="Input 7 8 6" xfId="6849" xr:uid="{00000000-0005-0000-0000-0000B11B0000}"/>
    <cellStyle name="Input 7 8 7" xfId="6850" xr:uid="{00000000-0005-0000-0000-0000B21B0000}"/>
    <cellStyle name="Input 7 9" xfId="6851" xr:uid="{00000000-0005-0000-0000-0000B31B0000}"/>
    <cellStyle name="Input 7 9 2" xfId="6852" xr:uid="{00000000-0005-0000-0000-0000B41B0000}"/>
    <cellStyle name="Input 7 9 3" xfId="6853" xr:uid="{00000000-0005-0000-0000-0000B51B0000}"/>
    <cellStyle name="Input 7 9 4" xfId="6854" xr:uid="{00000000-0005-0000-0000-0000B61B0000}"/>
    <cellStyle name="Input 7 9 5" xfId="6855" xr:uid="{00000000-0005-0000-0000-0000B71B0000}"/>
    <cellStyle name="Input 7 9 6" xfId="6856" xr:uid="{00000000-0005-0000-0000-0000B81B0000}"/>
    <cellStyle name="Input 7_Subsidy" xfId="6857" xr:uid="{00000000-0005-0000-0000-0000B91B0000}"/>
    <cellStyle name="Input 8" xfId="6858" xr:uid="{00000000-0005-0000-0000-0000BA1B0000}"/>
    <cellStyle name="Input 8 10" xfId="6859" xr:uid="{00000000-0005-0000-0000-0000BB1B0000}"/>
    <cellStyle name="Input 8 10 2" xfId="6860" xr:uid="{00000000-0005-0000-0000-0000BC1B0000}"/>
    <cellStyle name="Input 8 11" xfId="6861" xr:uid="{00000000-0005-0000-0000-0000BD1B0000}"/>
    <cellStyle name="Input 8 12" xfId="6862" xr:uid="{00000000-0005-0000-0000-0000BE1B0000}"/>
    <cellStyle name="Input 8 13" xfId="6863" xr:uid="{00000000-0005-0000-0000-0000BF1B0000}"/>
    <cellStyle name="Input 8 14" xfId="6864" xr:uid="{00000000-0005-0000-0000-0000C01B0000}"/>
    <cellStyle name="Input 8 2" xfId="6865" xr:uid="{00000000-0005-0000-0000-0000C11B0000}"/>
    <cellStyle name="Input 8 2 2" xfId="6866" xr:uid="{00000000-0005-0000-0000-0000C21B0000}"/>
    <cellStyle name="Input 8 2 2 2" xfId="6867" xr:uid="{00000000-0005-0000-0000-0000C31B0000}"/>
    <cellStyle name="Input 8 2 2 2 2" xfId="6868" xr:uid="{00000000-0005-0000-0000-0000C41B0000}"/>
    <cellStyle name="Input 8 2 2 2 3" xfId="6869" xr:uid="{00000000-0005-0000-0000-0000C51B0000}"/>
    <cellStyle name="Input 8 2 2 2 4" xfId="6870" xr:uid="{00000000-0005-0000-0000-0000C61B0000}"/>
    <cellStyle name="Input 8 2 2 2 5" xfId="6871" xr:uid="{00000000-0005-0000-0000-0000C71B0000}"/>
    <cellStyle name="Input 8 2 2 2 6" xfId="6872" xr:uid="{00000000-0005-0000-0000-0000C81B0000}"/>
    <cellStyle name="Input 8 2 2 3" xfId="6873" xr:uid="{00000000-0005-0000-0000-0000C91B0000}"/>
    <cellStyle name="Input 8 2 2 3 2" xfId="6874" xr:uid="{00000000-0005-0000-0000-0000CA1B0000}"/>
    <cellStyle name="Input 8 2 2 4" xfId="6875" xr:uid="{00000000-0005-0000-0000-0000CB1B0000}"/>
    <cellStyle name="Input 8 2 2 5" xfId="6876" xr:uid="{00000000-0005-0000-0000-0000CC1B0000}"/>
    <cellStyle name="Input 8 2 2 6" xfId="6877" xr:uid="{00000000-0005-0000-0000-0000CD1B0000}"/>
    <cellStyle name="Input 8 2 2 7" xfId="6878" xr:uid="{00000000-0005-0000-0000-0000CE1B0000}"/>
    <cellStyle name="Input 8 2 3" xfId="6879" xr:uid="{00000000-0005-0000-0000-0000CF1B0000}"/>
    <cellStyle name="Input 8 2 3 2" xfId="6880" xr:uid="{00000000-0005-0000-0000-0000D01B0000}"/>
    <cellStyle name="Input 8 2 3 3" xfId="6881" xr:uid="{00000000-0005-0000-0000-0000D11B0000}"/>
    <cellStyle name="Input 8 2 3 4" xfId="6882" xr:uid="{00000000-0005-0000-0000-0000D21B0000}"/>
    <cellStyle name="Input 8 2 3 5" xfId="6883" xr:uid="{00000000-0005-0000-0000-0000D31B0000}"/>
    <cellStyle name="Input 8 2 3 6" xfId="6884" xr:uid="{00000000-0005-0000-0000-0000D41B0000}"/>
    <cellStyle name="Input 8 2 4" xfId="6885" xr:uid="{00000000-0005-0000-0000-0000D51B0000}"/>
    <cellStyle name="Input 8 2 4 2" xfId="6886" xr:uid="{00000000-0005-0000-0000-0000D61B0000}"/>
    <cellStyle name="Input 8 2 5" xfId="6887" xr:uid="{00000000-0005-0000-0000-0000D71B0000}"/>
    <cellStyle name="Input 8 2 6" xfId="6888" xr:uid="{00000000-0005-0000-0000-0000D81B0000}"/>
    <cellStyle name="Input 8 2 7" xfId="6889" xr:uid="{00000000-0005-0000-0000-0000D91B0000}"/>
    <cellStyle name="Input 8 2 8" xfId="6890" xr:uid="{00000000-0005-0000-0000-0000DA1B0000}"/>
    <cellStyle name="Input 8 2_Subsidy" xfId="6891" xr:uid="{00000000-0005-0000-0000-0000DB1B0000}"/>
    <cellStyle name="Input 8 3" xfId="6892" xr:uid="{00000000-0005-0000-0000-0000DC1B0000}"/>
    <cellStyle name="Input 8 3 2" xfId="6893" xr:uid="{00000000-0005-0000-0000-0000DD1B0000}"/>
    <cellStyle name="Input 8 3 2 2" xfId="6894" xr:uid="{00000000-0005-0000-0000-0000DE1B0000}"/>
    <cellStyle name="Input 8 3 2 3" xfId="6895" xr:uid="{00000000-0005-0000-0000-0000DF1B0000}"/>
    <cellStyle name="Input 8 3 2 4" xfId="6896" xr:uid="{00000000-0005-0000-0000-0000E01B0000}"/>
    <cellStyle name="Input 8 3 2 5" xfId="6897" xr:uid="{00000000-0005-0000-0000-0000E11B0000}"/>
    <cellStyle name="Input 8 3 2 6" xfId="6898" xr:uid="{00000000-0005-0000-0000-0000E21B0000}"/>
    <cellStyle name="Input 8 3 3" xfId="6899" xr:uid="{00000000-0005-0000-0000-0000E31B0000}"/>
    <cellStyle name="Input 8 3 3 2" xfId="6900" xr:uid="{00000000-0005-0000-0000-0000E41B0000}"/>
    <cellStyle name="Input 8 3 4" xfId="6901" xr:uid="{00000000-0005-0000-0000-0000E51B0000}"/>
    <cellStyle name="Input 8 3 5" xfId="6902" xr:uid="{00000000-0005-0000-0000-0000E61B0000}"/>
    <cellStyle name="Input 8 3 6" xfId="6903" xr:uid="{00000000-0005-0000-0000-0000E71B0000}"/>
    <cellStyle name="Input 8 3 7" xfId="6904" xr:uid="{00000000-0005-0000-0000-0000E81B0000}"/>
    <cellStyle name="Input 8 4" xfId="6905" xr:uid="{00000000-0005-0000-0000-0000E91B0000}"/>
    <cellStyle name="Input 8 4 2" xfId="6906" xr:uid="{00000000-0005-0000-0000-0000EA1B0000}"/>
    <cellStyle name="Input 8 4 2 2" xfId="6907" xr:uid="{00000000-0005-0000-0000-0000EB1B0000}"/>
    <cellStyle name="Input 8 4 2 3" xfId="6908" xr:uid="{00000000-0005-0000-0000-0000EC1B0000}"/>
    <cellStyle name="Input 8 4 2 4" xfId="6909" xr:uid="{00000000-0005-0000-0000-0000ED1B0000}"/>
    <cellStyle name="Input 8 4 2 5" xfId="6910" xr:uid="{00000000-0005-0000-0000-0000EE1B0000}"/>
    <cellStyle name="Input 8 4 2 6" xfId="6911" xr:uid="{00000000-0005-0000-0000-0000EF1B0000}"/>
    <cellStyle name="Input 8 4 3" xfId="6912" xr:uid="{00000000-0005-0000-0000-0000F01B0000}"/>
    <cellStyle name="Input 8 4 3 2" xfId="6913" xr:uid="{00000000-0005-0000-0000-0000F11B0000}"/>
    <cellStyle name="Input 8 4 4" xfId="6914" xr:uid="{00000000-0005-0000-0000-0000F21B0000}"/>
    <cellStyle name="Input 8 4 5" xfId="6915" xr:uid="{00000000-0005-0000-0000-0000F31B0000}"/>
    <cellStyle name="Input 8 4 6" xfId="6916" xr:uid="{00000000-0005-0000-0000-0000F41B0000}"/>
    <cellStyle name="Input 8 4 7" xfId="6917" xr:uid="{00000000-0005-0000-0000-0000F51B0000}"/>
    <cellStyle name="Input 8 5" xfId="6918" xr:uid="{00000000-0005-0000-0000-0000F61B0000}"/>
    <cellStyle name="Input 8 5 2" xfId="6919" xr:uid="{00000000-0005-0000-0000-0000F71B0000}"/>
    <cellStyle name="Input 8 5 2 2" xfId="6920" xr:uid="{00000000-0005-0000-0000-0000F81B0000}"/>
    <cellStyle name="Input 8 5 2 3" xfId="6921" xr:uid="{00000000-0005-0000-0000-0000F91B0000}"/>
    <cellStyle name="Input 8 5 2 4" xfId="6922" xr:uid="{00000000-0005-0000-0000-0000FA1B0000}"/>
    <cellStyle name="Input 8 5 2 5" xfId="6923" xr:uid="{00000000-0005-0000-0000-0000FB1B0000}"/>
    <cellStyle name="Input 8 5 2 6" xfId="6924" xr:uid="{00000000-0005-0000-0000-0000FC1B0000}"/>
    <cellStyle name="Input 8 5 3" xfId="6925" xr:uid="{00000000-0005-0000-0000-0000FD1B0000}"/>
    <cellStyle name="Input 8 5 3 2" xfId="6926" xr:uid="{00000000-0005-0000-0000-0000FE1B0000}"/>
    <cellStyle name="Input 8 5 4" xfId="6927" xr:uid="{00000000-0005-0000-0000-0000FF1B0000}"/>
    <cellStyle name="Input 8 5 5" xfId="6928" xr:uid="{00000000-0005-0000-0000-0000001C0000}"/>
    <cellStyle name="Input 8 5 6" xfId="6929" xr:uid="{00000000-0005-0000-0000-0000011C0000}"/>
    <cellStyle name="Input 8 5 7" xfId="6930" xr:uid="{00000000-0005-0000-0000-0000021C0000}"/>
    <cellStyle name="Input 8 6" xfId="6931" xr:uid="{00000000-0005-0000-0000-0000031C0000}"/>
    <cellStyle name="Input 8 6 2" xfId="6932" xr:uid="{00000000-0005-0000-0000-0000041C0000}"/>
    <cellStyle name="Input 8 6 2 2" xfId="6933" xr:uid="{00000000-0005-0000-0000-0000051C0000}"/>
    <cellStyle name="Input 8 6 2 3" xfId="6934" xr:uid="{00000000-0005-0000-0000-0000061C0000}"/>
    <cellStyle name="Input 8 6 2 4" xfId="6935" xr:uid="{00000000-0005-0000-0000-0000071C0000}"/>
    <cellStyle name="Input 8 6 2 5" xfId="6936" xr:uid="{00000000-0005-0000-0000-0000081C0000}"/>
    <cellStyle name="Input 8 6 2 6" xfId="6937" xr:uid="{00000000-0005-0000-0000-0000091C0000}"/>
    <cellStyle name="Input 8 6 3" xfId="6938" xr:uid="{00000000-0005-0000-0000-00000A1C0000}"/>
    <cellStyle name="Input 8 6 3 2" xfId="6939" xr:uid="{00000000-0005-0000-0000-00000B1C0000}"/>
    <cellStyle name="Input 8 6 4" xfId="6940" xr:uid="{00000000-0005-0000-0000-00000C1C0000}"/>
    <cellStyle name="Input 8 6 5" xfId="6941" xr:uid="{00000000-0005-0000-0000-00000D1C0000}"/>
    <cellStyle name="Input 8 6 6" xfId="6942" xr:uid="{00000000-0005-0000-0000-00000E1C0000}"/>
    <cellStyle name="Input 8 6 7" xfId="6943" xr:uid="{00000000-0005-0000-0000-00000F1C0000}"/>
    <cellStyle name="Input 8 7" xfId="6944" xr:uid="{00000000-0005-0000-0000-0000101C0000}"/>
    <cellStyle name="Input 8 7 2" xfId="6945" xr:uid="{00000000-0005-0000-0000-0000111C0000}"/>
    <cellStyle name="Input 8 7 2 2" xfId="6946" xr:uid="{00000000-0005-0000-0000-0000121C0000}"/>
    <cellStyle name="Input 8 7 2 3" xfId="6947" xr:uid="{00000000-0005-0000-0000-0000131C0000}"/>
    <cellStyle name="Input 8 7 2 4" xfId="6948" xr:uid="{00000000-0005-0000-0000-0000141C0000}"/>
    <cellStyle name="Input 8 7 2 5" xfId="6949" xr:uid="{00000000-0005-0000-0000-0000151C0000}"/>
    <cellStyle name="Input 8 7 2 6" xfId="6950" xr:uid="{00000000-0005-0000-0000-0000161C0000}"/>
    <cellStyle name="Input 8 7 3" xfId="6951" xr:uid="{00000000-0005-0000-0000-0000171C0000}"/>
    <cellStyle name="Input 8 7 3 2" xfId="6952" xr:uid="{00000000-0005-0000-0000-0000181C0000}"/>
    <cellStyle name="Input 8 7 4" xfId="6953" xr:uid="{00000000-0005-0000-0000-0000191C0000}"/>
    <cellStyle name="Input 8 7 5" xfId="6954" xr:uid="{00000000-0005-0000-0000-00001A1C0000}"/>
    <cellStyle name="Input 8 7 6" xfId="6955" xr:uid="{00000000-0005-0000-0000-00001B1C0000}"/>
    <cellStyle name="Input 8 7 7" xfId="6956" xr:uid="{00000000-0005-0000-0000-00001C1C0000}"/>
    <cellStyle name="Input 8 8" xfId="6957" xr:uid="{00000000-0005-0000-0000-00001D1C0000}"/>
    <cellStyle name="Input 8 8 2" xfId="6958" xr:uid="{00000000-0005-0000-0000-00001E1C0000}"/>
    <cellStyle name="Input 8 8 2 2" xfId="6959" xr:uid="{00000000-0005-0000-0000-00001F1C0000}"/>
    <cellStyle name="Input 8 8 2 3" xfId="6960" xr:uid="{00000000-0005-0000-0000-0000201C0000}"/>
    <cellStyle name="Input 8 8 2 4" xfId="6961" xr:uid="{00000000-0005-0000-0000-0000211C0000}"/>
    <cellStyle name="Input 8 8 2 5" xfId="6962" xr:uid="{00000000-0005-0000-0000-0000221C0000}"/>
    <cellStyle name="Input 8 8 2 6" xfId="6963" xr:uid="{00000000-0005-0000-0000-0000231C0000}"/>
    <cellStyle name="Input 8 8 3" xfId="6964" xr:uid="{00000000-0005-0000-0000-0000241C0000}"/>
    <cellStyle name="Input 8 8 3 2" xfId="6965" xr:uid="{00000000-0005-0000-0000-0000251C0000}"/>
    <cellStyle name="Input 8 8 4" xfId="6966" xr:uid="{00000000-0005-0000-0000-0000261C0000}"/>
    <cellStyle name="Input 8 8 5" xfId="6967" xr:uid="{00000000-0005-0000-0000-0000271C0000}"/>
    <cellStyle name="Input 8 8 6" xfId="6968" xr:uid="{00000000-0005-0000-0000-0000281C0000}"/>
    <cellStyle name="Input 8 8 7" xfId="6969" xr:uid="{00000000-0005-0000-0000-0000291C0000}"/>
    <cellStyle name="Input 8 9" xfId="6970" xr:uid="{00000000-0005-0000-0000-00002A1C0000}"/>
    <cellStyle name="Input 8 9 2" xfId="6971" xr:uid="{00000000-0005-0000-0000-00002B1C0000}"/>
    <cellStyle name="Input 8 9 3" xfId="6972" xr:uid="{00000000-0005-0000-0000-00002C1C0000}"/>
    <cellStyle name="Input 8 9 4" xfId="6973" xr:uid="{00000000-0005-0000-0000-00002D1C0000}"/>
    <cellStyle name="Input 8 9 5" xfId="6974" xr:uid="{00000000-0005-0000-0000-00002E1C0000}"/>
    <cellStyle name="Input 8 9 6" xfId="6975" xr:uid="{00000000-0005-0000-0000-00002F1C0000}"/>
    <cellStyle name="Input 8_Subsidy" xfId="6976" xr:uid="{00000000-0005-0000-0000-0000301C0000}"/>
    <cellStyle name="Input 9" xfId="6977" xr:uid="{00000000-0005-0000-0000-0000311C0000}"/>
    <cellStyle name="Input 9 10" xfId="6978" xr:uid="{00000000-0005-0000-0000-0000321C0000}"/>
    <cellStyle name="Input 9 10 2" xfId="6979" xr:uid="{00000000-0005-0000-0000-0000331C0000}"/>
    <cellStyle name="Input 9 11" xfId="6980" xr:uid="{00000000-0005-0000-0000-0000341C0000}"/>
    <cellStyle name="Input 9 12" xfId="6981" xr:uid="{00000000-0005-0000-0000-0000351C0000}"/>
    <cellStyle name="Input 9 13" xfId="6982" xr:uid="{00000000-0005-0000-0000-0000361C0000}"/>
    <cellStyle name="Input 9 14" xfId="6983" xr:uid="{00000000-0005-0000-0000-0000371C0000}"/>
    <cellStyle name="Input 9 2" xfId="6984" xr:uid="{00000000-0005-0000-0000-0000381C0000}"/>
    <cellStyle name="Input 9 2 2" xfId="6985" xr:uid="{00000000-0005-0000-0000-0000391C0000}"/>
    <cellStyle name="Input 9 2 2 2" xfId="6986" xr:uid="{00000000-0005-0000-0000-00003A1C0000}"/>
    <cellStyle name="Input 9 2 2 2 2" xfId="6987" xr:uid="{00000000-0005-0000-0000-00003B1C0000}"/>
    <cellStyle name="Input 9 2 2 2 3" xfId="6988" xr:uid="{00000000-0005-0000-0000-00003C1C0000}"/>
    <cellStyle name="Input 9 2 2 2 4" xfId="6989" xr:uid="{00000000-0005-0000-0000-00003D1C0000}"/>
    <cellStyle name="Input 9 2 2 2 5" xfId="6990" xr:uid="{00000000-0005-0000-0000-00003E1C0000}"/>
    <cellStyle name="Input 9 2 2 2 6" xfId="6991" xr:uid="{00000000-0005-0000-0000-00003F1C0000}"/>
    <cellStyle name="Input 9 2 2 3" xfId="6992" xr:uid="{00000000-0005-0000-0000-0000401C0000}"/>
    <cellStyle name="Input 9 2 2 3 2" xfId="6993" xr:uid="{00000000-0005-0000-0000-0000411C0000}"/>
    <cellStyle name="Input 9 2 2 4" xfId="6994" xr:uid="{00000000-0005-0000-0000-0000421C0000}"/>
    <cellStyle name="Input 9 2 2 5" xfId="6995" xr:uid="{00000000-0005-0000-0000-0000431C0000}"/>
    <cellStyle name="Input 9 2 2 6" xfId="6996" xr:uid="{00000000-0005-0000-0000-0000441C0000}"/>
    <cellStyle name="Input 9 2 2 7" xfId="6997" xr:uid="{00000000-0005-0000-0000-0000451C0000}"/>
    <cellStyle name="Input 9 2 3" xfId="6998" xr:uid="{00000000-0005-0000-0000-0000461C0000}"/>
    <cellStyle name="Input 9 2 3 2" xfId="6999" xr:uid="{00000000-0005-0000-0000-0000471C0000}"/>
    <cellStyle name="Input 9 2 3 3" xfId="7000" xr:uid="{00000000-0005-0000-0000-0000481C0000}"/>
    <cellStyle name="Input 9 2 3 4" xfId="7001" xr:uid="{00000000-0005-0000-0000-0000491C0000}"/>
    <cellStyle name="Input 9 2 3 5" xfId="7002" xr:uid="{00000000-0005-0000-0000-00004A1C0000}"/>
    <cellStyle name="Input 9 2 3 6" xfId="7003" xr:uid="{00000000-0005-0000-0000-00004B1C0000}"/>
    <cellStyle name="Input 9 2 4" xfId="7004" xr:uid="{00000000-0005-0000-0000-00004C1C0000}"/>
    <cellStyle name="Input 9 2 4 2" xfId="7005" xr:uid="{00000000-0005-0000-0000-00004D1C0000}"/>
    <cellStyle name="Input 9 2 5" xfId="7006" xr:uid="{00000000-0005-0000-0000-00004E1C0000}"/>
    <cellStyle name="Input 9 2 6" xfId="7007" xr:uid="{00000000-0005-0000-0000-00004F1C0000}"/>
    <cellStyle name="Input 9 2 7" xfId="7008" xr:uid="{00000000-0005-0000-0000-0000501C0000}"/>
    <cellStyle name="Input 9 2 8" xfId="7009" xr:uid="{00000000-0005-0000-0000-0000511C0000}"/>
    <cellStyle name="Input 9 2_Subsidy" xfId="7010" xr:uid="{00000000-0005-0000-0000-0000521C0000}"/>
    <cellStyle name="Input 9 3" xfId="7011" xr:uid="{00000000-0005-0000-0000-0000531C0000}"/>
    <cellStyle name="Input 9 3 2" xfId="7012" xr:uid="{00000000-0005-0000-0000-0000541C0000}"/>
    <cellStyle name="Input 9 3 2 2" xfId="7013" xr:uid="{00000000-0005-0000-0000-0000551C0000}"/>
    <cellStyle name="Input 9 3 2 3" xfId="7014" xr:uid="{00000000-0005-0000-0000-0000561C0000}"/>
    <cellStyle name="Input 9 3 2 4" xfId="7015" xr:uid="{00000000-0005-0000-0000-0000571C0000}"/>
    <cellStyle name="Input 9 3 2 5" xfId="7016" xr:uid="{00000000-0005-0000-0000-0000581C0000}"/>
    <cellStyle name="Input 9 3 2 6" xfId="7017" xr:uid="{00000000-0005-0000-0000-0000591C0000}"/>
    <cellStyle name="Input 9 3 3" xfId="7018" xr:uid="{00000000-0005-0000-0000-00005A1C0000}"/>
    <cellStyle name="Input 9 3 3 2" xfId="7019" xr:uid="{00000000-0005-0000-0000-00005B1C0000}"/>
    <cellStyle name="Input 9 3 4" xfId="7020" xr:uid="{00000000-0005-0000-0000-00005C1C0000}"/>
    <cellStyle name="Input 9 3 5" xfId="7021" xr:uid="{00000000-0005-0000-0000-00005D1C0000}"/>
    <cellStyle name="Input 9 3 6" xfId="7022" xr:uid="{00000000-0005-0000-0000-00005E1C0000}"/>
    <cellStyle name="Input 9 3 7" xfId="7023" xr:uid="{00000000-0005-0000-0000-00005F1C0000}"/>
    <cellStyle name="Input 9 4" xfId="7024" xr:uid="{00000000-0005-0000-0000-0000601C0000}"/>
    <cellStyle name="Input 9 4 2" xfId="7025" xr:uid="{00000000-0005-0000-0000-0000611C0000}"/>
    <cellStyle name="Input 9 4 2 2" xfId="7026" xr:uid="{00000000-0005-0000-0000-0000621C0000}"/>
    <cellStyle name="Input 9 4 2 3" xfId="7027" xr:uid="{00000000-0005-0000-0000-0000631C0000}"/>
    <cellStyle name="Input 9 4 2 4" xfId="7028" xr:uid="{00000000-0005-0000-0000-0000641C0000}"/>
    <cellStyle name="Input 9 4 2 5" xfId="7029" xr:uid="{00000000-0005-0000-0000-0000651C0000}"/>
    <cellStyle name="Input 9 4 2 6" xfId="7030" xr:uid="{00000000-0005-0000-0000-0000661C0000}"/>
    <cellStyle name="Input 9 4 3" xfId="7031" xr:uid="{00000000-0005-0000-0000-0000671C0000}"/>
    <cellStyle name="Input 9 4 3 2" xfId="7032" xr:uid="{00000000-0005-0000-0000-0000681C0000}"/>
    <cellStyle name="Input 9 4 4" xfId="7033" xr:uid="{00000000-0005-0000-0000-0000691C0000}"/>
    <cellStyle name="Input 9 4 5" xfId="7034" xr:uid="{00000000-0005-0000-0000-00006A1C0000}"/>
    <cellStyle name="Input 9 4 6" xfId="7035" xr:uid="{00000000-0005-0000-0000-00006B1C0000}"/>
    <cellStyle name="Input 9 4 7" xfId="7036" xr:uid="{00000000-0005-0000-0000-00006C1C0000}"/>
    <cellStyle name="Input 9 5" xfId="7037" xr:uid="{00000000-0005-0000-0000-00006D1C0000}"/>
    <cellStyle name="Input 9 5 2" xfId="7038" xr:uid="{00000000-0005-0000-0000-00006E1C0000}"/>
    <cellStyle name="Input 9 5 2 2" xfId="7039" xr:uid="{00000000-0005-0000-0000-00006F1C0000}"/>
    <cellStyle name="Input 9 5 2 3" xfId="7040" xr:uid="{00000000-0005-0000-0000-0000701C0000}"/>
    <cellStyle name="Input 9 5 2 4" xfId="7041" xr:uid="{00000000-0005-0000-0000-0000711C0000}"/>
    <cellStyle name="Input 9 5 2 5" xfId="7042" xr:uid="{00000000-0005-0000-0000-0000721C0000}"/>
    <cellStyle name="Input 9 5 2 6" xfId="7043" xr:uid="{00000000-0005-0000-0000-0000731C0000}"/>
    <cellStyle name="Input 9 5 3" xfId="7044" xr:uid="{00000000-0005-0000-0000-0000741C0000}"/>
    <cellStyle name="Input 9 5 3 2" xfId="7045" xr:uid="{00000000-0005-0000-0000-0000751C0000}"/>
    <cellStyle name="Input 9 5 4" xfId="7046" xr:uid="{00000000-0005-0000-0000-0000761C0000}"/>
    <cellStyle name="Input 9 5 5" xfId="7047" xr:uid="{00000000-0005-0000-0000-0000771C0000}"/>
    <cellStyle name="Input 9 5 6" xfId="7048" xr:uid="{00000000-0005-0000-0000-0000781C0000}"/>
    <cellStyle name="Input 9 5 7" xfId="7049" xr:uid="{00000000-0005-0000-0000-0000791C0000}"/>
    <cellStyle name="Input 9 6" xfId="7050" xr:uid="{00000000-0005-0000-0000-00007A1C0000}"/>
    <cellStyle name="Input 9 6 2" xfId="7051" xr:uid="{00000000-0005-0000-0000-00007B1C0000}"/>
    <cellStyle name="Input 9 6 2 2" xfId="7052" xr:uid="{00000000-0005-0000-0000-00007C1C0000}"/>
    <cellStyle name="Input 9 6 2 3" xfId="7053" xr:uid="{00000000-0005-0000-0000-00007D1C0000}"/>
    <cellStyle name="Input 9 6 2 4" xfId="7054" xr:uid="{00000000-0005-0000-0000-00007E1C0000}"/>
    <cellStyle name="Input 9 6 2 5" xfId="7055" xr:uid="{00000000-0005-0000-0000-00007F1C0000}"/>
    <cellStyle name="Input 9 6 2 6" xfId="7056" xr:uid="{00000000-0005-0000-0000-0000801C0000}"/>
    <cellStyle name="Input 9 6 3" xfId="7057" xr:uid="{00000000-0005-0000-0000-0000811C0000}"/>
    <cellStyle name="Input 9 6 3 2" xfId="7058" xr:uid="{00000000-0005-0000-0000-0000821C0000}"/>
    <cellStyle name="Input 9 6 4" xfId="7059" xr:uid="{00000000-0005-0000-0000-0000831C0000}"/>
    <cellStyle name="Input 9 6 5" xfId="7060" xr:uid="{00000000-0005-0000-0000-0000841C0000}"/>
    <cellStyle name="Input 9 6 6" xfId="7061" xr:uid="{00000000-0005-0000-0000-0000851C0000}"/>
    <cellStyle name="Input 9 6 7" xfId="7062" xr:uid="{00000000-0005-0000-0000-0000861C0000}"/>
    <cellStyle name="Input 9 7" xfId="7063" xr:uid="{00000000-0005-0000-0000-0000871C0000}"/>
    <cellStyle name="Input 9 7 2" xfId="7064" xr:uid="{00000000-0005-0000-0000-0000881C0000}"/>
    <cellStyle name="Input 9 7 2 2" xfId="7065" xr:uid="{00000000-0005-0000-0000-0000891C0000}"/>
    <cellStyle name="Input 9 7 2 3" xfId="7066" xr:uid="{00000000-0005-0000-0000-00008A1C0000}"/>
    <cellStyle name="Input 9 7 2 4" xfId="7067" xr:uid="{00000000-0005-0000-0000-00008B1C0000}"/>
    <cellStyle name="Input 9 7 2 5" xfId="7068" xr:uid="{00000000-0005-0000-0000-00008C1C0000}"/>
    <cellStyle name="Input 9 7 2 6" xfId="7069" xr:uid="{00000000-0005-0000-0000-00008D1C0000}"/>
    <cellStyle name="Input 9 7 3" xfId="7070" xr:uid="{00000000-0005-0000-0000-00008E1C0000}"/>
    <cellStyle name="Input 9 7 3 2" xfId="7071" xr:uid="{00000000-0005-0000-0000-00008F1C0000}"/>
    <cellStyle name="Input 9 7 4" xfId="7072" xr:uid="{00000000-0005-0000-0000-0000901C0000}"/>
    <cellStyle name="Input 9 7 5" xfId="7073" xr:uid="{00000000-0005-0000-0000-0000911C0000}"/>
    <cellStyle name="Input 9 7 6" xfId="7074" xr:uid="{00000000-0005-0000-0000-0000921C0000}"/>
    <cellStyle name="Input 9 7 7" xfId="7075" xr:uid="{00000000-0005-0000-0000-0000931C0000}"/>
    <cellStyle name="Input 9 8" xfId="7076" xr:uid="{00000000-0005-0000-0000-0000941C0000}"/>
    <cellStyle name="Input 9 8 2" xfId="7077" xr:uid="{00000000-0005-0000-0000-0000951C0000}"/>
    <cellStyle name="Input 9 8 2 2" xfId="7078" xr:uid="{00000000-0005-0000-0000-0000961C0000}"/>
    <cellStyle name="Input 9 8 2 3" xfId="7079" xr:uid="{00000000-0005-0000-0000-0000971C0000}"/>
    <cellStyle name="Input 9 8 2 4" xfId="7080" xr:uid="{00000000-0005-0000-0000-0000981C0000}"/>
    <cellStyle name="Input 9 8 2 5" xfId="7081" xr:uid="{00000000-0005-0000-0000-0000991C0000}"/>
    <cellStyle name="Input 9 8 2 6" xfId="7082" xr:uid="{00000000-0005-0000-0000-00009A1C0000}"/>
    <cellStyle name="Input 9 8 3" xfId="7083" xr:uid="{00000000-0005-0000-0000-00009B1C0000}"/>
    <cellStyle name="Input 9 8 3 2" xfId="7084" xr:uid="{00000000-0005-0000-0000-00009C1C0000}"/>
    <cellStyle name="Input 9 8 4" xfId="7085" xr:uid="{00000000-0005-0000-0000-00009D1C0000}"/>
    <cellStyle name="Input 9 8 5" xfId="7086" xr:uid="{00000000-0005-0000-0000-00009E1C0000}"/>
    <cellStyle name="Input 9 8 6" xfId="7087" xr:uid="{00000000-0005-0000-0000-00009F1C0000}"/>
    <cellStyle name="Input 9 8 7" xfId="7088" xr:uid="{00000000-0005-0000-0000-0000A01C0000}"/>
    <cellStyle name="Input 9 9" xfId="7089" xr:uid="{00000000-0005-0000-0000-0000A11C0000}"/>
    <cellStyle name="Input 9 9 2" xfId="7090" xr:uid="{00000000-0005-0000-0000-0000A21C0000}"/>
    <cellStyle name="Input 9 9 3" xfId="7091" xr:uid="{00000000-0005-0000-0000-0000A31C0000}"/>
    <cellStyle name="Input 9 9 4" xfId="7092" xr:uid="{00000000-0005-0000-0000-0000A41C0000}"/>
    <cellStyle name="Input 9 9 5" xfId="7093" xr:uid="{00000000-0005-0000-0000-0000A51C0000}"/>
    <cellStyle name="Input 9 9 6" xfId="7094" xr:uid="{00000000-0005-0000-0000-0000A61C0000}"/>
    <cellStyle name="Input 9_Subsidy" xfId="7095" xr:uid="{00000000-0005-0000-0000-0000A71C0000}"/>
    <cellStyle name="InputCells" xfId="7096" xr:uid="{00000000-0005-0000-0000-0000A81C0000}"/>
    <cellStyle name="InputNumber" xfId="7097" xr:uid="{00000000-0005-0000-0000-0000A91C0000}"/>
    <cellStyle name="InputPercentage" xfId="7098" xr:uid="{00000000-0005-0000-0000-0000AA1C0000}"/>
    <cellStyle name="InputText" xfId="7099" xr:uid="{00000000-0005-0000-0000-0000AB1C0000}"/>
    <cellStyle name="InputText 2" xfId="7100" xr:uid="{00000000-0005-0000-0000-0000AC1C0000}"/>
    <cellStyle name="InputText 3" xfId="7101" xr:uid="{00000000-0005-0000-0000-0000AD1C0000}"/>
    <cellStyle name="InputText 3 2" xfId="7102" xr:uid="{00000000-0005-0000-0000-0000AE1C0000}"/>
    <cellStyle name="InputText 3 3" xfId="7103" xr:uid="{00000000-0005-0000-0000-0000AF1C0000}"/>
    <cellStyle name="InputText 3 3 2" xfId="7104" xr:uid="{00000000-0005-0000-0000-0000B01C0000}"/>
    <cellStyle name="InputText 4" xfId="7105" xr:uid="{00000000-0005-0000-0000-0000B11C0000}"/>
    <cellStyle name="InputText 4 2" xfId="7106" xr:uid="{00000000-0005-0000-0000-0000B21C0000}"/>
    <cellStyle name="InputText_Gas Flow Dynamics" xfId="7107" xr:uid="{00000000-0005-0000-0000-0000B31C0000}"/>
    <cellStyle name="InputValue" xfId="7108" xr:uid="{00000000-0005-0000-0000-0000B41C0000}"/>
    <cellStyle name="InputValue 2" xfId="7109" xr:uid="{00000000-0005-0000-0000-0000B51C0000}"/>
    <cellStyle name="InputValue_Banding" xfId="7110" xr:uid="{00000000-0005-0000-0000-0000B61C0000}"/>
    <cellStyle name="IntermediateCalc_RP" xfId="7111" xr:uid="{00000000-0005-0000-0000-0000B71C0000}"/>
    <cellStyle name="Italic" xfId="7112" xr:uid="{00000000-0005-0000-0000-0000B81C0000}"/>
    <cellStyle name="Italic 2" xfId="7113" xr:uid="{00000000-0005-0000-0000-0000B91C0000}"/>
    <cellStyle name="Italic 2 2" xfId="7114" xr:uid="{00000000-0005-0000-0000-0000BA1C0000}"/>
    <cellStyle name="LABEL Normal" xfId="7115" xr:uid="{00000000-0005-0000-0000-0000BB1C0000}"/>
    <cellStyle name="Label_RP" xfId="7116" xr:uid="{00000000-0005-0000-0000-0000BC1C0000}"/>
    <cellStyle name="LabelIntersect" xfId="8203" xr:uid="{818D2597-70CA-4815-99A9-0D8BBC3C114C}"/>
    <cellStyle name="LabelLeft" xfId="8204" xr:uid="{A4903119-3D9C-4DE7-8AC3-D3CF76963E63}"/>
    <cellStyle name="LabelTop" xfId="8205" xr:uid="{42214E47-4EAE-452C-905B-79DB1FF60651}"/>
    <cellStyle name="Linked Cell 2" xfId="7117" xr:uid="{00000000-0005-0000-0000-0000BD1C0000}"/>
    <cellStyle name="Linked Cell 2 2" xfId="7118" xr:uid="{00000000-0005-0000-0000-0000BE1C0000}"/>
    <cellStyle name="Linked Cell 2 3" xfId="7119" xr:uid="{00000000-0005-0000-0000-0000BF1C0000}"/>
    <cellStyle name="Linked Cell 3" xfId="7120" xr:uid="{00000000-0005-0000-0000-0000C01C0000}"/>
    <cellStyle name="Linked Cell 4" xfId="7121" xr:uid="{00000000-0005-0000-0000-0000C11C0000}"/>
    <cellStyle name="Linked data" xfId="7122" xr:uid="{00000000-0005-0000-0000-0000C21C0000}"/>
    <cellStyle name="Linked data 2" xfId="7123" xr:uid="{00000000-0005-0000-0000-0000C31C0000}"/>
    <cellStyle name="Linked data 3" xfId="7124" xr:uid="{00000000-0005-0000-0000-0000C41C0000}"/>
    <cellStyle name="LinkedCell_RP" xfId="7125" xr:uid="{00000000-0005-0000-0000-0000C51C0000}"/>
    <cellStyle name="LinkedCellLbl_RP" xfId="7126" xr:uid="{00000000-0005-0000-0000-0000C61C0000}"/>
    <cellStyle name="LinkedData" xfId="7127" xr:uid="{00000000-0005-0000-0000-0000C71C0000}"/>
    <cellStyle name="Mdollar" xfId="7128" xr:uid="{00000000-0005-0000-0000-0000C81C0000}"/>
    <cellStyle name="Mdollar 2" xfId="7129" xr:uid="{00000000-0005-0000-0000-0000C91C0000}"/>
    <cellStyle name="Mdollar 2 2" xfId="7130" xr:uid="{00000000-0005-0000-0000-0000CA1C0000}"/>
    <cellStyle name="Meta" xfId="7131" xr:uid="{00000000-0005-0000-0000-0000CB1C0000}"/>
    <cellStyle name="Meta 2" xfId="7132" xr:uid="{00000000-0005-0000-0000-0000CC1C0000}"/>
    <cellStyle name="Meta 2 2" xfId="7133" xr:uid="{00000000-0005-0000-0000-0000CD1C0000}"/>
    <cellStyle name="Meta 2 2 2" xfId="7134" xr:uid="{00000000-0005-0000-0000-0000CE1C0000}"/>
    <cellStyle name="Meta 2 3" xfId="7135" xr:uid="{00000000-0005-0000-0000-0000CF1C0000}"/>
    <cellStyle name="Meta 3" xfId="7136" xr:uid="{00000000-0005-0000-0000-0000D01C0000}"/>
    <cellStyle name="Meta 3 2" xfId="7137" xr:uid="{00000000-0005-0000-0000-0000D11C0000}"/>
    <cellStyle name="Meta 4" xfId="7138" xr:uid="{00000000-0005-0000-0000-0000D21C0000}"/>
    <cellStyle name="Meta 4 2" xfId="7139" xr:uid="{00000000-0005-0000-0000-0000D31C0000}"/>
    <cellStyle name="Meta 5" xfId="7140" xr:uid="{00000000-0005-0000-0000-0000D41C0000}"/>
    <cellStyle name="Meta 6" xfId="7141" xr:uid="{00000000-0005-0000-0000-0000D51C0000}"/>
    <cellStyle name="Meta 7" xfId="7142" xr:uid="{00000000-0005-0000-0000-0000D61C0000}"/>
    <cellStyle name="Meta_1" xfId="7143" xr:uid="{00000000-0005-0000-0000-0000D71C0000}"/>
    <cellStyle name="Mik" xfId="8206" xr:uid="{D9256190-C831-4802-A2E4-7B60E1CE637F}"/>
    <cellStyle name="Mik 2" xfId="8207" xr:uid="{0B3EB177-5000-40B9-8487-9F2BCB4629BE}"/>
    <cellStyle name="Mik_For fiscal tables" xfId="8208" xr:uid="{F0BF4BCF-110A-4817-BD6F-A861C1DCDCCA}"/>
    <cellStyle name="Millares [0]_ANEXOA1-1" xfId="7144" xr:uid="{00000000-0005-0000-0000-0000D81C0000}"/>
    <cellStyle name="Millares_ANEXOA1-1" xfId="7145" xr:uid="{00000000-0005-0000-0000-0000D91C0000}"/>
    <cellStyle name="Moneda [0]_ANEXOA1-1" xfId="7146" xr:uid="{00000000-0005-0000-0000-0000DA1C0000}"/>
    <cellStyle name="Moneda_ANEXOA1-1" xfId="7147" xr:uid="{00000000-0005-0000-0000-0000DB1C0000}"/>
    <cellStyle name="MonthYears" xfId="7148" xr:uid="{00000000-0005-0000-0000-0000DC1C0000}"/>
    <cellStyle name="N" xfId="8209" xr:uid="{617A78B0-0439-4FCC-BFDA-C8831E2AB116}"/>
    <cellStyle name="N 2" xfId="8210" xr:uid="{0A9329C1-E75E-4DD8-8C8C-EC291BCA4505}"/>
    <cellStyle name="NERA_Header0" xfId="7149" xr:uid="{00000000-0005-0000-0000-0000DD1C0000}"/>
    <cellStyle name="Neutral 2" xfId="7150" xr:uid="{00000000-0005-0000-0000-0000DE1C0000}"/>
    <cellStyle name="Neutral 2 2" xfId="7151" xr:uid="{00000000-0005-0000-0000-0000DF1C0000}"/>
    <cellStyle name="Neutral 2 3" xfId="7152" xr:uid="{00000000-0005-0000-0000-0000E01C0000}"/>
    <cellStyle name="Neutral 3" xfId="7153" xr:uid="{00000000-0005-0000-0000-0000E11C0000}"/>
    <cellStyle name="Neutral 4" xfId="7154" xr:uid="{00000000-0005-0000-0000-0000E21C0000}"/>
    <cellStyle name="No highlight" xfId="7155" xr:uid="{00000000-0005-0000-0000-0000E31C0000}"/>
    <cellStyle name="No highlight 2" xfId="7156" xr:uid="{00000000-0005-0000-0000-0000E41C0000}"/>
    <cellStyle name="No highlight 3" xfId="7157" xr:uid="{00000000-0005-0000-0000-0000E51C0000}"/>
    <cellStyle name="Normal" xfId="0" builtinId="0"/>
    <cellStyle name="Normal - Style1" xfId="7158" xr:uid="{00000000-0005-0000-0000-0000E71C0000}"/>
    <cellStyle name="Normal - Style1 2" xfId="8211" xr:uid="{7A7775EC-1014-4EFC-907A-977667FA57E5}"/>
    <cellStyle name="Normal - Style2" xfId="8212" xr:uid="{6B265F56-0367-406A-BB1C-C72A92201DB0}"/>
    <cellStyle name="Normal - Style3" xfId="8213" xr:uid="{06D193D7-251B-462B-875C-82E471885178}"/>
    <cellStyle name="Normal - Style4" xfId="8214" xr:uid="{0E94270B-1CD2-40BA-BCB7-DA920B990492}"/>
    <cellStyle name="Normal - Style5" xfId="8215" xr:uid="{B9903467-8847-478B-B125-4DE388BCD664}"/>
    <cellStyle name="Normal [0]" xfId="7159" xr:uid="{00000000-0005-0000-0000-0000E81C0000}"/>
    <cellStyle name="Normal [2]" xfId="7160" xr:uid="{00000000-0005-0000-0000-0000E91C0000}"/>
    <cellStyle name="Normal 10" xfId="7161" xr:uid="{00000000-0005-0000-0000-0000EA1C0000}"/>
    <cellStyle name="Normal 10 2" xfId="6" xr:uid="{00000000-0005-0000-0000-0000EB1C0000}"/>
    <cellStyle name="Normal 10 2 2" xfId="7162" xr:uid="{00000000-0005-0000-0000-0000EC1C0000}"/>
    <cellStyle name="Normal 10 2 4" xfId="8149" xr:uid="{00000000-0005-0000-0000-0000ED1C0000}"/>
    <cellStyle name="Normal 10 3" xfId="7163" xr:uid="{00000000-0005-0000-0000-0000EE1C0000}"/>
    <cellStyle name="Normal 10 4" xfId="8397" xr:uid="{E8AB5CEB-3DCE-4814-BCBA-0A646B34A38E}"/>
    <cellStyle name="Normal 10 5" xfId="8216" xr:uid="{8CBA43F3-4EAE-4D7E-94CE-ACC11C532C24}"/>
    <cellStyle name="Normal 10_Pan_Europe_Datafile_2012_H2" xfId="7164" xr:uid="{00000000-0005-0000-0000-0000EF1C0000}"/>
    <cellStyle name="Normal 11" xfId="7165" xr:uid="{00000000-0005-0000-0000-0000F01C0000}"/>
    <cellStyle name="Normal 11 2" xfId="7166" xr:uid="{00000000-0005-0000-0000-0000F11C0000}"/>
    <cellStyle name="Normal 11 3" xfId="8217" xr:uid="{7419F75C-9057-4B88-87AE-87C83A70555D}"/>
    <cellStyle name="Normal 11_Pan_Europe_Datafile_2012_H2" xfId="7167" xr:uid="{00000000-0005-0000-0000-0000F21C0000}"/>
    <cellStyle name="Normal 12" xfId="7168" xr:uid="{00000000-0005-0000-0000-0000F31C0000}"/>
    <cellStyle name="Normal 12 2" xfId="8218" xr:uid="{C0C76613-64CD-472F-AA55-329C2760C109}"/>
    <cellStyle name="Normal 13" xfId="7169" xr:uid="{00000000-0005-0000-0000-0000F41C0000}"/>
    <cellStyle name="Normal 13 2" xfId="8219" xr:uid="{B4955FB9-E65F-4C78-ABE7-A15D63681AFB}"/>
    <cellStyle name="Normal 14" xfId="7170" xr:uid="{00000000-0005-0000-0000-0000F51C0000}"/>
    <cellStyle name="Normal 14 2" xfId="8220" xr:uid="{CD04E467-ACCA-41DE-98BD-7E65200F1531}"/>
    <cellStyle name="Normal 15" xfId="7171" xr:uid="{00000000-0005-0000-0000-0000F61C0000}"/>
    <cellStyle name="Normal 15 2" xfId="8221" xr:uid="{6ADE00B9-B33E-4080-9A96-FA7115E13E33}"/>
    <cellStyle name="Normal 16" xfId="7172" xr:uid="{00000000-0005-0000-0000-0000F71C0000}"/>
    <cellStyle name="Normal 16 2" xfId="8222" xr:uid="{0C9A6B9A-4723-4E77-9B27-C40B249ABF35}"/>
    <cellStyle name="Normal 17" xfId="7173" xr:uid="{00000000-0005-0000-0000-0000F81C0000}"/>
    <cellStyle name="Normal 17 2" xfId="8223" xr:uid="{345B26B3-24A7-4F2F-B7B1-0F7BC4284693}"/>
    <cellStyle name="Normal 18" xfId="7174" xr:uid="{00000000-0005-0000-0000-0000F91C0000}"/>
    <cellStyle name="Normal 18 2" xfId="8224" xr:uid="{0E09F2E5-FC28-465B-BCF9-B25348F3BFD2}"/>
    <cellStyle name="Normal 19" xfId="7175" xr:uid="{00000000-0005-0000-0000-0000FA1C0000}"/>
    <cellStyle name="Normal 19 2" xfId="8225" xr:uid="{58D6FFEA-1D5E-45CD-A655-C33F3D98DE24}"/>
    <cellStyle name="Normal 2" xfId="9" xr:uid="{00000000-0005-0000-0000-0000FB1C0000}"/>
    <cellStyle name="Normal 2 2" xfId="7176" xr:uid="{00000000-0005-0000-0000-0000FC1C0000}"/>
    <cellStyle name="Normal 2 2 2" xfId="7177" xr:uid="{00000000-0005-0000-0000-0000FD1C0000}"/>
    <cellStyle name="Normal 2 2 2 12" xfId="5" xr:uid="{00000000-0005-0000-0000-0000FE1C0000}"/>
    <cellStyle name="Normal 2 2 2 2" xfId="7178" xr:uid="{00000000-0005-0000-0000-0000FF1C0000}"/>
    <cellStyle name="Normal 2 2 3" xfId="7179" xr:uid="{00000000-0005-0000-0000-0000001D0000}"/>
    <cellStyle name="Normal 2 2 4" xfId="7180" xr:uid="{00000000-0005-0000-0000-0000011D0000}"/>
    <cellStyle name="Normal 2 2 5" xfId="8226" xr:uid="{6B870BA3-0F38-43DE-8ED3-7D89BADEDDB3}"/>
    <cellStyle name="Normal 2 3" xfId="7181" xr:uid="{00000000-0005-0000-0000-0000021D0000}"/>
    <cellStyle name="Normal 2 3 2" xfId="7182" xr:uid="{00000000-0005-0000-0000-0000031D0000}"/>
    <cellStyle name="Normal 2 3 3" xfId="7183" xr:uid="{00000000-0005-0000-0000-0000041D0000}"/>
    <cellStyle name="Normal 2 3 4" xfId="7184" xr:uid="{00000000-0005-0000-0000-0000051D0000}"/>
    <cellStyle name="Normal 2 4" xfId="7185" xr:uid="{00000000-0005-0000-0000-0000061D0000}"/>
    <cellStyle name="Normal 2 5" xfId="7186" xr:uid="{00000000-0005-0000-0000-0000071D0000}"/>
    <cellStyle name="Normal 2 5 2" xfId="7187" xr:uid="{00000000-0005-0000-0000-0000081D0000}"/>
    <cellStyle name="Normal 2 5 3" xfId="7188" xr:uid="{00000000-0005-0000-0000-0000091D0000}"/>
    <cellStyle name="Normal 2 6" xfId="7189" xr:uid="{00000000-0005-0000-0000-00000A1D0000}"/>
    <cellStyle name="Normal 2 7" xfId="7190" xr:uid="{00000000-0005-0000-0000-00000B1D0000}"/>
    <cellStyle name="Normal 2 8" xfId="7894" xr:uid="{00000000-0005-0000-0000-00000C1D0000}"/>
    <cellStyle name="Normal 2_20" xfId="7191" xr:uid="{00000000-0005-0000-0000-00000D1D0000}"/>
    <cellStyle name="Normal 20" xfId="7192" xr:uid="{00000000-0005-0000-0000-00000E1D0000}"/>
    <cellStyle name="Normal 20 2" xfId="7193" xr:uid="{00000000-0005-0000-0000-00000F1D0000}"/>
    <cellStyle name="Normal 20 3" xfId="8227" xr:uid="{14282B63-F509-4A93-8EC5-012D52F0EABA}"/>
    <cellStyle name="Normal 21" xfId="7194" xr:uid="{00000000-0005-0000-0000-0000101D0000}"/>
    <cellStyle name="Normal 21 2" xfId="7195" xr:uid="{00000000-0005-0000-0000-0000111D0000}"/>
    <cellStyle name="Normal 21_Copy of Fiscal Tables" xfId="8228" xr:uid="{DFEAABF8-CDED-4DC5-8A33-09B3672913F9}"/>
    <cellStyle name="Normal 22" xfId="7196" xr:uid="{00000000-0005-0000-0000-0000121D0000}"/>
    <cellStyle name="Normal 22 2" xfId="7197" xr:uid="{00000000-0005-0000-0000-0000131D0000}"/>
    <cellStyle name="Normal 22 2 2" xfId="7198" xr:uid="{00000000-0005-0000-0000-0000141D0000}"/>
    <cellStyle name="Normal 22_Copy of Fiscal Tables" xfId="8229" xr:uid="{82B8D0C3-F7B8-43DD-874E-F2C401C76461}"/>
    <cellStyle name="Normal 23" xfId="7199" xr:uid="{00000000-0005-0000-0000-0000151D0000}"/>
    <cellStyle name="Normal 23 2" xfId="7200" xr:uid="{00000000-0005-0000-0000-0000161D0000}"/>
    <cellStyle name="Normal 24" xfId="7201" xr:uid="{00000000-0005-0000-0000-0000171D0000}"/>
    <cellStyle name="Normal 24 2" xfId="7202" xr:uid="{00000000-0005-0000-0000-0000181D0000}"/>
    <cellStyle name="Normal 24 2 2" xfId="8231" xr:uid="{160261E8-E3ED-47ED-B84E-03ADC9D3FDC4}"/>
    <cellStyle name="Normal 24 3" xfId="8230" xr:uid="{42F58DB0-5AD5-485A-B221-DF10C67477E3}"/>
    <cellStyle name="Normal 25" xfId="7203" xr:uid="{00000000-0005-0000-0000-0000191D0000}"/>
    <cellStyle name="Normal 25 2" xfId="7204" xr:uid="{00000000-0005-0000-0000-00001A1D0000}"/>
    <cellStyle name="Normal 25 2 2" xfId="7205" xr:uid="{00000000-0005-0000-0000-00001B1D0000}"/>
    <cellStyle name="Normal 25 2 3" xfId="8233" xr:uid="{817D38C9-BA9D-4D5F-9B22-BE35AC54FAAF}"/>
    <cellStyle name="Normal 25 3" xfId="8232" xr:uid="{59FFFAF2-CD13-4551-8576-35DBD7072D37}"/>
    <cellStyle name="Normal 26" xfId="7206" xr:uid="{00000000-0005-0000-0000-00001C1D0000}"/>
    <cellStyle name="Normal 26 2" xfId="7207" xr:uid="{00000000-0005-0000-0000-00001D1D0000}"/>
    <cellStyle name="Normal 26 2 2" xfId="7208" xr:uid="{00000000-0005-0000-0000-00001E1D0000}"/>
    <cellStyle name="Normal 26 2 3" xfId="8235" xr:uid="{023AC2C2-C3D3-4BDF-B378-51550EA4ACBA}"/>
    <cellStyle name="Normal 26 3" xfId="8234" xr:uid="{64DC0DE4-65C0-447B-A537-90038E8FB003}"/>
    <cellStyle name="Normal 27" xfId="7209" xr:uid="{00000000-0005-0000-0000-00001F1D0000}"/>
    <cellStyle name="Normal 27 2" xfId="7210" xr:uid="{00000000-0005-0000-0000-0000201D0000}"/>
    <cellStyle name="Normal 27 2 2" xfId="7211" xr:uid="{00000000-0005-0000-0000-0000211D0000}"/>
    <cellStyle name="Normal 27 2 3" xfId="8237" xr:uid="{A0AE2709-7015-4555-A496-EDBCF964E067}"/>
    <cellStyle name="Normal 27 3" xfId="8236" xr:uid="{68E3FBE4-6ACC-4B51-A359-306E3EB722B8}"/>
    <cellStyle name="Normal 28" xfId="7212" xr:uid="{00000000-0005-0000-0000-0000221D0000}"/>
    <cellStyle name="Normal 28 2" xfId="7213" xr:uid="{00000000-0005-0000-0000-0000231D0000}"/>
    <cellStyle name="Normal 28 2 2" xfId="8239" xr:uid="{AECC5FFA-C519-442F-9181-CBABB63A9149}"/>
    <cellStyle name="Normal 28 3" xfId="8238" xr:uid="{D0EF3ED5-EA89-4959-80A3-AEC670EBF87A}"/>
    <cellStyle name="Normal 29" xfId="7214" xr:uid="{00000000-0005-0000-0000-0000241D0000}"/>
    <cellStyle name="Normal 29 2" xfId="7215" xr:uid="{00000000-0005-0000-0000-0000251D0000}"/>
    <cellStyle name="Normal 29 2 2" xfId="8241" xr:uid="{4CF92C22-F715-465E-9A5F-E8DF46068D8A}"/>
    <cellStyle name="Normal 29 3" xfId="8240" xr:uid="{819FB1A4-B17E-4CAA-9A63-7E3BD92EEFEB}"/>
    <cellStyle name="Normal 3" xfId="14" xr:uid="{00000000-0005-0000-0000-0000261D0000}"/>
    <cellStyle name="Normal 3 10" xfId="7895" xr:uid="{00000000-0005-0000-0000-0000271D0000}"/>
    <cellStyle name="Normal 3 11" xfId="8242" xr:uid="{22D09E57-0B8A-4ACB-9637-BDD6C70831EE}"/>
    <cellStyle name="Normal 3 2" xfId="7216" xr:uid="{00000000-0005-0000-0000-0000281D0000}"/>
    <cellStyle name="Normal 3 2 2" xfId="7217" xr:uid="{00000000-0005-0000-0000-0000291D0000}"/>
    <cellStyle name="Normal 3 2 3" xfId="8243" xr:uid="{0188E4A1-EA58-41CB-8A07-013808DC0B18}"/>
    <cellStyle name="Normal 3 3" xfId="7218" xr:uid="{00000000-0005-0000-0000-00002A1D0000}"/>
    <cellStyle name="Normal 3 3 2" xfId="7219" xr:uid="{00000000-0005-0000-0000-00002B1D0000}"/>
    <cellStyle name="Normal 3 4" xfId="7220" xr:uid="{00000000-0005-0000-0000-00002C1D0000}"/>
    <cellStyle name="Normal 3 4 2" xfId="7221" xr:uid="{00000000-0005-0000-0000-00002D1D0000}"/>
    <cellStyle name="Normal 3 5" xfId="7222" xr:uid="{00000000-0005-0000-0000-00002E1D0000}"/>
    <cellStyle name="Normal 3 6" xfId="7223" xr:uid="{00000000-0005-0000-0000-00002F1D0000}"/>
    <cellStyle name="Normal 3 6 2" xfId="7224" xr:uid="{00000000-0005-0000-0000-0000301D0000}"/>
    <cellStyle name="Normal 3 7" xfId="7225" xr:uid="{00000000-0005-0000-0000-0000311D0000}"/>
    <cellStyle name="Normal 3 8" xfId="7226" xr:uid="{00000000-0005-0000-0000-0000321D0000}"/>
    <cellStyle name="Normal 3 9" xfId="7227" xr:uid="{00000000-0005-0000-0000-0000331D0000}"/>
    <cellStyle name="Normal 3_asset sales" xfId="8244" xr:uid="{5AD5D0DE-FB3B-47AF-8B47-3085D55B3FF4}"/>
    <cellStyle name="Normal 30" xfId="7228" xr:uid="{00000000-0005-0000-0000-0000351D0000}"/>
    <cellStyle name="Normal 30 2" xfId="7229" xr:uid="{00000000-0005-0000-0000-0000361D0000}"/>
    <cellStyle name="Normal 30 2 2" xfId="8246" xr:uid="{6E4455B5-FBAC-42EC-B1FC-2FA8CCD76F3C}"/>
    <cellStyle name="Normal 30 3" xfId="8245" xr:uid="{99638AD7-5ADD-4472-8532-C764ADFA2DED}"/>
    <cellStyle name="Normal 31" xfId="7230" xr:uid="{00000000-0005-0000-0000-0000371D0000}"/>
    <cellStyle name="Normal 31 2" xfId="7231" xr:uid="{00000000-0005-0000-0000-0000381D0000}"/>
    <cellStyle name="Normal 31 2 2" xfId="8248" xr:uid="{BB620542-44E9-40E8-A49E-5C495CA728CA}"/>
    <cellStyle name="Normal 31 3" xfId="8247" xr:uid="{945F8150-D7BC-459F-A3AF-42E943EDCB97}"/>
    <cellStyle name="Normal 32" xfId="7232" xr:uid="{00000000-0005-0000-0000-0000391D0000}"/>
    <cellStyle name="Normal 32 2" xfId="8250" xr:uid="{2B2024A0-8900-474B-8CE1-C2405C4F7F27}"/>
    <cellStyle name="Normal 32 3" xfId="8249" xr:uid="{C1DC7082-89F6-429C-9B8A-9636D3CE82C4}"/>
    <cellStyle name="Normal 33" xfId="7233" xr:uid="{00000000-0005-0000-0000-00003A1D0000}"/>
    <cellStyle name="Normal 33 2" xfId="8252" xr:uid="{22B1ED9A-FFE0-406F-8E2F-629B755F3BFB}"/>
    <cellStyle name="Normal 33 3" xfId="8251" xr:uid="{CAFF6506-321F-4755-BE42-86DBE32E3993}"/>
    <cellStyle name="Normal 34" xfId="7234" xr:uid="{00000000-0005-0000-0000-00003B1D0000}"/>
    <cellStyle name="Normal 34 2" xfId="8254" xr:uid="{F4467384-36B7-4981-9036-E0A5D879E6CA}"/>
    <cellStyle name="Normal 34 3" xfId="8253" xr:uid="{F0685C36-9B98-498B-914A-09863BF5B4EB}"/>
    <cellStyle name="Normal 35" xfId="7235" xr:uid="{00000000-0005-0000-0000-00003C1D0000}"/>
    <cellStyle name="Normal 35 2" xfId="8256" xr:uid="{4F1F8A10-F3E2-4A6D-B178-EA286E3328CC}"/>
    <cellStyle name="Normal 35 3" xfId="8255" xr:uid="{A39141E4-87E4-4914-B118-0E813003740C}"/>
    <cellStyle name="Normal 36" xfId="7236" xr:uid="{00000000-0005-0000-0000-00003D1D0000}"/>
    <cellStyle name="Normal 36 2" xfId="8257" xr:uid="{53A1AF81-E21A-4529-B4CC-3074DCD1C664}"/>
    <cellStyle name="Normal 37" xfId="7237" xr:uid="{00000000-0005-0000-0000-00003E1D0000}"/>
    <cellStyle name="Normal 37 2" xfId="8258" xr:uid="{48D64B15-6F75-48D8-8D8C-61516C8B2549}"/>
    <cellStyle name="Normal 38" xfId="7238" xr:uid="{00000000-0005-0000-0000-00003F1D0000}"/>
    <cellStyle name="Normal 38 2" xfId="7239" xr:uid="{00000000-0005-0000-0000-0000401D0000}"/>
    <cellStyle name="Normal 38 3" xfId="8259" xr:uid="{00FFB207-2C6A-4262-9463-7DF10CA4B84B}"/>
    <cellStyle name="Normal 39" xfId="7240" xr:uid="{00000000-0005-0000-0000-0000411D0000}"/>
    <cellStyle name="Normal 39 2" xfId="7241" xr:uid="{00000000-0005-0000-0000-0000421D0000}"/>
    <cellStyle name="Normal 39 3" xfId="8260" xr:uid="{98EE9495-AF58-4960-9ED5-7E5FBB137871}"/>
    <cellStyle name="Normal 4" xfId="7242" xr:uid="{00000000-0005-0000-0000-0000431D0000}"/>
    <cellStyle name="Normal 4 2" xfId="7243" xr:uid="{00000000-0005-0000-0000-0000441D0000}"/>
    <cellStyle name="Normal 4 2 2" xfId="7244" xr:uid="{00000000-0005-0000-0000-0000451D0000}"/>
    <cellStyle name="Normal 4 3" xfId="7245" xr:uid="{00000000-0005-0000-0000-0000461D0000}"/>
    <cellStyle name="Normal 4 3 2" xfId="7246" xr:uid="{00000000-0005-0000-0000-0000471D0000}"/>
    <cellStyle name="Normal 4 4" xfId="7247" xr:uid="{00000000-0005-0000-0000-0000481D0000}"/>
    <cellStyle name="Normal 4 5" xfId="7248" xr:uid="{00000000-0005-0000-0000-0000491D0000}"/>
    <cellStyle name="Normal 4 6" xfId="7249" xr:uid="{00000000-0005-0000-0000-00004A1D0000}"/>
    <cellStyle name="Normal 4 7" xfId="7906" xr:uid="{00000000-0005-0000-0000-00004B1D0000}"/>
    <cellStyle name="Normal 4_Pan_Europe_Datafile_2012_H2" xfId="7250" xr:uid="{00000000-0005-0000-0000-00004C1D0000}"/>
    <cellStyle name="Normal 40" xfId="7251" xr:uid="{00000000-0005-0000-0000-00004D1D0000}"/>
    <cellStyle name="Normal 40 2" xfId="8261" xr:uid="{160A117E-9D85-4752-90B4-509197A8B4B1}"/>
    <cellStyle name="Normal 41" xfId="7252" xr:uid="{00000000-0005-0000-0000-00004E1D0000}"/>
    <cellStyle name="Normal 41 2" xfId="8262" xr:uid="{8881CC34-9EF0-4D1F-B6C2-FB06C4583F79}"/>
    <cellStyle name="Normal 42" xfId="7253" xr:uid="{00000000-0005-0000-0000-00004F1D0000}"/>
    <cellStyle name="Normal 42 2" xfId="8263" xr:uid="{6B23CA69-C2CB-4DE2-972E-2F2F72B3D8F4}"/>
    <cellStyle name="Normal 43" xfId="7254" xr:uid="{00000000-0005-0000-0000-0000501D0000}"/>
    <cellStyle name="Normal 43 2" xfId="8264" xr:uid="{C2188FD9-DC18-413A-A435-D0BCD826596D}"/>
    <cellStyle name="Normal 44" xfId="7255" xr:uid="{00000000-0005-0000-0000-0000511D0000}"/>
    <cellStyle name="Normal 44 2" xfId="8265" xr:uid="{4EE522CB-1482-49FE-9C5A-C97084F9E4BB}"/>
    <cellStyle name="Normal 45" xfId="7256" xr:uid="{00000000-0005-0000-0000-0000521D0000}"/>
    <cellStyle name="Normal 45 2" xfId="8266" xr:uid="{D7F91575-2C7F-49DE-809C-D529A73B8033}"/>
    <cellStyle name="Normal 46" xfId="7257" xr:uid="{00000000-0005-0000-0000-0000531D0000}"/>
    <cellStyle name="Normal 46 2" xfId="8267" xr:uid="{1E8661EB-9038-4C59-9661-C3FBFC6213C5}"/>
    <cellStyle name="Normal 47" xfId="7896" xr:uid="{00000000-0005-0000-0000-0000541D0000}"/>
    <cellStyle name="Normal 47 2" xfId="8268" xr:uid="{7C690354-E595-4097-B0AC-5350C449CD90}"/>
    <cellStyle name="Normal 48" xfId="7897" xr:uid="{00000000-0005-0000-0000-0000551D0000}"/>
    <cellStyle name="Normal 49" xfId="7" xr:uid="{00000000-0005-0000-0000-0000561D0000}"/>
    <cellStyle name="Normal 5" xfId="7258" xr:uid="{00000000-0005-0000-0000-0000571D0000}"/>
    <cellStyle name="Normal 5 2" xfId="7259" xr:uid="{00000000-0005-0000-0000-0000581D0000}"/>
    <cellStyle name="Normal 5 2 2" xfId="7260" xr:uid="{00000000-0005-0000-0000-0000591D0000}"/>
    <cellStyle name="Normal 5 3" xfId="7261" xr:uid="{00000000-0005-0000-0000-00005A1D0000}"/>
    <cellStyle name="Normal 5 3 2" xfId="7262" xr:uid="{00000000-0005-0000-0000-00005B1D0000}"/>
    <cellStyle name="Normal 5 4" xfId="7263" xr:uid="{00000000-0005-0000-0000-00005C1D0000}"/>
    <cellStyle name="Normal 5 5" xfId="7264" xr:uid="{00000000-0005-0000-0000-00005D1D0000}"/>
    <cellStyle name="Normal 5_Copy of UK_Datafile_2012_H2" xfId="7265" xr:uid="{00000000-0005-0000-0000-00005E1D0000}"/>
    <cellStyle name="Normal 50" xfId="8150" xr:uid="{6671A9B7-E7D7-4B0F-8F9A-2452721972AE}"/>
    <cellStyle name="Normal 51" xfId="8390" xr:uid="{67B247F5-42AB-47CF-A563-11C70089BD7A}"/>
    <cellStyle name="Normal 52" xfId="8399" xr:uid="{C817CC8F-7BCB-4A12-8178-3B1E73A1A41D}"/>
    <cellStyle name="Normal 58" xfId="7903" xr:uid="{00000000-0005-0000-0000-00005F1D0000}"/>
    <cellStyle name="Normal 6" xfId="7266" xr:uid="{00000000-0005-0000-0000-0000601D0000}"/>
    <cellStyle name="Normal 6 2" xfId="7267" xr:uid="{00000000-0005-0000-0000-0000611D0000}"/>
    <cellStyle name="Normal 6 2 2" xfId="7268" xr:uid="{00000000-0005-0000-0000-0000621D0000}"/>
    <cellStyle name="Normal 6 3" xfId="7269" xr:uid="{00000000-0005-0000-0000-0000631D0000}"/>
    <cellStyle name="Normal 6 3 2" xfId="7270" xr:uid="{00000000-0005-0000-0000-0000641D0000}"/>
    <cellStyle name="Normal 6 4" xfId="7271" xr:uid="{00000000-0005-0000-0000-0000651D0000}"/>
    <cellStyle name="Normal 6 5" xfId="7272" xr:uid="{00000000-0005-0000-0000-0000661D0000}"/>
    <cellStyle name="Normal 6 6" xfId="7273" xr:uid="{00000000-0005-0000-0000-0000671D0000}"/>
    <cellStyle name="Normal 6 7" xfId="8269" xr:uid="{299AB63D-E132-4DA2-9709-12AC4A66F612}"/>
    <cellStyle name="Normal 6_Pan_Europe_Datafile_2012_H2" xfId="7274" xr:uid="{00000000-0005-0000-0000-0000681D0000}"/>
    <cellStyle name="Normal 67" xfId="3" xr:uid="{00000000-0005-0000-0000-0000691D0000}"/>
    <cellStyle name="Normal 7" xfId="7275" xr:uid="{00000000-0005-0000-0000-00006A1D0000}"/>
    <cellStyle name="Normal 7 2" xfId="7276" xr:uid="{00000000-0005-0000-0000-00006B1D0000}"/>
    <cellStyle name="Normal 7 2 2" xfId="7277" xr:uid="{00000000-0005-0000-0000-00006C1D0000}"/>
    <cellStyle name="Normal 7 3" xfId="7278" xr:uid="{00000000-0005-0000-0000-00006D1D0000}"/>
    <cellStyle name="Normal 7 3 2" xfId="7279" xr:uid="{00000000-0005-0000-0000-00006E1D0000}"/>
    <cellStyle name="Normal 7 4" xfId="7280" xr:uid="{00000000-0005-0000-0000-00006F1D0000}"/>
    <cellStyle name="Normal 7 5" xfId="7281" xr:uid="{00000000-0005-0000-0000-0000701D0000}"/>
    <cellStyle name="Normal 7 6" xfId="8270" xr:uid="{F07FEFB8-3F4F-45D8-987B-801E16B7BB78}"/>
    <cellStyle name="Normal 7_Pan_Europe_Datafile_2012_H2" xfId="7282" xr:uid="{00000000-0005-0000-0000-0000711D0000}"/>
    <cellStyle name="Normal 8" xfId="7283" xr:uid="{00000000-0005-0000-0000-0000721D0000}"/>
    <cellStyle name="Normal 8 2" xfId="7284" xr:uid="{00000000-0005-0000-0000-0000731D0000}"/>
    <cellStyle name="Normal 8 2 2" xfId="7285" xr:uid="{00000000-0005-0000-0000-0000741D0000}"/>
    <cellStyle name="Normal 8 3" xfId="7286" xr:uid="{00000000-0005-0000-0000-0000751D0000}"/>
    <cellStyle name="Normal 8 3 2" xfId="7287" xr:uid="{00000000-0005-0000-0000-0000761D0000}"/>
    <cellStyle name="Normal 8 4" xfId="7288" xr:uid="{00000000-0005-0000-0000-0000771D0000}"/>
    <cellStyle name="Normal 8 5" xfId="7289" xr:uid="{00000000-0005-0000-0000-0000781D0000}"/>
    <cellStyle name="Normal 8 6" xfId="8271" xr:uid="{11355908-2430-4DF8-B129-7ED4390A3F75}"/>
    <cellStyle name="Normal 8_Pan_Europe_Datafile_2012_H2" xfId="7290" xr:uid="{00000000-0005-0000-0000-0000791D0000}"/>
    <cellStyle name="Normal 9" xfId="7291" xr:uid="{00000000-0005-0000-0000-00007A1D0000}"/>
    <cellStyle name="Normal 9 2" xfId="7292" xr:uid="{00000000-0005-0000-0000-00007B1D0000}"/>
    <cellStyle name="Normal 9 2 2" xfId="7293" xr:uid="{00000000-0005-0000-0000-00007C1D0000}"/>
    <cellStyle name="Normal 9 3" xfId="7294" xr:uid="{00000000-0005-0000-0000-00007D1D0000}"/>
    <cellStyle name="Normal 9 3 2" xfId="7295" xr:uid="{00000000-0005-0000-0000-00007E1D0000}"/>
    <cellStyle name="Normal 9 4" xfId="8272" xr:uid="{61D6DEBF-700E-4C80-AB44-B5915B077242}"/>
    <cellStyle name="Normal 9_Pan_Europe_Datafile_2012_H2" xfId="7296" xr:uid="{00000000-0005-0000-0000-00007F1D0000}"/>
    <cellStyle name="Normal GHG Numbers (0.00)" xfId="7297" xr:uid="{00000000-0005-0000-0000-0000801D0000}"/>
    <cellStyle name="Normal GHG Numbers (0.00) 2" xfId="7298" xr:uid="{00000000-0005-0000-0000-0000811D0000}"/>
    <cellStyle name="Normal GHG Textfiels Bold" xfId="7299" xr:uid="{00000000-0005-0000-0000-0000821D0000}"/>
    <cellStyle name="Normal GHG Textfiels Bold 2" xfId="7300" xr:uid="{00000000-0005-0000-0000-0000831D0000}"/>
    <cellStyle name="Normal GHG Textfiels Bold 3" xfId="7301" xr:uid="{00000000-0005-0000-0000-0000841D0000}"/>
    <cellStyle name="Normal GHG whole table" xfId="7302" xr:uid="{00000000-0005-0000-0000-0000851D0000}"/>
    <cellStyle name="Normal GHG whole table 2" xfId="7303" xr:uid="{00000000-0005-0000-0000-0000861D0000}"/>
    <cellStyle name="Normal GHG whole table 2 2" xfId="7304" xr:uid="{00000000-0005-0000-0000-0000871D0000}"/>
    <cellStyle name="Normal GHG whole table 2 2 2" xfId="7305" xr:uid="{00000000-0005-0000-0000-0000881D0000}"/>
    <cellStyle name="Normal GHG whole table 2 3" xfId="7306" xr:uid="{00000000-0005-0000-0000-0000891D0000}"/>
    <cellStyle name="Normal GHG whole table 2 4" xfId="7307" xr:uid="{00000000-0005-0000-0000-00008A1D0000}"/>
    <cellStyle name="Normal GHG whole table 3" xfId="7308" xr:uid="{00000000-0005-0000-0000-00008B1D0000}"/>
    <cellStyle name="Normal GHG whole table 3 2" xfId="7309" xr:uid="{00000000-0005-0000-0000-00008C1D0000}"/>
    <cellStyle name="Normal GHG whole table 4" xfId="7310" xr:uid="{00000000-0005-0000-0000-00008D1D0000}"/>
    <cellStyle name="Normal GHG whole table 5" xfId="7311" xr:uid="{00000000-0005-0000-0000-00008E1D0000}"/>
    <cellStyle name="Normal GHG whole table_Calculations" xfId="7312" xr:uid="{00000000-0005-0000-0000-00008F1D0000}"/>
    <cellStyle name="Normal GHG-Shade" xfId="7313" xr:uid="{00000000-0005-0000-0000-0000901D0000}"/>
    <cellStyle name="Normal GHG-Shade 2" xfId="7314" xr:uid="{00000000-0005-0000-0000-0000911D0000}"/>
    <cellStyle name="Normal GHG-Shade 3" xfId="7315" xr:uid="{00000000-0005-0000-0000-0000921D0000}"/>
    <cellStyle name="Normale_impianti enel" xfId="7316" xr:uid="{00000000-0005-0000-0000-0000931D0000}"/>
    <cellStyle name="Note 10" xfId="7317" xr:uid="{00000000-0005-0000-0000-0000941D0000}"/>
    <cellStyle name="Note 100" xfId="7318" xr:uid="{00000000-0005-0000-0000-0000951D0000}"/>
    <cellStyle name="Note 101" xfId="7319" xr:uid="{00000000-0005-0000-0000-0000961D0000}"/>
    <cellStyle name="Note 102" xfId="7320" xr:uid="{00000000-0005-0000-0000-0000971D0000}"/>
    <cellStyle name="Note 103" xfId="7321" xr:uid="{00000000-0005-0000-0000-0000981D0000}"/>
    <cellStyle name="Note 104" xfId="7322" xr:uid="{00000000-0005-0000-0000-0000991D0000}"/>
    <cellStyle name="Note 105" xfId="7323" xr:uid="{00000000-0005-0000-0000-00009A1D0000}"/>
    <cellStyle name="Note 106" xfId="7324" xr:uid="{00000000-0005-0000-0000-00009B1D0000}"/>
    <cellStyle name="Note 107" xfId="7325" xr:uid="{00000000-0005-0000-0000-00009C1D0000}"/>
    <cellStyle name="Note 108" xfId="7326" xr:uid="{00000000-0005-0000-0000-00009D1D0000}"/>
    <cellStyle name="Note 109" xfId="7327" xr:uid="{00000000-0005-0000-0000-00009E1D0000}"/>
    <cellStyle name="Note 11" xfId="7328" xr:uid="{00000000-0005-0000-0000-00009F1D0000}"/>
    <cellStyle name="Note 110" xfId="7329" xr:uid="{00000000-0005-0000-0000-0000A01D0000}"/>
    <cellStyle name="Note 111" xfId="7330" xr:uid="{00000000-0005-0000-0000-0000A11D0000}"/>
    <cellStyle name="Note 112" xfId="7331" xr:uid="{00000000-0005-0000-0000-0000A21D0000}"/>
    <cellStyle name="Note 113" xfId="7332" xr:uid="{00000000-0005-0000-0000-0000A31D0000}"/>
    <cellStyle name="Note 114" xfId="7333" xr:uid="{00000000-0005-0000-0000-0000A41D0000}"/>
    <cellStyle name="Note 115" xfId="7334" xr:uid="{00000000-0005-0000-0000-0000A51D0000}"/>
    <cellStyle name="Note 116" xfId="7335" xr:uid="{00000000-0005-0000-0000-0000A61D0000}"/>
    <cellStyle name="Note 117" xfId="7336" xr:uid="{00000000-0005-0000-0000-0000A71D0000}"/>
    <cellStyle name="Note 118" xfId="7337" xr:uid="{00000000-0005-0000-0000-0000A81D0000}"/>
    <cellStyle name="Note 119" xfId="7338" xr:uid="{00000000-0005-0000-0000-0000A91D0000}"/>
    <cellStyle name="Note 12" xfId="7339" xr:uid="{00000000-0005-0000-0000-0000AA1D0000}"/>
    <cellStyle name="Note 120" xfId="7340" xr:uid="{00000000-0005-0000-0000-0000AB1D0000}"/>
    <cellStyle name="Note 121" xfId="7341" xr:uid="{00000000-0005-0000-0000-0000AC1D0000}"/>
    <cellStyle name="Note 122" xfId="7342" xr:uid="{00000000-0005-0000-0000-0000AD1D0000}"/>
    <cellStyle name="Note 123" xfId="7343" xr:uid="{00000000-0005-0000-0000-0000AE1D0000}"/>
    <cellStyle name="Note 124" xfId="7344" xr:uid="{00000000-0005-0000-0000-0000AF1D0000}"/>
    <cellStyle name="Note 125" xfId="7345" xr:uid="{00000000-0005-0000-0000-0000B01D0000}"/>
    <cellStyle name="Note 126" xfId="7346" xr:uid="{00000000-0005-0000-0000-0000B11D0000}"/>
    <cellStyle name="Note 127" xfId="7347" xr:uid="{00000000-0005-0000-0000-0000B21D0000}"/>
    <cellStyle name="Note 128" xfId="7348" xr:uid="{00000000-0005-0000-0000-0000B31D0000}"/>
    <cellStyle name="Note 129" xfId="7349" xr:uid="{00000000-0005-0000-0000-0000B41D0000}"/>
    <cellStyle name="Note 13" xfId="7350" xr:uid="{00000000-0005-0000-0000-0000B51D0000}"/>
    <cellStyle name="Note 130" xfId="7351" xr:uid="{00000000-0005-0000-0000-0000B61D0000}"/>
    <cellStyle name="Note 131" xfId="7352" xr:uid="{00000000-0005-0000-0000-0000B71D0000}"/>
    <cellStyle name="Note 132" xfId="7353" xr:uid="{00000000-0005-0000-0000-0000B81D0000}"/>
    <cellStyle name="Note 133" xfId="7354" xr:uid="{00000000-0005-0000-0000-0000B91D0000}"/>
    <cellStyle name="Note 134" xfId="7355" xr:uid="{00000000-0005-0000-0000-0000BA1D0000}"/>
    <cellStyle name="Note 135" xfId="7356" xr:uid="{00000000-0005-0000-0000-0000BB1D0000}"/>
    <cellStyle name="Note 136" xfId="7357" xr:uid="{00000000-0005-0000-0000-0000BC1D0000}"/>
    <cellStyle name="Note 14" xfId="7358" xr:uid="{00000000-0005-0000-0000-0000BD1D0000}"/>
    <cellStyle name="Note 15" xfId="7359" xr:uid="{00000000-0005-0000-0000-0000BE1D0000}"/>
    <cellStyle name="Note 16" xfId="7360" xr:uid="{00000000-0005-0000-0000-0000BF1D0000}"/>
    <cellStyle name="Note 17" xfId="7361" xr:uid="{00000000-0005-0000-0000-0000C01D0000}"/>
    <cellStyle name="Note 18" xfId="7362" xr:uid="{00000000-0005-0000-0000-0000C11D0000}"/>
    <cellStyle name="Note 19" xfId="7363" xr:uid="{00000000-0005-0000-0000-0000C21D0000}"/>
    <cellStyle name="Note 2" xfId="7364" xr:uid="{00000000-0005-0000-0000-0000C31D0000}"/>
    <cellStyle name="Note 2 2" xfId="7365" xr:uid="{00000000-0005-0000-0000-0000C41D0000}"/>
    <cellStyle name="Note 2 2 2" xfId="7366" xr:uid="{00000000-0005-0000-0000-0000C51D0000}"/>
    <cellStyle name="Note 2 2 3" xfId="7367" xr:uid="{00000000-0005-0000-0000-0000C61D0000}"/>
    <cellStyle name="Note 2 3" xfId="7368" xr:uid="{00000000-0005-0000-0000-0000C71D0000}"/>
    <cellStyle name="Note 2 3 2" xfId="7369" xr:uid="{00000000-0005-0000-0000-0000C81D0000}"/>
    <cellStyle name="Note 2 4" xfId="7370" xr:uid="{00000000-0005-0000-0000-0000C91D0000}"/>
    <cellStyle name="Note 2 5" xfId="7371" xr:uid="{00000000-0005-0000-0000-0000CA1D0000}"/>
    <cellStyle name="Note 2 6" xfId="7372" xr:uid="{00000000-0005-0000-0000-0000CB1D0000}"/>
    <cellStyle name="Note 20" xfId="7373" xr:uid="{00000000-0005-0000-0000-0000CC1D0000}"/>
    <cellStyle name="Note 21" xfId="7374" xr:uid="{00000000-0005-0000-0000-0000CD1D0000}"/>
    <cellStyle name="Note 22" xfId="7375" xr:uid="{00000000-0005-0000-0000-0000CE1D0000}"/>
    <cellStyle name="Note 23" xfId="7376" xr:uid="{00000000-0005-0000-0000-0000CF1D0000}"/>
    <cellStyle name="Note 24" xfId="7377" xr:uid="{00000000-0005-0000-0000-0000D01D0000}"/>
    <cellStyle name="Note 25" xfId="7378" xr:uid="{00000000-0005-0000-0000-0000D11D0000}"/>
    <cellStyle name="Note 26" xfId="7379" xr:uid="{00000000-0005-0000-0000-0000D21D0000}"/>
    <cellStyle name="Note 27" xfId="7380" xr:uid="{00000000-0005-0000-0000-0000D31D0000}"/>
    <cellStyle name="Note 28" xfId="7381" xr:uid="{00000000-0005-0000-0000-0000D41D0000}"/>
    <cellStyle name="Note 29" xfId="7382" xr:uid="{00000000-0005-0000-0000-0000D51D0000}"/>
    <cellStyle name="Note 3" xfId="7383" xr:uid="{00000000-0005-0000-0000-0000D61D0000}"/>
    <cellStyle name="Note 3 2" xfId="7384" xr:uid="{00000000-0005-0000-0000-0000D71D0000}"/>
    <cellStyle name="Note 3 2 2" xfId="7385" xr:uid="{00000000-0005-0000-0000-0000D81D0000}"/>
    <cellStyle name="Note 3 3" xfId="7386" xr:uid="{00000000-0005-0000-0000-0000D91D0000}"/>
    <cellStyle name="Note 3 3 2" xfId="7387" xr:uid="{00000000-0005-0000-0000-0000DA1D0000}"/>
    <cellStyle name="Note 3 4" xfId="7388" xr:uid="{00000000-0005-0000-0000-0000DB1D0000}"/>
    <cellStyle name="Note 3 5" xfId="7389" xr:uid="{00000000-0005-0000-0000-0000DC1D0000}"/>
    <cellStyle name="Note 30" xfId="7390" xr:uid="{00000000-0005-0000-0000-0000DD1D0000}"/>
    <cellStyle name="Note 31" xfId="7391" xr:uid="{00000000-0005-0000-0000-0000DE1D0000}"/>
    <cellStyle name="Note 32" xfId="7392" xr:uid="{00000000-0005-0000-0000-0000DF1D0000}"/>
    <cellStyle name="Note 33" xfId="7393" xr:uid="{00000000-0005-0000-0000-0000E01D0000}"/>
    <cellStyle name="Note 34" xfId="7394" xr:uid="{00000000-0005-0000-0000-0000E11D0000}"/>
    <cellStyle name="Note 35" xfId="7395" xr:uid="{00000000-0005-0000-0000-0000E21D0000}"/>
    <cellStyle name="Note 36" xfId="7396" xr:uid="{00000000-0005-0000-0000-0000E31D0000}"/>
    <cellStyle name="Note 37" xfId="7397" xr:uid="{00000000-0005-0000-0000-0000E41D0000}"/>
    <cellStyle name="Note 38" xfId="7398" xr:uid="{00000000-0005-0000-0000-0000E51D0000}"/>
    <cellStyle name="Note 39" xfId="7399" xr:uid="{00000000-0005-0000-0000-0000E61D0000}"/>
    <cellStyle name="Note 4" xfId="7400" xr:uid="{00000000-0005-0000-0000-0000E71D0000}"/>
    <cellStyle name="Note 4 2" xfId="7401" xr:uid="{00000000-0005-0000-0000-0000E81D0000}"/>
    <cellStyle name="Note 4 2 2" xfId="7402" xr:uid="{00000000-0005-0000-0000-0000E91D0000}"/>
    <cellStyle name="Note 4 3" xfId="7403" xr:uid="{00000000-0005-0000-0000-0000EA1D0000}"/>
    <cellStyle name="Note 40" xfId="7404" xr:uid="{00000000-0005-0000-0000-0000EB1D0000}"/>
    <cellStyle name="Note 41" xfId="7405" xr:uid="{00000000-0005-0000-0000-0000EC1D0000}"/>
    <cellStyle name="Note 42" xfId="7406" xr:uid="{00000000-0005-0000-0000-0000ED1D0000}"/>
    <cellStyle name="Note 43" xfId="7407" xr:uid="{00000000-0005-0000-0000-0000EE1D0000}"/>
    <cellStyle name="Note 44" xfId="7408" xr:uid="{00000000-0005-0000-0000-0000EF1D0000}"/>
    <cellStyle name="Note 45" xfId="7409" xr:uid="{00000000-0005-0000-0000-0000F01D0000}"/>
    <cellStyle name="Note 46" xfId="7410" xr:uid="{00000000-0005-0000-0000-0000F11D0000}"/>
    <cellStyle name="Note 47" xfId="7411" xr:uid="{00000000-0005-0000-0000-0000F21D0000}"/>
    <cellStyle name="Note 48" xfId="7412" xr:uid="{00000000-0005-0000-0000-0000F31D0000}"/>
    <cellStyle name="Note 49" xfId="7413" xr:uid="{00000000-0005-0000-0000-0000F41D0000}"/>
    <cellStyle name="Note 5" xfId="7414" xr:uid="{00000000-0005-0000-0000-0000F51D0000}"/>
    <cellStyle name="Note 5 2" xfId="7415" xr:uid="{00000000-0005-0000-0000-0000F61D0000}"/>
    <cellStyle name="Note 50" xfId="7416" xr:uid="{00000000-0005-0000-0000-0000F71D0000}"/>
    <cellStyle name="Note 51" xfId="7417" xr:uid="{00000000-0005-0000-0000-0000F81D0000}"/>
    <cellStyle name="Note 52" xfId="7418" xr:uid="{00000000-0005-0000-0000-0000F91D0000}"/>
    <cellStyle name="Note 53" xfId="7419" xr:uid="{00000000-0005-0000-0000-0000FA1D0000}"/>
    <cellStyle name="Note 54" xfId="7420" xr:uid="{00000000-0005-0000-0000-0000FB1D0000}"/>
    <cellStyle name="Note 55" xfId="7421" xr:uid="{00000000-0005-0000-0000-0000FC1D0000}"/>
    <cellStyle name="Note 56" xfId="7422" xr:uid="{00000000-0005-0000-0000-0000FD1D0000}"/>
    <cellStyle name="Note 57" xfId="7423" xr:uid="{00000000-0005-0000-0000-0000FE1D0000}"/>
    <cellStyle name="Note 58" xfId="7424" xr:uid="{00000000-0005-0000-0000-0000FF1D0000}"/>
    <cellStyle name="Note 59" xfId="7425" xr:uid="{00000000-0005-0000-0000-0000001E0000}"/>
    <cellStyle name="Note 6" xfId="7426" xr:uid="{00000000-0005-0000-0000-0000011E0000}"/>
    <cellStyle name="Note 6 2" xfId="7427" xr:uid="{00000000-0005-0000-0000-0000021E0000}"/>
    <cellStyle name="Note 60" xfId="7428" xr:uid="{00000000-0005-0000-0000-0000031E0000}"/>
    <cellStyle name="Note 61" xfId="7429" xr:uid="{00000000-0005-0000-0000-0000041E0000}"/>
    <cellStyle name="Note 62" xfId="7430" xr:uid="{00000000-0005-0000-0000-0000051E0000}"/>
    <cellStyle name="Note 63" xfId="7431" xr:uid="{00000000-0005-0000-0000-0000061E0000}"/>
    <cellStyle name="Note 64" xfId="7432" xr:uid="{00000000-0005-0000-0000-0000071E0000}"/>
    <cellStyle name="Note 65" xfId="7433" xr:uid="{00000000-0005-0000-0000-0000081E0000}"/>
    <cellStyle name="Note 66" xfId="7434" xr:uid="{00000000-0005-0000-0000-0000091E0000}"/>
    <cellStyle name="Note 67" xfId="7435" xr:uid="{00000000-0005-0000-0000-00000A1E0000}"/>
    <cellStyle name="Note 68" xfId="7436" xr:uid="{00000000-0005-0000-0000-00000B1E0000}"/>
    <cellStyle name="Note 69" xfId="7437" xr:uid="{00000000-0005-0000-0000-00000C1E0000}"/>
    <cellStyle name="Note 7" xfId="7438" xr:uid="{00000000-0005-0000-0000-00000D1E0000}"/>
    <cellStyle name="Note 70" xfId="7439" xr:uid="{00000000-0005-0000-0000-00000E1E0000}"/>
    <cellStyle name="Note 71" xfId="7440" xr:uid="{00000000-0005-0000-0000-00000F1E0000}"/>
    <cellStyle name="Note 72" xfId="7441" xr:uid="{00000000-0005-0000-0000-0000101E0000}"/>
    <cellStyle name="Note 73" xfId="7442" xr:uid="{00000000-0005-0000-0000-0000111E0000}"/>
    <cellStyle name="Note 74" xfId="7443" xr:uid="{00000000-0005-0000-0000-0000121E0000}"/>
    <cellStyle name="Note 75" xfId="7444" xr:uid="{00000000-0005-0000-0000-0000131E0000}"/>
    <cellStyle name="Note 76" xfId="7445" xr:uid="{00000000-0005-0000-0000-0000141E0000}"/>
    <cellStyle name="Note 77" xfId="7446" xr:uid="{00000000-0005-0000-0000-0000151E0000}"/>
    <cellStyle name="Note 78" xfId="7447" xr:uid="{00000000-0005-0000-0000-0000161E0000}"/>
    <cellStyle name="Note 79" xfId="7448" xr:uid="{00000000-0005-0000-0000-0000171E0000}"/>
    <cellStyle name="Note 8" xfId="7449" xr:uid="{00000000-0005-0000-0000-0000181E0000}"/>
    <cellStyle name="Note 80" xfId="7450" xr:uid="{00000000-0005-0000-0000-0000191E0000}"/>
    <cellStyle name="Note 81" xfId="7451" xr:uid="{00000000-0005-0000-0000-00001A1E0000}"/>
    <cellStyle name="Note 82" xfId="7452" xr:uid="{00000000-0005-0000-0000-00001B1E0000}"/>
    <cellStyle name="Note 83" xfId="7453" xr:uid="{00000000-0005-0000-0000-00001C1E0000}"/>
    <cellStyle name="Note 84" xfId="7454" xr:uid="{00000000-0005-0000-0000-00001D1E0000}"/>
    <cellStyle name="Note 85" xfId="7455" xr:uid="{00000000-0005-0000-0000-00001E1E0000}"/>
    <cellStyle name="Note 86" xfId="7456" xr:uid="{00000000-0005-0000-0000-00001F1E0000}"/>
    <cellStyle name="Note 87" xfId="7457" xr:uid="{00000000-0005-0000-0000-0000201E0000}"/>
    <cellStyle name="Note 88" xfId="7458" xr:uid="{00000000-0005-0000-0000-0000211E0000}"/>
    <cellStyle name="Note 89" xfId="7459" xr:uid="{00000000-0005-0000-0000-0000221E0000}"/>
    <cellStyle name="Note 9" xfId="7460" xr:uid="{00000000-0005-0000-0000-0000231E0000}"/>
    <cellStyle name="Note 90" xfId="7461" xr:uid="{00000000-0005-0000-0000-0000241E0000}"/>
    <cellStyle name="Note 91" xfId="7462" xr:uid="{00000000-0005-0000-0000-0000251E0000}"/>
    <cellStyle name="Note 92" xfId="7463" xr:uid="{00000000-0005-0000-0000-0000261E0000}"/>
    <cellStyle name="Note 93" xfId="7464" xr:uid="{00000000-0005-0000-0000-0000271E0000}"/>
    <cellStyle name="Note 94" xfId="7465" xr:uid="{00000000-0005-0000-0000-0000281E0000}"/>
    <cellStyle name="Note 95" xfId="7466" xr:uid="{00000000-0005-0000-0000-0000291E0000}"/>
    <cellStyle name="Note 96" xfId="7467" xr:uid="{00000000-0005-0000-0000-00002A1E0000}"/>
    <cellStyle name="Note 97" xfId="7468" xr:uid="{00000000-0005-0000-0000-00002B1E0000}"/>
    <cellStyle name="Note 98" xfId="7469" xr:uid="{00000000-0005-0000-0000-00002C1E0000}"/>
    <cellStyle name="Note 99" xfId="7470" xr:uid="{00000000-0005-0000-0000-00002D1E0000}"/>
    <cellStyle name="Notes" xfId="7471" xr:uid="{00000000-0005-0000-0000-00002E1E0000}"/>
    <cellStyle name="Notes 2" xfId="7472" xr:uid="{00000000-0005-0000-0000-00002F1E0000}"/>
    <cellStyle name="Notes 2 2" xfId="7473" xr:uid="{00000000-0005-0000-0000-0000301E0000}"/>
    <cellStyle name="Number [0.0]" xfId="7474" xr:uid="{00000000-0005-0000-0000-0000311E0000}"/>
    <cellStyle name="Number [0.00]" xfId="7475" xr:uid="{00000000-0005-0000-0000-0000321E0000}"/>
    <cellStyle name="Number [0]" xfId="7476" xr:uid="{00000000-0005-0000-0000-0000331E0000}"/>
    <cellStyle name="Output 2" xfId="7477" xr:uid="{00000000-0005-0000-0000-0000341E0000}"/>
    <cellStyle name="Output 2 2" xfId="7478" xr:uid="{00000000-0005-0000-0000-0000351E0000}"/>
    <cellStyle name="Output 2 2 2" xfId="7479" xr:uid="{00000000-0005-0000-0000-0000361E0000}"/>
    <cellStyle name="Output 2 3" xfId="7480" xr:uid="{00000000-0005-0000-0000-0000371E0000}"/>
    <cellStyle name="Output 2 3 2" xfId="7481" xr:uid="{00000000-0005-0000-0000-0000381E0000}"/>
    <cellStyle name="Output 2 4" xfId="7482" xr:uid="{00000000-0005-0000-0000-0000391E0000}"/>
    <cellStyle name="Output 3" xfId="7483" xr:uid="{00000000-0005-0000-0000-00003A1E0000}"/>
    <cellStyle name="Output 3 2" xfId="7484" xr:uid="{00000000-0005-0000-0000-00003B1E0000}"/>
    <cellStyle name="Output 3 2 2" xfId="7485" xr:uid="{00000000-0005-0000-0000-00003C1E0000}"/>
    <cellStyle name="Output 3 3" xfId="7486" xr:uid="{00000000-0005-0000-0000-00003D1E0000}"/>
    <cellStyle name="Output 3 3 2" xfId="7487" xr:uid="{00000000-0005-0000-0000-00003E1E0000}"/>
    <cellStyle name="Output 3 4" xfId="7488" xr:uid="{00000000-0005-0000-0000-00003F1E0000}"/>
    <cellStyle name="Output 4" xfId="7489" xr:uid="{00000000-0005-0000-0000-0000401E0000}"/>
    <cellStyle name="Output 4 2" xfId="7490" xr:uid="{00000000-0005-0000-0000-0000411E0000}"/>
    <cellStyle name="Output 4 2 2" xfId="7491" xr:uid="{00000000-0005-0000-0000-0000421E0000}"/>
    <cellStyle name="Output 5" xfId="7492" xr:uid="{00000000-0005-0000-0000-0000431E0000}"/>
    <cellStyle name="Output 5 2" xfId="7493" xr:uid="{00000000-0005-0000-0000-0000441E0000}"/>
    <cellStyle name="Output 6" xfId="7494" xr:uid="{00000000-0005-0000-0000-0000451E0000}"/>
    <cellStyle name="Output 6 2" xfId="7495" xr:uid="{00000000-0005-0000-0000-0000461E0000}"/>
    <cellStyle name="Output 7" xfId="7496" xr:uid="{00000000-0005-0000-0000-0000471E0000}"/>
    <cellStyle name="Output Amounts" xfId="8273" xr:uid="{22F551BB-251F-439D-AD25-B27CF7843ED8}"/>
    <cellStyle name="Output Column Headings" xfId="8274" xr:uid="{98522F4F-A4C3-4792-B30A-C978EADCCADA}"/>
    <cellStyle name="Output Line Items" xfId="8275" xr:uid="{9F807B49-5C4B-41D8-A38F-E2E727197EBE}"/>
    <cellStyle name="Output Report Heading" xfId="8276" xr:uid="{A678AA4F-9CD4-447B-80F5-9129CF969776}"/>
    <cellStyle name="Output Report Title" xfId="8277" xr:uid="{825AD6A8-194D-4386-A90D-D270B540BB6A}"/>
    <cellStyle name="OutputLbl_RP" xfId="7497" xr:uid="{00000000-0005-0000-0000-0000481E0000}"/>
    <cellStyle name="P" xfId="8278" xr:uid="{0D71CA5A-1982-4F9E-B017-0F3FDEAD825C}"/>
    <cellStyle name="P 2" xfId="8279" xr:uid="{0A0CBE29-7029-459E-8BD1-61EE37047005}"/>
    <cellStyle name="Percent" xfId="2" builtinId="5"/>
    <cellStyle name="Percent [0.0]" xfId="7498" xr:uid="{00000000-0005-0000-0000-00004A1E0000}"/>
    <cellStyle name="Percent [0.0] 2" xfId="7499" xr:uid="{00000000-0005-0000-0000-00004B1E0000}"/>
    <cellStyle name="Percent [0.00]" xfId="7500" xr:uid="{00000000-0005-0000-0000-00004C1E0000}"/>
    <cellStyle name="Percent [0.00] 2" xfId="7501" xr:uid="{00000000-0005-0000-0000-00004D1E0000}"/>
    <cellStyle name="Percent [2]" xfId="8280" xr:uid="{1264ECAB-7E56-4083-AAF5-A7B93F400BC8}"/>
    <cellStyle name="Percent 10" xfId="7502" xr:uid="{00000000-0005-0000-0000-00004E1E0000}"/>
    <cellStyle name="Percent 10 2" xfId="7503" xr:uid="{00000000-0005-0000-0000-00004F1E0000}"/>
    <cellStyle name="Percent 11" xfId="7504" xr:uid="{00000000-0005-0000-0000-0000501E0000}"/>
    <cellStyle name="Percent 12" xfId="7505" xr:uid="{00000000-0005-0000-0000-0000511E0000}"/>
    <cellStyle name="Percent 12 2" xfId="7506" xr:uid="{00000000-0005-0000-0000-0000521E0000}"/>
    <cellStyle name="Percent 13" xfId="7507" xr:uid="{00000000-0005-0000-0000-0000531E0000}"/>
    <cellStyle name="Percent 14" xfId="7508" xr:uid="{00000000-0005-0000-0000-0000541E0000}"/>
    <cellStyle name="Percent 15" xfId="7509" xr:uid="{00000000-0005-0000-0000-0000551E0000}"/>
    <cellStyle name="Percent 15 2" xfId="7510" xr:uid="{00000000-0005-0000-0000-0000561E0000}"/>
    <cellStyle name="Percent 16" xfId="7511" xr:uid="{00000000-0005-0000-0000-0000571E0000}"/>
    <cellStyle name="Percent 16 2" xfId="7512" xr:uid="{00000000-0005-0000-0000-0000581E0000}"/>
    <cellStyle name="Percent 17" xfId="7513" xr:uid="{00000000-0005-0000-0000-0000591E0000}"/>
    <cellStyle name="Percent 17 2" xfId="7514" xr:uid="{00000000-0005-0000-0000-00005A1E0000}"/>
    <cellStyle name="Percent 18" xfId="7515" xr:uid="{00000000-0005-0000-0000-00005B1E0000}"/>
    <cellStyle name="Percent 18 2" xfId="7516" xr:uid="{00000000-0005-0000-0000-00005C1E0000}"/>
    <cellStyle name="Percent 19" xfId="7517" xr:uid="{00000000-0005-0000-0000-00005D1E0000}"/>
    <cellStyle name="Percent 2" xfId="13" xr:uid="{00000000-0005-0000-0000-00005E1E0000}"/>
    <cellStyle name="Percent 2 2" xfId="10" xr:uid="{00000000-0005-0000-0000-00005F1E0000}"/>
    <cellStyle name="Percent 2 2 2" xfId="7518" xr:uid="{00000000-0005-0000-0000-0000601E0000}"/>
    <cellStyle name="Percent 2 2 2 2" xfId="7519" xr:uid="{00000000-0005-0000-0000-0000611E0000}"/>
    <cellStyle name="Percent 2 2 3" xfId="7520" xr:uid="{00000000-0005-0000-0000-0000621E0000}"/>
    <cellStyle name="Percent 2 2 4" xfId="7898" xr:uid="{00000000-0005-0000-0000-0000631E0000}"/>
    <cellStyle name="Percent 2 3" xfId="7521" xr:uid="{00000000-0005-0000-0000-0000641E0000}"/>
    <cellStyle name="Percent 2 3 2" xfId="7522" xr:uid="{00000000-0005-0000-0000-0000651E0000}"/>
    <cellStyle name="Percent 2 3 3" xfId="7899" xr:uid="{00000000-0005-0000-0000-0000661E0000}"/>
    <cellStyle name="Percent 2 4" xfId="7523" xr:uid="{00000000-0005-0000-0000-0000671E0000}"/>
    <cellStyle name="Percent 2 4 2" xfId="7524" xr:uid="{00000000-0005-0000-0000-0000681E0000}"/>
    <cellStyle name="Percent 2 5" xfId="7525" xr:uid="{00000000-0005-0000-0000-0000691E0000}"/>
    <cellStyle name="Percent 2 6" xfId="7900" xr:uid="{00000000-0005-0000-0000-00006A1E0000}"/>
    <cellStyle name="Percent 2_Pan_Europe_Datafile_2012_H2" xfId="7526" xr:uid="{00000000-0005-0000-0000-00006B1E0000}"/>
    <cellStyle name="Percent 20" xfId="7527" xr:uid="{00000000-0005-0000-0000-00006C1E0000}"/>
    <cellStyle name="Percent 21" xfId="7528" xr:uid="{00000000-0005-0000-0000-00006D1E0000}"/>
    <cellStyle name="Percent 22" xfId="7529" xr:uid="{00000000-0005-0000-0000-00006E1E0000}"/>
    <cellStyle name="Percent 23" xfId="7530" xr:uid="{00000000-0005-0000-0000-00006F1E0000}"/>
    <cellStyle name="Percent 24" xfId="7531" xr:uid="{00000000-0005-0000-0000-0000701E0000}"/>
    <cellStyle name="Percent 25" xfId="7532" xr:uid="{00000000-0005-0000-0000-0000711E0000}"/>
    <cellStyle name="Percent 26" xfId="7533" xr:uid="{00000000-0005-0000-0000-0000721E0000}"/>
    <cellStyle name="Percent 27" xfId="7534" xr:uid="{00000000-0005-0000-0000-0000731E0000}"/>
    <cellStyle name="Percent 28" xfId="7535" xr:uid="{00000000-0005-0000-0000-0000741E0000}"/>
    <cellStyle name="Percent 29" xfId="7536" xr:uid="{00000000-0005-0000-0000-0000751E0000}"/>
    <cellStyle name="Percent 3" xfId="7537" xr:uid="{00000000-0005-0000-0000-0000761E0000}"/>
    <cellStyle name="Percent 3 2" xfId="7538" xr:uid="{00000000-0005-0000-0000-0000771E0000}"/>
    <cellStyle name="Percent 3 2 2" xfId="7539" xr:uid="{00000000-0005-0000-0000-0000781E0000}"/>
    <cellStyle name="Percent 3 3" xfId="7540" xr:uid="{00000000-0005-0000-0000-0000791E0000}"/>
    <cellStyle name="Percent 3 4" xfId="7541" xr:uid="{00000000-0005-0000-0000-00007A1E0000}"/>
    <cellStyle name="Percent 30" xfId="7542" xr:uid="{00000000-0005-0000-0000-00007B1E0000}"/>
    <cellStyle name="Percent 31" xfId="7543" xr:uid="{00000000-0005-0000-0000-00007C1E0000}"/>
    <cellStyle name="Percent 32" xfId="7544" xr:uid="{00000000-0005-0000-0000-00007D1E0000}"/>
    <cellStyle name="Percent 33" xfId="7545" xr:uid="{00000000-0005-0000-0000-00007E1E0000}"/>
    <cellStyle name="Percent 34" xfId="7546" xr:uid="{00000000-0005-0000-0000-00007F1E0000}"/>
    <cellStyle name="Percent 35" xfId="7547" xr:uid="{00000000-0005-0000-0000-0000801E0000}"/>
    <cellStyle name="Percent 36" xfId="7548" xr:uid="{00000000-0005-0000-0000-0000811E0000}"/>
    <cellStyle name="Percent 37" xfId="7549" xr:uid="{00000000-0005-0000-0000-0000821E0000}"/>
    <cellStyle name="Percent 38" xfId="7550" xr:uid="{00000000-0005-0000-0000-0000831E0000}"/>
    <cellStyle name="Percent 39" xfId="8398" xr:uid="{C9704AF2-4CC7-4B5F-B3AC-C52E8D502D4D}"/>
    <cellStyle name="Percent 4" xfId="7551" xr:uid="{00000000-0005-0000-0000-0000841E0000}"/>
    <cellStyle name="Percent 4 2" xfId="7552" xr:uid="{00000000-0005-0000-0000-0000851E0000}"/>
    <cellStyle name="Percent 4 2 2" xfId="7553" xr:uid="{00000000-0005-0000-0000-0000861E0000}"/>
    <cellStyle name="Percent 4 2 3" xfId="8281" xr:uid="{8E4E4F69-349F-45FC-AE11-00B885F05EB6}"/>
    <cellStyle name="Percent 4 3" xfId="7554" xr:uid="{00000000-0005-0000-0000-0000871E0000}"/>
    <cellStyle name="Percent 4 3 2" xfId="7555" xr:uid="{00000000-0005-0000-0000-0000881E0000}"/>
    <cellStyle name="Percent 4 3 3" xfId="7556" xr:uid="{00000000-0005-0000-0000-0000891E0000}"/>
    <cellStyle name="Percent 4 4" xfId="7557" xr:uid="{00000000-0005-0000-0000-00008A1E0000}"/>
    <cellStyle name="Percent 40" xfId="8400" xr:uid="{0A883781-3309-415E-BFC5-DF90A9569326}"/>
    <cellStyle name="Percent 41" xfId="8389" xr:uid="{0FA20C5F-4CE0-41E1-8CAA-8DFDD17915F4}"/>
    <cellStyle name="Percent 5" xfId="7558" xr:uid="{00000000-0005-0000-0000-00008B1E0000}"/>
    <cellStyle name="Percent 5 2" xfId="7559" xr:uid="{00000000-0005-0000-0000-00008C1E0000}"/>
    <cellStyle name="Percent 5 2 2" xfId="7560" xr:uid="{00000000-0005-0000-0000-00008D1E0000}"/>
    <cellStyle name="Percent 6" xfId="7561" xr:uid="{00000000-0005-0000-0000-00008E1E0000}"/>
    <cellStyle name="Percent 6 2" xfId="7562" xr:uid="{00000000-0005-0000-0000-00008F1E0000}"/>
    <cellStyle name="Percent 6 2 2" xfId="7563" xr:uid="{00000000-0005-0000-0000-0000901E0000}"/>
    <cellStyle name="Percent 6 3" xfId="7564" xr:uid="{00000000-0005-0000-0000-0000911E0000}"/>
    <cellStyle name="Percent 6 3 2" xfId="7565" xr:uid="{00000000-0005-0000-0000-0000921E0000}"/>
    <cellStyle name="Percent 6 3 3" xfId="7566" xr:uid="{00000000-0005-0000-0000-0000931E0000}"/>
    <cellStyle name="Percent 6 4" xfId="7567" xr:uid="{00000000-0005-0000-0000-0000941E0000}"/>
    <cellStyle name="Percent 6 5" xfId="8282" xr:uid="{9B626345-D322-4587-918A-020DA3F237A1}"/>
    <cellStyle name="Percent 7" xfId="7568" xr:uid="{00000000-0005-0000-0000-0000951E0000}"/>
    <cellStyle name="Percent 7 2" xfId="7569" xr:uid="{00000000-0005-0000-0000-0000961E0000}"/>
    <cellStyle name="Percent 7 3" xfId="8283" xr:uid="{267AEA81-B5E5-4A19-8861-4C59DA51F764}"/>
    <cellStyle name="Percent 8" xfId="7570" xr:uid="{00000000-0005-0000-0000-0000971E0000}"/>
    <cellStyle name="Percent 8 2" xfId="7571" xr:uid="{00000000-0005-0000-0000-0000981E0000}"/>
    <cellStyle name="Percent 9" xfId="7572" xr:uid="{00000000-0005-0000-0000-0000991E0000}"/>
    <cellStyle name="Percent 9 2" xfId="7573" xr:uid="{00000000-0005-0000-0000-00009A1E0000}"/>
    <cellStyle name="PriceHeading1" xfId="7574" xr:uid="{00000000-0005-0000-0000-00009B1E0000}"/>
    <cellStyle name="PriceHeading1 2" xfId="7575" xr:uid="{00000000-0005-0000-0000-00009C1E0000}"/>
    <cellStyle name="PriceHeading1 2 2" xfId="7576" xr:uid="{00000000-0005-0000-0000-00009D1E0000}"/>
    <cellStyle name="PriceHeading2" xfId="7577" xr:uid="{00000000-0005-0000-0000-00009E1E0000}"/>
    <cellStyle name="PriceHeading2 2" xfId="7578" xr:uid="{00000000-0005-0000-0000-00009F1E0000}"/>
    <cellStyle name="PriceHeading2 2 2" xfId="7579" xr:uid="{00000000-0005-0000-0000-0000A01E0000}"/>
    <cellStyle name="PriceUnprotected" xfId="7580" xr:uid="{00000000-0005-0000-0000-0000A11E0000}"/>
    <cellStyle name="PriceUnprotected 2" xfId="7581" xr:uid="{00000000-0005-0000-0000-0000A21E0000}"/>
    <cellStyle name="PriceUnprotected 2 2" xfId="7582" xr:uid="{00000000-0005-0000-0000-0000A31E0000}"/>
    <cellStyle name="PriceYear" xfId="7583" xr:uid="{00000000-0005-0000-0000-0000A41E0000}"/>
    <cellStyle name="PriceYear 2" xfId="7584" xr:uid="{00000000-0005-0000-0000-0000A51E0000}"/>
    <cellStyle name="PriceYear 2 2" xfId="7585" xr:uid="{00000000-0005-0000-0000-0000A61E0000}"/>
    <cellStyle name="ProgramArea_RP" xfId="7586" xr:uid="{00000000-0005-0000-0000-0000A71E0000}"/>
    <cellStyle name="Protected" xfId="7587" xr:uid="{00000000-0005-0000-0000-0000A81E0000}"/>
    <cellStyle name="Protected 2" xfId="7588" xr:uid="{00000000-0005-0000-0000-0000A91E0000}"/>
    <cellStyle name="Protected 2 2" xfId="7589" xr:uid="{00000000-0005-0000-0000-0000AA1E0000}"/>
    <cellStyle name="ProtectedDates" xfId="7590" xr:uid="{00000000-0005-0000-0000-0000AB1E0000}"/>
    <cellStyle name="ProtectedDates 2" xfId="7591" xr:uid="{00000000-0005-0000-0000-0000AC1E0000}"/>
    <cellStyle name="ProtectedDates 2 2" xfId="7592" xr:uid="{00000000-0005-0000-0000-0000AD1E0000}"/>
    <cellStyle name="Prozent_Imp02" xfId="7593" xr:uid="{00000000-0005-0000-0000-0000AE1E0000}"/>
    <cellStyle name="Refdb standard" xfId="7594" xr:uid="{00000000-0005-0000-0000-0000AF1E0000}"/>
    <cellStyle name="Refdb standard 2" xfId="7595" xr:uid="{00000000-0005-0000-0000-0000B01E0000}"/>
    <cellStyle name="ReportData" xfId="8284" xr:uid="{922DF628-64B1-4277-A92D-76A51DF975CA}"/>
    <cellStyle name="ReportElements" xfId="8285" xr:uid="{A05BEFB4-B1A1-492B-80B0-D7BB27373291}"/>
    <cellStyle name="ReportHeader" xfId="8286" xr:uid="{206FCF96-9EC3-4CE8-8749-10894149ECCC}"/>
    <cellStyle name="Row_Heading_RP" xfId="7596" xr:uid="{00000000-0005-0000-0000-0000B11E0000}"/>
    <cellStyle name="RowHeading" xfId="7597" xr:uid="{00000000-0005-0000-0000-0000B21E0000}"/>
    <cellStyle name="RowHeading 2" xfId="7598" xr:uid="{00000000-0005-0000-0000-0000B31E0000}"/>
    <cellStyle name="RowHeading 2 2" xfId="7599" xr:uid="{00000000-0005-0000-0000-0000B41E0000}"/>
    <cellStyle name="SAPBEXaggData" xfId="8287" xr:uid="{5F80A819-38C1-4D65-A13F-918315CD87D6}"/>
    <cellStyle name="SAPBEXaggDataEmph" xfId="8288" xr:uid="{6AEB51EB-0D93-4BE7-9B21-9D24E6B40448}"/>
    <cellStyle name="SAPBEXaggItem" xfId="8289" xr:uid="{9EF5A859-DC56-42C7-8DC1-26BE0FCA3197}"/>
    <cellStyle name="SAPBEXaggItemX" xfId="8290" xr:uid="{C5B5CFB4-20B1-4241-8DFC-4666747C0AB6}"/>
    <cellStyle name="SAPBEXchaText" xfId="8291" xr:uid="{61FA8120-6E1A-43DF-98A8-4D11DFFCE291}"/>
    <cellStyle name="SAPBEXexcBad7" xfId="8292" xr:uid="{30BBFE79-16B4-4E43-8644-9DF67FB59EC6}"/>
    <cellStyle name="SAPBEXexcBad8" xfId="8293" xr:uid="{B7E36C27-6E6E-4116-9FA9-AB30A906008A}"/>
    <cellStyle name="SAPBEXexcBad9" xfId="8294" xr:uid="{8ABAE7B3-2C7B-4FEE-A98A-23DD92E59364}"/>
    <cellStyle name="SAPBEXexcCritical4" xfId="8295" xr:uid="{BE508FE8-59BE-4BA3-8538-129D16821994}"/>
    <cellStyle name="SAPBEXexcCritical5" xfId="8296" xr:uid="{6E8B2B5B-4EC2-4AE5-8E96-1539791D9F1E}"/>
    <cellStyle name="SAPBEXexcCritical6" xfId="8297" xr:uid="{1CFEA4F6-EDA3-4261-A11D-A163784154A6}"/>
    <cellStyle name="SAPBEXexcGood1" xfId="8298" xr:uid="{C330795C-C432-4FFF-8DF9-69EC1992E88B}"/>
    <cellStyle name="SAPBEXexcGood2" xfId="8299" xr:uid="{67D77770-2FDA-4C11-936C-FB77F8DF629A}"/>
    <cellStyle name="SAPBEXexcGood3" xfId="8300" xr:uid="{1977347C-66FD-4A65-B6B1-F1BE5B2980EC}"/>
    <cellStyle name="SAPBEXfilterDrill" xfId="8301" xr:uid="{58AB6A03-E120-4203-9C1C-E3ED646D73D8}"/>
    <cellStyle name="SAPBEXfilterItem" xfId="8302" xr:uid="{EA3291D7-2F93-4866-9A3D-B995608DF2F3}"/>
    <cellStyle name="SAPBEXfilterText" xfId="8303" xr:uid="{0E4E53BC-D66E-47D7-BB62-0469C361EFA2}"/>
    <cellStyle name="SAPBEXformats" xfId="8304" xr:uid="{410FFFF9-541A-4D4E-82AD-C001C822B8AB}"/>
    <cellStyle name="SAPBEXheaderItem" xfId="8305" xr:uid="{22662B33-1010-4720-BEF3-4A820112EFDB}"/>
    <cellStyle name="SAPBEXheaderText" xfId="8306" xr:uid="{9D2FADD4-C444-42DB-8966-9374DB3F6FB4}"/>
    <cellStyle name="SAPBEXHLevel0" xfId="8307" xr:uid="{0FD17536-D2DF-4676-B429-FBC55A3FDCF8}"/>
    <cellStyle name="SAPBEXHLevel0X" xfId="8308" xr:uid="{B6E9FC7F-8E33-4125-8F68-5D3902CF3DC1}"/>
    <cellStyle name="SAPBEXHLevel1" xfId="8309" xr:uid="{C3A1D31E-E348-4827-80B6-7DBC3AEFDDED}"/>
    <cellStyle name="SAPBEXHLevel1X" xfId="8310" xr:uid="{C4459B47-5A59-4AC4-9AC8-A01DDDB7AF23}"/>
    <cellStyle name="SAPBEXHLevel2" xfId="8311" xr:uid="{5C7CAD87-4156-4B62-80B3-7621826C990F}"/>
    <cellStyle name="SAPBEXHLevel2X" xfId="8312" xr:uid="{FFFA56EE-F8F6-4CBD-A3C6-38969F89011D}"/>
    <cellStyle name="SAPBEXHLevel3" xfId="8313" xr:uid="{F725D1E0-88AA-488A-9E5A-9D3CBE4DBBD5}"/>
    <cellStyle name="SAPBEXHLevel3X" xfId="8314" xr:uid="{BF780D4A-9708-4979-A800-36070B3A807F}"/>
    <cellStyle name="SAPBEXresData" xfId="8315" xr:uid="{C089D087-72AE-4985-992A-AD2750BC3495}"/>
    <cellStyle name="SAPBEXresDataEmph" xfId="8316" xr:uid="{EDF7A7BC-BC7C-428B-94A5-26F970967F14}"/>
    <cellStyle name="SAPBEXresItem" xfId="8317" xr:uid="{52BA791A-DE8C-47CA-8EC0-B82CFE84F057}"/>
    <cellStyle name="SAPBEXresItemX" xfId="8318" xr:uid="{C46954F7-B88A-45E7-B5EA-75098108421D}"/>
    <cellStyle name="SAPBEXstdData" xfId="8319" xr:uid="{7857055D-4A26-4F3D-A2F6-BC43E9ACEBFC}"/>
    <cellStyle name="SAPBEXstdDataEmph" xfId="8320" xr:uid="{6F930BCC-AE07-42E7-A5F7-0708755ECF01}"/>
    <cellStyle name="SAPBEXstdItem" xfId="8321" xr:uid="{D7DC10E0-4F81-41B9-A358-24A509110187}"/>
    <cellStyle name="SAPBEXstdItemX" xfId="8322" xr:uid="{4F87A4F8-1BA0-48AB-8024-1F1DBD16C3AF}"/>
    <cellStyle name="SAPBEXtitle" xfId="8323" xr:uid="{EF0F1295-4D94-4D3D-B8A8-ABC20AFE6362}"/>
    <cellStyle name="SAPBEXundefined" xfId="8324" xr:uid="{CD76BBDD-62C9-4683-8815-4E9E5448D838}"/>
    <cellStyle name="SDMX_protected" xfId="7600" xr:uid="{00000000-0005-0000-0000-0000B51E0000}"/>
    <cellStyle name="Section" xfId="7601" xr:uid="{00000000-0005-0000-0000-0000B61E0000}"/>
    <cellStyle name="Section 1" xfId="7602" xr:uid="{00000000-0005-0000-0000-0000B71E0000}"/>
    <cellStyle name="Section 1 2" xfId="7603" xr:uid="{00000000-0005-0000-0000-0000B81E0000}"/>
    <cellStyle name="Section 1 2 2" xfId="7604" xr:uid="{00000000-0005-0000-0000-0000B91E0000}"/>
    <cellStyle name="Section 1 2 3" xfId="7605" xr:uid="{00000000-0005-0000-0000-0000BA1E0000}"/>
    <cellStyle name="Section 1 3" xfId="7606" xr:uid="{00000000-0005-0000-0000-0000BB1E0000}"/>
    <cellStyle name="Section 1 3 2" xfId="7607" xr:uid="{00000000-0005-0000-0000-0000BC1E0000}"/>
    <cellStyle name="Section 1 4" xfId="7608" xr:uid="{00000000-0005-0000-0000-0000BD1E0000}"/>
    <cellStyle name="Section 1 4 2" xfId="7609" xr:uid="{00000000-0005-0000-0000-0000BE1E0000}"/>
    <cellStyle name="Section 1 5" xfId="7610" xr:uid="{00000000-0005-0000-0000-0000BF1E0000}"/>
    <cellStyle name="Section 1 5 2" xfId="7611" xr:uid="{00000000-0005-0000-0000-0000C01E0000}"/>
    <cellStyle name="Section 1 6" xfId="7612" xr:uid="{00000000-0005-0000-0000-0000C11E0000}"/>
    <cellStyle name="Section 1 7" xfId="7613" xr:uid="{00000000-0005-0000-0000-0000C21E0000}"/>
    <cellStyle name="Section 1_1" xfId="7614" xr:uid="{00000000-0005-0000-0000-0000C31E0000}"/>
    <cellStyle name="Section 2" xfId="7615" xr:uid="{00000000-0005-0000-0000-0000C41E0000}"/>
    <cellStyle name="Section 2 2" xfId="7616" xr:uid="{00000000-0005-0000-0000-0000C51E0000}"/>
    <cellStyle name="Section 2 2 2" xfId="7617" xr:uid="{00000000-0005-0000-0000-0000C61E0000}"/>
    <cellStyle name="Section 2 2 3" xfId="7618" xr:uid="{00000000-0005-0000-0000-0000C71E0000}"/>
    <cellStyle name="Section 2 3" xfId="7619" xr:uid="{00000000-0005-0000-0000-0000C81E0000}"/>
    <cellStyle name="Section 2 3 2" xfId="7620" xr:uid="{00000000-0005-0000-0000-0000C91E0000}"/>
    <cellStyle name="Section 2 4" xfId="7621" xr:uid="{00000000-0005-0000-0000-0000CA1E0000}"/>
    <cellStyle name="Section 2 4 2" xfId="7622" xr:uid="{00000000-0005-0000-0000-0000CB1E0000}"/>
    <cellStyle name="Section 2 5" xfId="7623" xr:uid="{00000000-0005-0000-0000-0000CC1E0000}"/>
    <cellStyle name="Section 2 5 2" xfId="7624" xr:uid="{00000000-0005-0000-0000-0000CD1E0000}"/>
    <cellStyle name="Section 2 6" xfId="7625" xr:uid="{00000000-0005-0000-0000-0000CE1E0000}"/>
    <cellStyle name="Section 2 7" xfId="7626" xr:uid="{00000000-0005-0000-0000-0000CF1E0000}"/>
    <cellStyle name="Section 2_1" xfId="7627" xr:uid="{00000000-0005-0000-0000-0000D01E0000}"/>
    <cellStyle name="Shade_R_border" xfId="7628" xr:uid="{00000000-0005-0000-0000-0000D11E0000}"/>
    <cellStyle name="Standard" xfId="7629" xr:uid="{00000000-0005-0000-0000-0000D21E0000}"/>
    <cellStyle name="Standard 2" xfId="7630" xr:uid="{00000000-0005-0000-0000-0000D31E0000}"/>
    <cellStyle name="Standard 2 2" xfId="7631" xr:uid="{00000000-0005-0000-0000-0000D41E0000}"/>
    <cellStyle name="Standard_data_tables_JG" xfId="7632" xr:uid="{00000000-0005-0000-0000-0000D51E0000}"/>
    <cellStyle name="Style 1" xfId="7633" xr:uid="{00000000-0005-0000-0000-0000D61E0000}"/>
    <cellStyle name="Style 1 2" xfId="7634" xr:uid="{00000000-0005-0000-0000-0000D71E0000}"/>
    <cellStyle name="Style 1 2 2" xfId="7635" xr:uid="{00000000-0005-0000-0000-0000D81E0000}"/>
    <cellStyle name="Style 1 2 2 2" xfId="7636" xr:uid="{00000000-0005-0000-0000-0000D91E0000}"/>
    <cellStyle name="Style 1 3" xfId="7637" xr:uid="{00000000-0005-0000-0000-0000DA1E0000}"/>
    <cellStyle name="Style 1 3 2" xfId="7638" xr:uid="{00000000-0005-0000-0000-0000DB1E0000}"/>
    <cellStyle name="Style 1 3 2 2" xfId="7639" xr:uid="{00000000-0005-0000-0000-0000DC1E0000}"/>
    <cellStyle name="Style 1 3 3" xfId="7640" xr:uid="{00000000-0005-0000-0000-0000DD1E0000}"/>
    <cellStyle name="Style 1 3 3 2" xfId="7641" xr:uid="{00000000-0005-0000-0000-0000DE1E0000}"/>
    <cellStyle name="Style 1 3 3 3" xfId="7642" xr:uid="{00000000-0005-0000-0000-0000DF1E0000}"/>
    <cellStyle name="Style 1 3 4" xfId="7643" xr:uid="{00000000-0005-0000-0000-0000E01E0000}"/>
    <cellStyle name="Style 1 4" xfId="7644" xr:uid="{00000000-0005-0000-0000-0000E11E0000}"/>
    <cellStyle name="Style 1 4 2" xfId="7645" xr:uid="{00000000-0005-0000-0000-0000E21E0000}"/>
    <cellStyle name="Style 1 4 3" xfId="7646" xr:uid="{00000000-0005-0000-0000-0000E31E0000}"/>
    <cellStyle name="Style 27" xfId="7647" xr:uid="{00000000-0005-0000-0000-0000E41E0000}"/>
    <cellStyle name="Style 27 2" xfId="7648" xr:uid="{00000000-0005-0000-0000-0000E51E0000}"/>
    <cellStyle name="Style 27 2 2" xfId="7649" xr:uid="{00000000-0005-0000-0000-0000E61E0000}"/>
    <cellStyle name="Style 27 2 2 2" xfId="7650" xr:uid="{00000000-0005-0000-0000-0000E71E0000}"/>
    <cellStyle name="Style 27 3" xfId="7651" xr:uid="{00000000-0005-0000-0000-0000E81E0000}"/>
    <cellStyle name="Style 27 3 2" xfId="7652" xr:uid="{00000000-0005-0000-0000-0000E91E0000}"/>
    <cellStyle name="Style 27 3 2 2" xfId="7653" xr:uid="{00000000-0005-0000-0000-0000EA1E0000}"/>
    <cellStyle name="Style 27 3 3" xfId="7654" xr:uid="{00000000-0005-0000-0000-0000EB1E0000}"/>
    <cellStyle name="Style 27 3 3 2" xfId="7655" xr:uid="{00000000-0005-0000-0000-0000EC1E0000}"/>
    <cellStyle name="Style 27 3 3 3" xfId="7656" xr:uid="{00000000-0005-0000-0000-0000ED1E0000}"/>
    <cellStyle name="Style 27 3 4" xfId="7657" xr:uid="{00000000-0005-0000-0000-0000EE1E0000}"/>
    <cellStyle name="Style 27 4" xfId="7658" xr:uid="{00000000-0005-0000-0000-0000EF1E0000}"/>
    <cellStyle name="Style 27 4 2" xfId="7659" xr:uid="{00000000-0005-0000-0000-0000F01E0000}"/>
    <cellStyle name="Style 27 4 3" xfId="7660" xr:uid="{00000000-0005-0000-0000-0000F11E0000}"/>
    <cellStyle name="Style 27_Gas Flow Dynamics" xfId="7661" xr:uid="{00000000-0005-0000-0000-0000F21E0000}"/>
    <cellStyle name="Style 69" xfId="7662" xr:uid="{00000000-0005-0000-0000-0000F31E0000}"/>
    <cellStyle name="Style 69 2" xfId="7663" xr:uid="{00000000-0005-0000-0000-0000F41E0000}"/>
    <cellStyle name="Style D" xfId="7664" xr:uid="{00000000-0005-0000-0000-0000F51E0000}"/>
    <cellStyle name="Style D 2" xfId="7665" xr:uid="{00000000-0005-0000-0000-0000F61E0000}"/>
    <cellStyle name="Style D 2 2" xfId="7666" xr:uid="{00000000-0005-0000-0000-0000F71E0000}"/>
    <cellStyle name="Style D green" xfId="7667" xr:uid="{00000000-0005-0000-0000-0000F81E0000}"/>
    <cellStyle name="Style D green 2" xfId="7668" xr:uid="{00000000-0005-0000-0000-0000F91E0000}"/>
    <cellStyle name="Style D green 2 2" xfId="7669" xr:uid="{00000000-0005-0000-0000-0000FA1E0000}"/>
    <cellStyle name="Style D_Base Data" xfId="7670" xr:uid="{00000000-0005-0000-0000-0000FB1E0000}"/>
    <cellStyle name="Style E" xfId="7671" xr:uid="{00000000-0005-0000-0000-0000FC1E0000}"/>
    <cellStyle name="Style E 2" xfId="7672" xr:uid="{00000000-0005-0000-0000-0000FD1E0000}"/>
    <cellStyle name="Style E 2 2" xfId="7673" xr:uid="{00000000-0005-0000-0000-0000FE1E0000}"/>
    <cellStyle name="Style E green" xfId="7674" xr:uid="{00000000-0005-0000-0000-0000FF1E0000}"/>
    <cellStyle name="Style E green 2" xfId="7675" xr:uid="{00000000-0005-0000-0000-0000001F0000}"/>
    <cellStyle name="Style E green 2 2" xfId="7676" xr:uid="{00000000-0005-0000-0000-0000011F0000}"/>
    <cellStyle name="Style E_Base Data" xfId="7677" xr:uid="{00000000-0005-0000-0000-0000021F0000}"/>
    <cellStyle name="Style1" xfId="8325" xr:uid="{45265BAD-96E2-4DEB-A18B-4B9863442C90}"/>
    <cellStyle name="STYLE1 - Style1" xfId="7678" xr:uid="{00000000-0005-0000-0000-0000031F0000}"/>
    <cellStyle name="STYLE1 - Style1 2" xfId="7679" xr:uid="{00000000-0005-0000-0000-0000041F0000}"/>
    <cellStyle name="STYLE1 - Style1 2 2" xfId="7680" xr:uid="{00000000-0005-0000-0000-0000051F0000}"/>
    <cellStyle name="Style2" xfId="8326" xr:uid="{AF8D84AF-0FA3-40FE-B499-C8B24CAAC004}"/>
    <cellStyle name="STYLE2 - Style2" xfId="7681" xr:uid="{00000000-0005-0000-0000-0000061F0000}"/>
    <cellStyle name="STYLE2 - Style2 2" xfId="7682" xr:uid="{00000000-0005-0000-0000-0000071F0000}"/>
    <cellStyle name="STYLE2 - Style2 2 2" xfId="7683" xr:uid="{00000000-0005-0000-0000-0000081F0000}"/>
    <cellStyle name="Style3" xfId="8327" xr:uid="{7A395215-4305-495F-852C-C2EB3D12D7BF}"/>
    <cellStyle name="STYLE3 - Style3" xfId="7684" xr:uid="{00000000-0005-0000-0000-0000091F0000}"/>
    <cellStyle name="STYLE3 - Style3 2" xfId="7685" xr:uid="{00000000-0005-0000-0000-00000A1F0000}"/>
    <cellStyle name="STYLE3 - Style3 2 2" xfId="7686" xr:uid="{00000000-0005-0000-0000-00000B1F0000}"/>
    <cellStyle name="Style4" xfId="8328" xr:uid="{3A29DFB9-9171-4BC8-A16A-1813D20626CF}"/>
    <cellStyle name="STYLE4 - Style4" xfId="7687" xr:uid="{00000000-0005-0000-0000-00000C1F0000}"/>
    <cellStyle name="STYLE4 - Style4 2" xfId="7688" xr:uid="{00000000-0005-0000-0000-00000D1F0000}"/>
    <cellStyle name="STYLE4 - Style4 2 2" xfId="7689" xr:uid="{00000000-0005-0000-0000-00000E1F0000}"/>
    <cellStyle name="Style5" xfId="8329" xr:uid="{FE267A6E-3A68-4DAD-9CAD-E8E01DF19EAD}"/>
    <cellStyle name="Style6" xfId="8330" xr:uid="{FE43B391-4646-4CA6-B69F-E2F9BC25DAA3}"/>
    <cellStyle name="Sub_Title" xfId="7690" xr:uid="{00000000-0005-0000-0000-00000F1F0000}"/>
    <cellStyle name="SubHeading" xfId="7691" xr:uid="{00000000-0005-0000-0000-0000101F0000}"/>
    <cellStyle name="SubHeading 2" xfId="7692" xr:uid="{00000000-0005-0000-0000-0000111F0000}"/>
    <cellStyle name="SubHeading 2 2" xfId="7693" xr:uid="{00000000-0005-0000-0000-0000121F0000}"/>
    <cellStyle name="SubSection" xfId="7694" xr:uid="{00000000-0005-0000-0000-0000131F0000}"/>
    <cellStyle name="SubSection 2" xfId="7695" xr:uid="{00000000-0005-0000-0000-0000141F0000}"/>
    <cellStyle name="SubSection 2 2" xfId="7696" xr:uid="{00000000-0005-0000-0000-0000151F0000}"/>
    <cellStyle name="SubsidTitle" xfId="7697" xr:uid="{00000000-0005-0000-0000-0000161F0000}"/>
    <cellStyle name="SubsidTitle 2" xfId="7698" xr:uid="{00000000-0005-0000-0000-0000171F0000}"/>
    <cellStyle name="SubsidTitle 2 2" xfId="7699" xr:uid="{00000000-0005-0000-0000-0000181F0000}"/>
    <cellStyle name="SubTotal" xfId="7700" xr:uid="{00000000-0005-0000-0000-0000191F0000}"/>
    <cellStyle name="SubTotal 2" xfId="7701" xr:uid="{00000000-0005-0000-0000-00001A1F0000}"/>
    <cellStyle name="SubTotal 2 2" xfId="7702" xr:uid="{00000000-0005-0000-0000-00001B1F0000}"/>
    <cellStyle name="SubTotals" xfId="7703" xr:uid="{00000000-0005-0000-0000-00001C1F0000}"/>
    <cellStyle name="SubTotals 2" xfId="7704" xr:uid="{00000000-0005-0000-0000-00001D1F0000}"/>
    <cellStyle name="SubTotals 2 2" xfId="7705" xr:uid="{00000000-0005-0000-0000-00001E1F0000}"/>
    <cellStyle name="Table Data" xfId="7706" xr:uid="{00000000-0005-0000-0000-00001F1F0000}"/>
    <cellStyle name="Table Data 2" xfId="7707" xr:uid="{00000000-0005-0000-0000-0000201F0000}"/>
    <cellStyle name="Table Data 2 2" xfId="7708" xr:uid="{00000000-0005-0000-0000-0000211F0000}"/>
    <cellStyle name="Table Footer" xfId="7709" xr:uid="{00000000-0005-0000-0000-0000221F0000}"/>
    <cellStyle name="Table Footer 2" xfId="7710" xr:uid="{00000000-0005-0000-0000-0000231F0000}"/>
    <cellStyle name="Table Footer 2 2" xfId="7711" xr:uid="{00000000-0005-0000-0000-0000241F0000}"/>
    <cellStyle name="Table Footnote" xfId="8331" xr:uid="{4AB7AB40-BCC6-4C8C-80A6-BEDD19F29338}"/>
    <cellStyle name="Table Footnote 2" xfId="8332" xr:uid="{01D70E91-E807-4CA6-975F-F58459CE30B5}"/>
    <cellStyle name="Table Footnote 2 2" xfId="8333" xr:uid="{250D3352-43B9-4873-BE0E-867FA518FA8A}"/>
    <cellStyle name="Table Footnote_Table 5.6 sales of assets 23Feb2010" xfId="8334" xr:uid="{AB291A31-54FF-4963-BEAD-350555E02CD2}"/>
    <cellStyle name="Table Header" xfId="7712" xr:uid="{00000000-0005-0000-0000-0000251F0000}"/>
    <cellStyle name="Table Header 2" xfId="7713" xr:uid="{00000000-0005-0000-0000-0000261F0000}"/>
    <cellStyle name="Table Header 2 2" xfId="7714" xr:uid="{00000000-0005-0000-0000-0000271F0000}"/>
    <cellStyle name="Table Header 2 2 2" xfId="8337" xr:uid="{E6D4EBD5-CFA8-4DDD-8BA1-E94A4968BDD1}"/>
    <cellStyle name="Table Header 2 3" xfId="8336" xr:uid="{245FFF82-D2D1-48C5-88F0-7758D7CFCDA4}"/>
    <cellStyle name="Table Header 3" xfId="8335" xr:uid="{F6BD4B24-276A-4D88-A781-37D8EA71412A}"/>
    <cellStyle name="Table Header_Table 5.6 sales of assets 23Feb2010" xfId="8338" xr:uid="{F051572D-5BFA-47DC-BBF9-6E0921C96503}"/>
    <cellStyle name="Table heading" xfId="7715" xr:uid="{00000000-0005-0000-0000-0000281F0000}"/>
    <cellStyle name="Table Heading 1" xfId="8339" xr:uid="{1C7B6B19-0163-433E-A2EE-F01D3A39992F}"/>
    <cellStyle name="Table Heading 1 2" xfId="8340" xr:uid="{FEB8D213-C574-4917-89B0-8722F7981EE9}"/>
    <cellStyle name="Table Heading 1 2 2" xfId="8341" xr:uid="{6F18E56C-028B-499F-93E8-8BBFC4FFAC27}"/>
    <cellStyle name="Table Heading 1_Table 5.6 sales of assets 23Feb2010" xfId="8342" xr:uid="{AF847F68-EEA2-4194-AC19-1B1253F03C30}"/>
    <cellStyle name="Table Heading 2" xfId="8343" xr:uid="{5A2957A9-41B9-4FF7-AF9D-768534FBC856}"/>
    <cellStyle name="Table Heading 2 2" xfId="8344" xr:uid="{9BDE29DF-8004-4537-9D17-67D326804B61}"/>
    <cellStyle name="Table Heading 2_Table 5.6 sales of assets 23Feb2010" xfId="8345" xr:uid="{83460324-3FCF-485F-8330-BE77C2A7ABBA}"/>
    <cellStyle name="Table Headings Bold" xfId="7716" xr:uid="{00000000-0005-0000-0000-0000291F0000}"/>
    <cellStyle name="Table Headings Bold 2" xfId="7717" xr:uid="{00000000-0005-0000-0000-00002A1F0000}"/>
    <cellStyle name="Table Headings Bold 2 2" xfId="7718" xr:uid="{00000000-0005-0000-0000-00002B1F0000}"/>
    <cellStyle name="Table Of Which" xfId="8346" xr:uid="{1EDD6535-B15D-4EE8-AA8F-316F7F9F38C2}"/>
    <cellStyle name="Table Of Which 2" xfId="8347" xr:uid="{B25A398A-7F0A-4582-9B6D-4DEEA4B5A47B}"/>
    <cellStyle name="Table Of Which_Table 5.6 sales of assets 23Feb2010" xfId="8348" xr:uid="{67327E64-0186-442A-B2FB-01C99E32DBB8}"/>
    <cellStyle name="Table Row Billions" xfId="8349" xr:uid="{9878AAB5-DC19-407D-AD28-646C56B3E9AA}"/>
    <cellStyle name="Table Row Billions 2" xfId="8350" xr:uid="{EFDDB3B1-277E-49FA-BF71-4BC2859A5A84}"/>
    <cellStyle name="Table Row Billions Check" xfId="8351" xr:uid="{27BABBB7-1842-45A1-A0D8-0A7322DF44AD}"/>
    <cellStyle name="Table Row Billions Check 2" xfId="8352" xr:uid="{B107E93E-AB38-4E67-A761-FAC943A41937}"/>
    <cellStyle name="Table Row Billions Check 3" xfId="8353" xr:uid="{1274B6E8-1836-41D5-BD65-72F07C39A054}"/>
    <cellStyle name="Table Row Billions Check_asset sales" xfId="8354" xr:uid="{2296AEA2-9987-4387-B543-16DC27EE8271}"/>
    <cellStyle name="Table Row Billions_Table 5.6 sales of assets 23Feb2010" xfId="8355" xr:uid="{E87C5FBF-6430-47E9-8F3A-003E2B372C6A}"/>
    <cellStyle name="Table Row Millions" xfId="8356" xr:uid="{E021721E-2357-4BF8-BA8F-E2EB0D5A93B9}"/>
    <cellStyle name="Table Row Millions 2" xfId="8357" xr:uid="{D2EE7141-B7AD-4E9E-830C-42DB9CE19656}"/>
    <cellStyle name="Table Row Millions 2 2" xfId="8358" xr:uid="{8B909E38-68F9-47CF-94BE-B4FD548B18AD}"/>
    <cellStyle name="Table Row Millions Check" xfId="8359" xr:uid="{B43A8C92-B850-4EE6-B253-F16155BC4D04}"/>
    <cellStyle name="Table Row Millions Check 2" xfId="8360" xr:uid="{C976C5B8-B83A-4828-A699-966C48F2725A}"/>
    <cellStyle name="Table Row Millions Check 3" xfId="8361" xr:uid="{7E3ACC77-2E3A-469B-976F-54871606C47C}"/>
    <cellStyle name="Table Row Millions Check 4" xfId="8362" xr:uid="{24D5427E-D2F0-4356-B023-63BCDC82F2D1}"/>
    <cellStyle name="Table Row Millions Check_asset sales" xfId="8363" xr:uid="{CCF2043C-2415-4568-AFBF-404E78A2D6A8}"/>
    <cellStyle name="Table Row Millions_Table 5.6 sales of assets 23Feb2010" xfId="8364" xr:uid="{DBD90A62-7758-44BB-AE18-61604A42E947}"/>
    <cellStyle name="Table Row Percentage" xfId="8365" xr:uid="{AFE319C6-6B83-4755-84AF-169136F26130}"/>
    <cellStyle name="Table Row Percentage 2" xfId="8366" xr:uid="{0FFB7E85-B528-4990-99C5-D61BA9302D70}"/>
    <cellStyle name="Table Row Percentage Check" xfId="8367" xr:uid="{8D2DBFFD-23B2-4744-9A39-3E4FFC87D6F9}"/>
    <cellStyle name="Table Row Percentage Check 2" xfId="8368" xr:uid="{BFD1CD00-237A-4781-960D-CECB875E1D15}"/>
    <cellStyle name="Table Row Percentage Check 3" xfId="8369" xr:uid="{974673BA-E038-4860-92C1-40040A258BBD}"/>
    <cellStyle name="Table Row Percentage Check_asset sales" xfId="8370" xr:uid="{ADB433C2-6BEF-41BE-AE37-44501731D06B}"/>
    <cellStyle name="Table Row Percentage_Table 5.6 sales of assets 23Feb2010" xfId="8371" xr:uid="{79957951-2537-42B9-B63A-B9725B65E326}"/>
    <cellStyle name="Table Total Billions" xfId="8372" xr:uid="{6A02B513-AFB7-4699-8694-3B85F3231088}"/>
    <cellStyle name="Table Total Billions 2" xfId="8373" xr:uid="{15F68D8E-8218-4BC6-817F-85A25A7241C4}"/>
    <cellStyle name="Table Total Billions_Table 5.6 sales of assets 23Feb2010" xfId="8374" xr:uid="{89FE1123-36FB-4EE7-B672-FCA37EB1C86F}"/>
    <cellStyle name="Table Total Millions" xfId="8375" xr:uid="{2D110574-2C64-4070-8179-B66A82052AA5}"/>
    <cellStyle name="Table Total Millions 2" xfId="8376" xr:uid="{9A47D42E-540B-443D-A123-B023D5C4AF88}"/>
    <cellStyle name="Table Total Millions 2 2" xfId="8377" xr:uid="{60B76C90-F0B5-4FA7-95E5-3E7A8A4E8844}"/>
    <cellStyle name="Table Total Millions_Table 5.6 sales of assets 23Feb2010" xfId="8378" xr:uid="{381DB1BA-940D-4138-97C9-52BEC1B41CED}"/>
    <cellStyle name="Table Total Percentage" xfId="8379" xr:uid="{28FF4F0E-8161-4613-8D8C-8BEA9B8359CF}"/>
    <cellStyle name="Table Total Percentage 2" xfId="8380" xr:uid="{3580EE68-C8CF-4675-84A2-C49C81AA7528}"/>
    <cellStyle name="Table Total Percentage_Table 5.6 sales of assets 23Feb2010" xfId="8381" xr:uid="{9BB7022B-585B-4487-8A90-4A2F4671B5CD}"/>
    <cellStyle name="Table Units" xfId="8382" xr:uid="{58034F0C-61F8-4FA3-B27D-90583561C2EC}"/>
    <cellStyle name="Table Units 2" xfId="8383" xr:uid="{51ED2F58-E012-4B19-B0FB-29709343CCC9}"/>
    <cellStyle name="Table Units 2 2" xfId="8384" xr:uid="{CE27DFFF-FE1D-402F-A7F7-C9DE9EAF670C}"/>
    <cellStyle name="Table Units_Table 5.6 sales of assets 23Feb2010" xfId="8385" xr:uid="{A1BBC74A-46EA-4778-ADA0-1C2F6F8978BC}"/>
    <cellStyle name="Table_HDR" xfId="7719" xr:uid="{00000000-0005-0000-0000-00002C1F0000}"/>
    <cellStyle name="TableCell" xfId="7720" xr:uid="{00000000-0005-0000-0000-00002D1F0000}"/>
    <cellStyle name="TableCell 2" xfId="7721" xr:uid="{00000000-0005-0000-0000-00002E1F0000}"/>
    <cellStyle name="TableCell 2 2" xfId="7722" xr:uid="{00000000-0005-0000-0000-00002F1F0000}"/>
    <cellStyle name="TableCell 2 2 2" xfId="7723" xr:uid="{00000000-0005-0000-0000-0000301F0000}"/>
    <cellStyle name="TableCell 3" xfId="7724" xr:uid="{00000000-0005-0000-0000-0000311F0000}"/>
    <cellStyle name="TableCell 3 2" xfId="7725" xr:uid="{00000000-0005-0000-0000-0000321F0000}"/>
    <cellStyle name="TableCell 3 2 2" xfId="7726" xr:uid="{00000000-0005-0000-0000-0000331F0000}"/>
    <cellStyle name="TableCell 3 3" xfId="7727" xr:uid="{00000000-0005-0000-0000-0000341F0000}"/>
    <cellStyle name="TableCell 3 3 2" xfId="7728" xr:uid="{00000000-0005-0000-0000-0000351F0000}"/>
    <cellStyle name="TableCell 3 3 3" xfId="7729" xr:uid="{00000000-0005-0000-0000-0000361F0000}"/>
    <cellStyle name="TableCell 3 4" xfId="7730" xr:uid="{00000000-0005-0000-0000-0000371F0000}"/>
    <cellStyle name="TableCell 4" xfId="7731" xr:uid="{00000000-0005-0000-0000-0000381F0000}"/>
    <cellStyle name="TableCell 4 2" xfId="7732" xr:uid="{00000000-0005-0000-0000-0000391F0000}"/>
    <cellStyle name="TableCell 4 3" xfId="7733" xr:uid="{00000000-0005-0000-0000-00003A1F0000}"/>
    <cellStyle name="TableCell_Gas Flow Dynamics" xfId="7734" xr:uid="{00000000-0005-0000-0000-00003B1F0000}"/>
    <cellStyle name="Text" xfId="7735" xr:uid="{00000000-0005-0000-0000-00003C1F0000}"/>
    <cellStyle name="Times New Roman" xfId="8386" xr:uid="{3F477B17-4CAB-463D-8125-34C1062EB329}"/>
    <cellStyle name="Title 2" xfId="7736" xr:uid="{00000000-0005-0000-0000-00003D1F0000}"/>
    <cellStyle name="Title 2 2" xfId="7737" xr:uid="{00000000-0005-0000-0000-00003E1F0000}"/>
    <cellStyle name="Title 2 2 2" xfId="7738" xr:uid="{00000000-0005-0000-0000-00003F1F0000}"/>
    <cellStyle name="Title 2 3" xfId="7739" xr:uid="{00000000-0005-0000-0000-0000401F0000}"/>
    <cellStyle name="Title 2 3 2" xfId="7740" xr:uid="{00000000-0005-0000-0000-0000411F0000}"/>
    <cellStyle name="Title 2 4" xfId="7741" xr:uid="{00000000-0005-0000-0000-0000421F0000}"/>
    <cellStyle name="Title 3" xfId="7742" xr:uid="{00000000-0005-0000-0000-0000431F0000}"/>
    <cellStyle name="Title 3 2" xfId="7743" xr:uid="{00000000-0005-0000-0000-0000441F0000}"/>
    <cellStyle name="Title 3 2 2" xfId="7744" xr:uid="{00000000-0005-0000-0000-0000451F0000}"/>
    <cellStyle name="Title 3 3" xfId="7745" xr:uid="{00000000-0005-0000-0000-0000461F0000}"/>
    <cellStyle name="Title 3 3 2" xfId="7746" xr:uid="{00000000-0005-0000-0000-0000471F0000}"/>
    <cellStyle name="Title 3 4" xfId="7747" xr:uid="{00000000-0005-0000-0000-0000481F0000}"/>
    <cellStyle name="Title 3 5" xfId="8387" xr:uid="{0FA6C613-1C23-4DD0-BE4C-AA65CF543F9F}"/>
    <cellStyle name="Title 4" xfId="7748" xr:uid="{00000000-0005-0000-0000-0000491F0000}"/>
    <cellStyle name="Title 4 2" xfId="7749" xr:uid="{00000000-0005-0000-0000-00004A1F0000}"/>
    <cellStyle name="Title 4 2 2" xfId="7750" xr:uid="{00000000-0005-0000-0000-00004B1F0000}"/>
    <cellStyle name="Title 4 3" xfId="8388" xr:uid="{AA32047C-B94F-42AC-BDC2-A8ADFD64C3F6}"/>
    <cellStyle name="Title 5" xfId="7751" xr:uid="{00000000-0005-0000-0000-00004C1F0000}"/>
    <cellStyle name="Title 5 2" xfId="7752" xr:uid="{00000000-0005-0000-0000-00004D1F0000}"/>
    <cellStyle name="Title 6" xfId="7753" xr:uid="{00000000-0005-0000-0000-00004E1F0000}"/>
    <cellStyle name="Title 6 2" xfId="7754" xr:uid="{00000000-0005-0000-0000-00004F1F0000}"/>
    <cellStyle name="Title 7" xfId="7755" xr:uid="{00000000-0005-0000-0000-0000501F0000}"/>
    <cellStyle name="Titles" xfId="7756" xr:uid="{00000000-0005-0000-0000-0000511F0000}"/>
    <cellStyle name="Titles 2" xfId="7757" xr:uid="{00000000-0005-0000-0000-0000521F0000}"/>
    <cellStyle name="Titles 2 2" xfId="7758" xr:uid="{00000000-0005-0000-0000-0000531F0000}"/>
    <cellStyle name="Total 2" xfId="7759" xr:uid="{00000000-0005-0000-0000-0000541F0000}"/>
    <cellStyle name="Total 2 2" xfId="7760" xr:uid="{00000000-0005-0000-0000-0000551F0000}"/>
    <cellStyle name="Total 2 2 2" xfId="7761" xr:uid="{00000000-0005-0000-0000-0000561F0000}"/>
    <cellStyle name="Total 2 3" xfId="7762" xr:uid="{00000000-0005-0000-0000-0000571F0000}"/>
    <cellStyle name="Total 2 3 2" xfId="7763" xr:uid="{00000000-0005-0000-0000-0000581F0000}"/>
    <cellStyle name="Total 2 4" xfId="7764" xr:uid="{00000000-0005-0000-0000-0000591F0000}"/>
    <cellStyle name="Total 3" xfId="7765" xr:uid="{00000000-0005-0000-0000-00005A1F0000}"/>
    <cellStyle name="Total 3 2" xfId="7766" xr:uid="{00000000-0005-0000-0000-00005B1F0000}"/>
    <cellStyle name="Total 3 2 2" xfId="7767" xr:uid="{00000000-0005-0000-0000-00005C1F0000}"/>
    <cellStyle name="Total 3 3" xfId="7768" xr:uid="{00000000-0005-0000-0000-00005D1F0000}"/>
    <cellStyle name="Total 3 3 2" xfId="7769" xr:uid="{00000000-0005-0000-0000-00005E1F0000}"/>
    <cellStyle name="Total 3 4" xfId="7770" xr:uid="{00000000-0005-0000-0000-00005F1F0000}"/>
    <cellStyle name="Total 4" xfId="7771" xr:uid="{00000000-0005-0000-0000-0000601F0000}"/>
    <cellStyle name="Total 4 2" xfId="7772" xr:uid="{00000000-0005-0000-0000-0000611F0000}"/>
    <cellStyle name="Total 4 2 2" xfId="7773" xr:uid="{00000000-0005-0000-0000-0000621F0000}"/>
    <cellStyle name="Total 5" xfId="7774" xr:uid="{00000000-0005-0000-0000-0000631F0000}"/>
    <cellStyle name="Total 5 2" xfId="7775" xr:uid="{00000000-0005-0000-0000-0000641F0000}"/>
    <cellStyle name="Total 6" xfId="7776" xr:uid="{00000000-0005-0000-0000-0000651F0000}"/>
    <cellStyle name="Total 6 2" xfId="7777" xr:uid="{00000000-0005-0000-0000-0000661F0000}"/>
    <cellStyle name="Total 7" xfId="7778" xr:uid="{00000000-0005-0000-0000-0000671F0000}"/>
    <cellStyle name="Total Line" xfId="7779" xr:uid="{00000000-0005-0000-0000-0000681F0000}"/>
    <cellStyle name="Total Line 2" xfId="7780" xr:uid="{00000000-0005-0000-0000-0000691F0000}"/>
    <cellStyle name="Total Line 2 2" xfId="7781" xr:uid="{00000000-0005-0000-0000-00006A1F0000}"/>
    <cellStyle name="Totals" xfId="7782" xr:uid="{00000000-0005-0000-0000-00006B1F0000}"/>
    <cellStyle name="Totals [0]" xfId="7783" xr:uid="{00000000-0005-0000-0000-00006C1F0000}"/>
    <cellStyle name="Totals [0] 2" xfId="7784" xr:uid="{00000000-0005-0000-0000-00006D1F0000}"/>
    <cellStyle name="Totals [0] 2 2" xfId="7785" xr:uid="{00000000-0005-0000-0000-00006E1F0000}"/>
    <cellStyle name="Totals [2]" xfId="7786" xr:uid="{00000000-0005-0000-0000-00006F1F0000}"/>
    <cellStyle name="Totals [2] 2" xfId="7787" xr:uid="{00000000-0005-0000-0000-0000701F0000}"/>
    <cellStyle name="Totals [2] 2 2" xfId="7788" xr:uid="{00000000-0005-0000-0000-0000711F0000}"/>
    <cellStyle name="Totals 10" xfId="7789" xr:uid="{00000000-0005-0000-0000-0000721F0000}"/>
    <cellStyle name="Totals 11" xfId="7790" xr:uid="{00000000-0005-0000-0000-0000731F0000}"/>
    <cellStyle name="Totals 12" xfId="7791" xr:uid="{00000000-0005-0000-0000-0000741F0000}"/>
    <cellStyle name="Totals 13" xfId="7792" xr:uid="{00000000-0005-0000-0000-0000751F0000}"/>
    <cellStyle name="Totals 14" xfId="7793" xr:uid="{00000000-0005-0000-0000-0000761F0000}"/>
    <cellStyle name="Totals 15" xfId="7794" xr:uid="{00000000-0005-0000-0000-0000771F0000}"/>
    <cellStyle name="Totals 2" xfId="7795" xr:uid="{00000000-0005-0000-0000-0000781F0000}"/>
    <cellStyle name="Totals 2 2" xfId="7796" xr:uid="{00000000-0005-0000-0000-0000791F0000}"/>
    <cellStyle name="Totals 3" xfId="7797" xr:uid="{00000000-0005-0000-0000-00007A1F0000}"/>
    <cellStyle name="Totals 4" xfId="7798" xr:uid="{00000000-0005-0000-0000-00007B1F0000}"/>
    <cellStyle name="Totals 5" xfId="7799" xr:uid="{00000000-0005-0000-0000-00007C1F0000}"/>
    <cellStyle name="Totals 6" xfId="7800" xr:uid="{00000000-0005-0000-0000-00007D1F0000}"/>
    <cellStyle name="Totals 7" xfId="7801" xr:uid="{00000000-0005-0000-0000-00007E1F0000}"/>
    <cellStyle name="Totals 8" xfId="7802" xr:uid="{00000000-0005-0000-0000-00007F1F0000}"/>
    <cellStyle name="Totals 9" xfId="7803" xr:uid="{00000000-0005-0000-0000-0000801F0000}"/>
    <cellStyle name="Totals_2002_11_18 Apache_Data" xfId="7804" xr:uid="{00000000-0005-0000-0000-0000811F0000}"/>
    <cellStyle name="Unprotected" xfId="7805" xr:uid="{00000000-0005-0000-0000-0000821F0000}"/>
    <cellStyle name="Unprotected 2" xfId="7806" xr:uid="{00000000-0005-0000-0000-0000831F0000}"/>
    <cellStyle name="Unprotected 3" xfId="7807" xr:uid="{00000000-0005-0000-0000-0000841F0000}"/>
    <cellStyle name="UnProtectedCalc" xfId="7808" xr:uid="{00000000-0005-0000-0000-0000851F0000}"/>
    <cellStyle name="UnProtectedCalc 2" xfId="7809" xr:uid="{00000000-0005-0000-0000-0000861F0000}"/>
    <cellStyle name="UnProtectedCalc 2 2" xfId="7810" xr:uid="{00000000-0005-0000-0000-0000871F0000}"/>
    <cellStyle name="User_Defined_A" xfId="7811" xr:uid="{00000000-0005-0000-0000-0000881F0000}"/>
    <cellStyle name="Währung [0]_Imp02" xfId="7812" xr:uid="{00000000-0005-0000-0000-0000891F0000}"/>
    <cellStyle name="Währung_Imp02" xfId="7813" xr:uid="{00000000-0005-0000-0000-00008A1F0000}"/>
    <cellStyle name="Warning Text 2" xfId="7814" xr:uid="{00000000-0005-0000-0000-00008B1F0000}"/>
    <cellStyle name="Warning Text 2 2" xfId="7815" xr:uid="{00000000-0005-0000-0000-00008C1F0000}"/>
    <cellStyle name="Warning Text 2 2 2" xfId="7816" xr:uid="{00000000-0005-0000-0000-00008D1F0000}"/>
    <cellStyle name="Warning Text 2 3" xfId="7817" xr:uid="{00000000-0005-0000-0000-00008E1F0000}"/>
    <cellStyle name="Warning Text 3" xfId="7818" xr:uid="{00000000-0005-0000-0000-00008F1F0000}"/>
    <cellStyle name="Warning Text 3 2" xfId="7819" xr:uid="{00000000-0005-0000-0000-0000901F0000}"/>
    <cellStyle name="Warning Text 3 2 2" xfId="7820" xr:uid="{00000000-0005-0000-0000-0000911F0000}"/>
    <cellStyle name="Warning Text 3 3" xfId="7821" xr:uid="{00000000-0005-0000-0000-0000921F0000}"/>
    <cellStyle name="Warning Text 4" xfId="7822" xr:uid="{00000000-0005-0000-0000-0000931F0000}"/>
    <cellStyle name="Warning Text 4 2" xfId="7823" xr:uid="{00000000-0005-0000-0000-0000941F0000}"/>
    <cellStyle name="Warning Text 4 2 2" xfId="7824" xr:uid="{00000000-0005-0000-0000-0000951F0000}"/>
    <cellStyle name="Warning Text 5" xfId="7825" xr:uid="{00000000-0005-0000-0000-0000961F0000}"/>
    <cellStyle name="Warning Text 5 2" xfId="7826" xr:uid="{00000000-0005-0000-0000-0000971F0000}"/>
    <cellStyle name="Warning Text 6" xfId="7827" xr:uid="{00000000-0005-0000-0000-0000981F0000}"/>
    <cellStyle name="whole number" xfId="8391" xr:uid="{86944102-0018-4FCE-8B27-E8DE3693BEA2}"/>
    <cellStyle name="wmColumnHeading" xfId="7828" xr:uid="{00000000-0005-0000-0000-0000991F0000}"/>
    <cellStyle name="wmColumnHeading 2" xfId="7829" xr:uid="{00000000-0005-0000-0000-00009A1F0000}"/>
    <cellStyle name="wmColumnHeading 2 2" xfId="7830" xr:uid="{00000000-0005-0000-0000-00009B1F0000}"/>
    <cellStyle name="wmNormal" xfId="7831" xr:uid="{00000000-0005-0000-0000-00009C1F0000}"/>
    <cellStyle name="wmNormal 2" xfId="7832" xr:uid="{00000000-0005-0000-0000-00009D1F0000}"/>
    <cellStyle name="wmNormal 2 2" xfId="7833" xr:uid="{00000000-0005-0000-0000-00009E1F0000}"/>
    <cellStyle name="wmNormal 2 2 2" xfId="7834" xr:uid="{00000000-0005-0000-0000-00009F1F0000}"/>
    <cellStyle name="wmNormal 3" xfId="7835" xr:uid="{00000000-0005-0000-0000-0000A01F0000}"/>
    <cellStyle name="wmNormal 3 2" xfId="7836" xr:uid="{00000000-0005-0000-0000-0000A11F0000}"/>
    <cellStyle name="wmNormal 3 2 2" xfId="7837" xr:uid="{00000000-0005-0000-0000-0000A21F0000}"/>
    <cellStyle name="wmNormal 3 3" xfId="7838" xr:uid="{00000000-0005-0000-0000-0000A31F0000}"/>
    <cellStyle name="wmNormal 3 3 2" xfId="7839" xr:uid="{00000000-0005-0000-0000-0000A41F0000}"/>
    <cellStyle name="wmNormal 3 3 3" xfId="7840" xr:uid="{00000000-0005-0000-0000-0000A51F0000}"/>
    <cellStyle name="wmNormal 3 4" xfId="7841" xr:uid="{00000000-0005-0000-0000-0000A61F0000}"/>
    <cellStyle name="wmNormal 4" xfId="7842" xr:uid="{00000000-0005-0000-0000-0000A71F0000}"/>
    <cellStyle name="wmNormal 4 2" xfId="7843" xr:uid="{00000000-0005-0000-0000-0000A81F0000}"/>
    <cellStyle name="wmNormal 4 3" xfId="7844" xr:uid="{00000000-0005-0000-0000-0000A91F0000}"/>
    <cellStyle name="wmNormal_Gas Flow Dynamics" xfId="7845" xr:uid="{00000000-0005-0000-0000-0000AA1F0000}"/>
    <cellStyle name="wmNormalWorkings" xfId="7846" xr:uid="{00000000-0005-0000-0000-0000AB1F0000}"/>
    <cellStyle name="wmNormalWorkings 2" xfId="7847" xr:uid="{00000000-0005-0000-0000-0000AC1F0000}"/>
    <cellStyle name="wmNormalWorkings 2 2" xfId="7848" xr:uid="{00000000-0005-0000-0000-0000AD1F0000}"/>
    <cellStyle name="wmPercent" xfId="7849" xr:uid="{00000000-0005-0000-0000-0000AE1F0000}"/>
    <cellStyle name="wmPercent 2" xfId="7850" xr:uid="{00000000-0005-0000-0000-0000AF1F0000}"/>
    <cellStyle name="wmPercent 2 2" xfId="7851" xr:uid="{00000000-0005-0000-0000-0000B01F0000}"/>
    <cellStyle name="wmPercent 2 2 2" xfId="7852" xr:uid="{00000000-0005-0000-0000-0000B11F0000}"/>
    <cellStyle name="wmPercent 3" xfId="7853" xr:uid="{00000000-0005-0000-0000-0000B21F0000}"/>
    <cellStyle name="wmPercent 3 2" xfId="7854" xr:uid="{00000000-0005-0000-0000-0000B31F0000}"/>
    <cellStyle name="wmPercent 3 2 2" xfId="7855" xr:uid="{00000000-0005-0000-0000-0000B41F0000}"/>
    <cellStyle name="wmPercent 3 3" xfId="7856" xr:uid="{00000000-0005-0000-0000-0000B51F0000}"/>
    <cellStyle name="wmPercent 3 3 2" xfId="7857" xr:uid="{00000000-0005-0000-0000-0000B61F0000}"/>
    <cellStyle name="wmPercent 3 3 3" xfId="7858" xr:uid="{00000000-0005-0000-0000-0000B71F0000}"/>
    <cellStyle name="wmPercent 3 4" xfId="7859" xr:uid="{00000000-0005-0000-0000-0000B81F0000}"/>
    <cellStyle name="wmPercent 4" xfId="7860" xr:uid="{00000000-0005-0000-0000-0000B91F0000}"/>
    <cellStyle name="wmPercent 4 2" xfId="7861" xr:uid="{00000000-0005-0000-0000-0000BA1F0000}"/>
    <cellStyle name="wmPercent 4 3" xfId="7862" xr:uid="{00000000-0005-0000-0000-0000BB1F0000}"/>
    <cellStyle name="wmPercent_Gas Flow Dynamics" xfId="7863" xr:uid="{00000000-0005-0000-0000-0000BC1F0000}"/>
    <cellStyle name="wmReportTitle" xfId="7864" xr:uid="{00000000-0005-0000-0000-0000BD1F0000}"/>
    <cellStyle name="wmReportTitle 2" xfId="7865" xr:uid="{00000000-0005-0000-0000-0000BE1F0000}"/>
    <cellStyle name="wmReportTitle 2 2" xfId="7866" xr:uid="{00000000-0005-0000-0000-0000BF1F0000}"/>
    <cellStyle name="wmSubHeading" xfId="7867" xr:uid="{00000000-0005-0000-0000-0000C01F0000}"/>
    <cellStyle name="wmSubHeading 2" xfId="7868" xr:uid="{00000000-0005-0000-0000-0000C11F0000}"/>
    <cellStyle name="wmSubHeading 2 2" xfId="7869" xr:uid="{00000000-0005-0000-0000-0000C21F0000}"/>
    <cellStyle name="wmWorkingVariables" xfId="7870" xr:uid="{00000000-0005-0000-0000-0000C31F0000}"/>
    <cellStyle name="wmWorkingVariables 2" xfId="7871" xr:uid="{00000000-0005-0000-0000-0000C41F0000}"/>
    <cellStyle name="wmWorkingVariables 2 2" xfId="7872" xr:uid="{00000000-0005-0000-0000-0000C51F0000}"/>
    <cellStyle name="wmYears" xfId="7873" xr:uid="{00000000-0005-0000-0000-0000C61F0000}"/>
    <cellStyle name="wmYears 2" xfId="7874" xr:uid="{00000000-0005-0000-0000-0000C71F0000}"/>
    <cellStyle name="wmYears 2 2" xfId="7875" xr:uid="{00000000-0005-0000-0000-0000C81F0000}"/>
    <cellStyle name="Year" xfId="7876" xr:uid="{00000000-0005-0000-0000-0000C91F0000}"/>
    <cellStyle name="Year 2" xfId="7877" xr:uid="{00000000-0005-0000-0000-0000CA1F0000}"/>
    <cellStyle name="Year 2 2" xfId="7878" xr:uid="{00000000-0005-0000-0000-0000CB1F0000}"/>
    <cellStyle name="Year2" xfId="7879" xr:uid="{00000000-0005-0000-0000-0000CC1F0000}"/>
    <cellStyle name="Year2 2" xfId="7880" xr:uid="{00000000-0005-0000-0000-0000CD1F0000}"/>
    <cellStyle name="Year2 2 2" xfId="7881" xr:uid="{00000000-0005-0000-0000-0000CE1F0000}"/>
    <cellStyle name="Years" xfId="7882" xr:uid="{00000000-0005-0000-0000-0000CF1F0000}"/>
    <cellStyle name="Years 2" xfId="7883" xr:uid="{00000000-0005-0000-0000-0000D01F0000}"/>
    <cellStyle name="Years 2 2" xfId="7884" xr:uid="{00000000-0005-0000-0000-0000D11F0000}"/>
    <cellStyle name="Years2" xfId="7885" xr:uid="{00000000-0005-0000-0000-0000D21F0000}"/>
    <cellStyle name="Years2 2" xfId="7886" xr:uid="{00000000-0005-0000-0000-0000D31F0000}"/>
    <cellStyle name="Years2 2 2" xfId="7887" xr:uid="{00000000-0005-0000-0000-0000D41F0000}"/>
    <cellStyle name="Обычный_2++" xfId="7888" xr:uid="{00000000-0005-0000-0000-0000D51F0000}"/>
    <cellStyle name="常规_05年7月重点企业主要产品产量" xfId="7889" xr:uid="{00000000-0005-0000-0000-0000D61F0000}"/>
  </cellStyles>
  <dxfs count="0"/>
  <tableStyles count="0" defaultTableStyle="TableStyleMedium2" defaultPivotStyle="PivotStyleLight16"/>
  <colors>
    <mruColors>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styles" Target="styles.xml"/><Relationship Id="rId30" Type="http://schemas.openxmlformats.org/officeDocument/2006/relationships/customXml" Target="../customXml/item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171372</xdr:colOff>
      <xdr:row>1</xdr:row>
      <xdr:rowOff>2184</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2988594" cy="7165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COMMON\99I2K\Group3\forecast\Pre%20Budget%20Reports\PBR%202006\Summer%20changes\CTPBR06L_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windows\temp\PROF99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orecast/hist20/CHSPD1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BM\Forecast\Bud05\PostBudget05_reconcil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orecast/hist20/HIS19FI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Research-camb\mresearch\RPW\Winter%2004-05\Margins\MRGWinter04-05.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asisdata7\homedirs\Program%20Files\FileNET\IDM\Cache\2003012410152300001\all%20the%20chart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rkyv\CheckOut\Long-term%20model%202009%7bdb5-doc3966101-ma1-mi14%7d.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UK99"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inputs"/>
      <sheetName val="Determinant analysis"/>
      <sheetName val="Model output"/>
      <sheetName val="CTA output"/>
      <sheetName val="Model growth rates"/>
      <sheetName val="HIC Total"/>
      <sheetName val="FIN Total"/>
      <sheetName val="Main calcs"/>
      <sheetName val="Summary"/>
      <sheetName val="Diagnostics"/>
      <sheetName val="CT on gains"/>
      <sheetName val="A9 summary"/>
      <sheetName val="GR regressions"/>
      <sheetName val="L-P regressions"/>
      <sheetName val="Chart 3.11"/>
      <sheetName val="Exec Summary"/>
      <sheetName val="Sheet2"/>
      <sheetName val="Model_inputs"/>
      <sheetName val="Determinant_analysis"/>
      <sheetName val="Model_output"/>
      <sheetName val="CTA_output"/>
      <sheetName val="Model_growth_rates"/>
      <sheetName val="HIC_Total"/>
      <sheetName val="FIN_Total"/>
      <sheetName val="Main_calcs"/>
      <sheetName val="CT_on_gains"/>
      <sheetName val="A9_summary"/>
      <sheetName val="GR_regressions"/>
      <sheetName val="L-P_regressions"/>
      <sheetName val="Chart_3_11"/>
      <sheetName val="Exec_Summary"/>
      <sheetName val="Model_inputs1"/>
      <sheetName val="Determinant_analysis1"/>
      <sheetName val="Model_output1"/>
      <sheetName val="CTA_output1"/>
      <sheetName val="Model_growth_rates1"/>
      <sheetName val="HIC_Total1"/>
      <sheetName val="FIN_Total1"/>
      <sheetName val="Main_calcs1"/>
      <sheetName val="CT_on_gains1"/>
      <sheetName val="A9_summary1"/>
      <sheetName val="GR_regressions1"/>
      <sheetName val="L-P_regressions1"/>
      <sheetName val="Chart_3_111"/>
      <sheetName val="Exec_Summary1"/>
      <sheetName val="BigChart"/>
      <sheetName val="Model_inputs2"/>
      <sheetName val="Determinant_analysis2"/>
      <sheetName val="Model_output2"/>
      <sheetName val="CTA_output2"/>
      <sheetName val="Model_growth_rates2"/>
      <sheetName val="HIC_Total2"/>
      <sheetName val="FIN_Total2"/>
      <sheetName val="Main_calcs2"/>
      <sheetName val="CT_on_gains2"/>
      <sheetName val="A9_summary2"/>
      <sheetName val="GR_regressions2"/>
      <sheetName val="L-P_regressions2"/>
      <sheetName val="Chart_3_112"/>
      <sheetName val="Exec_Summary2"/>
      <sheetName val="Buget Reconciliation page"/>
      <sheetName val="Model_inputs3"/>
      <sheetName val="Determinant_analysis3"/>
      <sheetName val="Model_output3"/>
      <sheetName val="CTA_output3"/>
      <sheetName val="Model_growth_rates3"/>
      <sheetName val="HIC_Total3"/>
      <sheetName val="FIN_Total3"/>
      <sheetName val="Main_calcs3"/>
      <sheetName val="CT_on_gains3"/>
      <sheetName val="A9_summary3"/>
      <sheetName val="GR_regressions3"/>
      <sheetName val="L-P_regressions3"/>
      <sheetName val="Chart_3_113"/>
      <sheetName val="Exec_Summary3"/>
      <sheetName val="Buget_Reconciliation_page"/>
      <sheetName val="Model_inputs4"/>
      <sheetName val="Determinant_analysis4"/>
      <sheetName val="Model_output4"/>
      <sheetName val="CTA_output4"/>
      <sheetName val="Model_growth_rates4"/>
      <sheetName val="HIC_Total4"/>
      <sheetName val="FIN_Total4"/>
      <sheetName val="Main_calcs4"/>
      <sheetName val="CT_on_gains4"/>
      <sheetName val="A9_summary4"/>
      <sheetName val="GR_regressions4"/>
      <sheetName val="L-P_regressions4"/>
      <sheetName val="Chart_3_114"/>
      <sheetName val="Exec_Summary4"/>
      <sheetName val="Buget_Reconciliation_page1"/>
      <sheetName val="Data Variables"/>
      <sheetName val="Savings Uplifts"/>
      <sheetName val="Look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cast data"/>
      <sheetName val="Intro - read first"/>
      <sheetName val="Imp VAT"/>
      <sheetName val="Home VAT"/>
      <sheetName val="VATgraph"/>
      <sheetName val="Tobacco"/>
      <sheetName val="Spirits"/>
      <sheetName val="Beer"/>
      <sheetName val="Wine"/>
      <sheetName val="Cider"/>
      <sheetName val="B&amp;G"/>
      <sheetName val="Customs"/>
      <sheetName val="APD"/>
      <sheetName val="IPT"/>
      <sheetName val="Landfill"/>
      <sheetName val="Reb oils"/>
      <sheetName val="Petrol"/>
      <sheetName val="Derv"/>
      <sheetName val="Oilgraph"/>
      <sheetName val="Tables 1 &amp; 2"/>
      <sheetName val="April"/>
      <sheetName val="Daily (2)"/>
      <sheetName val="Proportions"/>
      <sheetName val="Comparison"/>
      <sheetName val="CGBR table"/>
      <sheetName val="BIS table"/>
      <sheetName val="Tob accs"/>
      <sheetName val="Accruals"/>
      <sheetName val="Acc adj"/>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GSPD19.FI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External Inputs"/>
      <sheetName val="FAS Page 1"/>
      <sheetName val="FIN L-P regression"/>
      <sheetName val="HIC L-P regression"/>
      <sheetName val="FIN Rates"/>
      <sheetName val="Building Societies"/>
      <sheetName val="Rest of FIN"/>
      <sheetName val="FIN Total"/>
      <sheetName val="HIC Rates"/>
      <sheetName val="HIC Total"/>
      <sheetName val="FC Page 1"/>
      <sheetName val="T3 Page 1"/>
      <sheetName val="diff with last"/>
      <sheetName val="Repayments"/>
      <sheetName val="Budget 2005 measures"/>
      <sheetName val="PBR 2004 measures"/>
      <sheetName val="Previous Measures"/>
      <sheetName val="quarterly"/>
      <sheetName val="NG DATA"/>
      <sheetName val="NG HIC R7.3"/>
      <sheetName val="NG HIC R9.3"/>
      <sheetName val="NG FIN RA.3"/>
      <sheetName val="NG FIN RC.3"/>
      <sheetName val="External_Inputs"/>
      <sheetName val="FAS_Page_1"/>
      <sheetName val="FIN_L-P_regression"/>
      <sheetName val="HIC_L-P_regression"/>
      <sheetName val="FIN_Rates"/>
      <sheetName val="Building_Societies"/>
      <sheetName val="Rest_of_FIN"/>
      <sheetName val="FIN_Total"/>
      <sheetName val="HIC_Rates"/>
      <sheetName val="HIC_Total"/>
      <sheetName val="FC_Page_1"/>
      <sheetName val="T3_Page_1"/>
      <sheetName val="diff_with_last"/>
      <sheetName val="Budget_2005_measures"/>
      <sheetName val="PBR_2004_measures"/>
      <sheetName val="Previous_Measures"/>
      <sheetName val="NG_DATA"/>
      <sheetName val="NG_HIC_R7_3"/>
      <sheetName val="NG_HIC_R9_3"/>
      <sheetName val="NG_FIN_RA_3"/>
      <sheetName val="NG_FIN_RC_3"/>
      <sheetName val="CHGSPD19.FIN"/>
      <sheetName val="External_Inputs1"/>
      <sheetName val="FAS_Page_11"/>
      <sheetName val="FIN_L-P_regression1"/>
      <sheetName val="HIC_L-P_regression1"/>
      <sheetName val="FIN_Rates1"/>
      <sheetName val="Building_Societies1"/>
      <sheetName val="Rest_of_FIN1"/>
      <sheetName val="FIN_Total1"/>
      <sheetName val="HIC_Rates1"/>
      <sheetName val="HIC_Total1"/>
      <sheetName val="FC_Page_11"/>
      <sheetName val="T3_Page_11"/>
      <sheetName val="diff_with_last1"/>
      <sheetName val="Budget_2005_measures1"/>
      <sheetName val="PBR_2004_measures1"/>
      <sheetName val="Previous_Measures1"/>
      <sheetName val="NG_DATA1"/>
      <sheetName val="NG_HIC_R7_31"/>
      <sheetName val="NG_HIC_R9_31"/>
      <sheetName val="NG_FIN_RA_31"/>
      <sheetName val="NG_FIN_RC_31"/>
      <sheetName val="External_Inputs2"/>
      <sheetName val="FAS_Page_12"/>
      <sheetName val="FIN_L-P_regression2"/>
      <sheetName val="HIC_L-P_regression2"/>
      <sheetName val="FIN_Rates2"/>
      <sheetName val="Building_Societies2"/>
      <sheetName val="Rest_of_FIN2"/>
      <sheetName val="FIN_Total2"/>
      <sheetName val="HIC_Rates2"/>
      <sheetName val="HIC_Total2"/>
      <sheetName val="FC_Page_12"/>
      <sheetName val="T3_Page_12"/>
      <sheetName val="diff_with_last2"/>
      <sheetName val="Budget_2005_measures2"/>
      <sheetName val="PBR_2004_measures2"/>
      <sheetName val="Previous_Measures2"/>
      <sheetName val="NG_DATA2"/>
      <sheetName val="NG_HIC_R7_32"/>
      <sheetName val="NG_HIC_R9_32"/>
      <sheetName val="NG_FIN_RA_32"/>
      <sheetName val="NG_FIN_RC_32"/>
      <sheetName val="CHGSPD19_FIN"/>
      <sheetName val="External_Inputs3"/>
      <sheetName val="FAS_Page_13"/>
      <sheetName val="FIN_L-P_regression3"/>
      <sheetName val="HIC_L-P_regression3"/>
      <sheetName val="FIN_Rates3"/>
      <sheetName val="Building_Societies3"/>
      <sheetName val="Rest_of_FIN3"/>
      <sheetName val="FIN_Total3"/>
      <sheetName val="HIC_Rates3"/>
      <sheetName val="HIC_Total3"/>
      <sheetName val="FC_Page_13"/>
      <sheetName val="T3_Page_13"/>
      <sheetName val="diff_with_last3"/>
      <sheetName val="Budget_2005_measures3"/>
      <sheetName val="PBR_2004_measures3"/>
      <sheetName val="Previous_Measures3"/>
      <sheetName val="NG_DATA3"/>
      <sheetName val="NG_HIC_R7_33"/>
      <sheetName val="NG_HIC_R9_33"/>
      <sheetName val="NG_FIN_RA_33"/>
      <sheetName val="NG_FIN_RC_33"/>
      <sheetName val="CHGSPD19_FIN1"/>
      <sheetName val="External_Inputs4"/>
      <sheetName val="FAS_Page_14"/>
      <sheetName val="FIN_L-P_regression4"/>
      <sheetName val="HIC_L-P_regression4"/>
      <sheetName val="FIN_Rates4"/>
      <sheetName val="Building_Societies4"/>
      <sheetName val="Rest_of_FIN4"/>
      <sheetName val="FIN_Total4"/>
      <sheetName val="HIC_Rates4"/>
      <sheetName val="HIC_Total4"/>
      <sheetName val="FC_Page_14"/>
      <sheetName val="T3_Page_14"/>
      <sheetName val="diff_with_last4"/>
      <sheetName val="Budget_2005_measures4"/>
      <sheetName val="PBR_2004_measures4"/>
      <sheetName val="Previous_Measures4"/>
      <sheetName val="NG_DATA4"/>
      <sheetName val="NG_HIC_R7_34"/>
      <sheetName val="NG_HIC_R9_34"/>
      <sheetName val="NG_FIN_RA_34"/>
      <sheetName val="NG_FIN_RC_34"/>
      <sheetName val="CHGSPD19_FIN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19FIN(A)"/>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Differences"/>
      <sheetName val="margus"/>
      <sheetName val="margasia"/>
      <sheetName val="margeur"/>
      <sheetName val="Graphics"/>
      <sheetName val="RPW Graphics"/>
      <sheetName val="USGC Chart 2"/>
      <sheetName val="USGC Chart 3"/>
      <sheetName val="USGC Chart"/>
      <sheetName val="Singapore Chart"/>
      <sheetName val="Rott - ARA Chart"/>
      <sheetName val="NYHB Resid vs Gas"/>
      <sheetName val="USGC Resid vs Gas"/>
      <sheetName val="Notional Cracking Margins Chart"/>
      <sheetName val="Comparison Graphs"/>
      <sheetName val="RPW Annual"/>
      <sheetName val="Chart3"/>
      <sheetName val="USGC"/>
      <sheetName val="NYHB"/>
      <sheetName val="Singapore"/>
      <sheetName val="Rotterdam - ARA Barges"/>
      <sheetName val="Prices in 3 Markets "/>
      <sheetName val="Price Comparison Charts"/>
      <sheetName val="Inter-Product in 3 Markets"/>
      <sheetName val="Crude Forecast"/>
      <sheetName val="FOB Med"/>
      <sheetName val="Chart1"/>
      <sheetName val="Y-T-D"/>
      <sheetName val="Y-T-D Daily"/>
      <sheetName val="Prices"/>
      <sheetName val="Mogas-Dist Margins"/>
      <sheetName val="NGLs"/>
      <sheetName val="Maya2"/>
      <sheetName val="Q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1.1"/>
      <sheetName val="Frameworks comparison 2.1 2.2"/>
      <sheetName val="Figures 3.1 3.2"/>
      <sheetName val="Table 3.1"/>
      <sheetName val="3.1 Inflation expectations"/>
      <sheetName val="3.2 Taylor rules"/>
      <sheetName val="3.3 UK Taylor rule"/>
      <sheetName val="Chart 3.4"/>
      <sheetName val="3.5 10 years ahead"/>
      <sheetName val="3.6 M3 growth"/>
      <sheetName val="Box D Red triangle"/>
      <sheetName val="Figure 4.1 UK fiscal fwork"/>
      <sheetName val="Table 4.1"/>
      <sheetName val="Box D table"/>
      <sheetName val="4.1 UK"/>
      <sheetName val="4.3.and 4.4"/>
      <sheetName val="4.5 deficit and interest rate"/>
      <sheetName val="4.6 ten year bonds"/>
      <sheetName val="5.1 share of gdp"/>
      <sheetName val="Sheet1"/>
      <sheetName val="Figure 6.1"/>
      <sheetName val="Table 6.1 Bank Supervisors"/>
      <sheetName val="Figure_1_1"/>
      <sheetName val="Frameworks_comparison_2_1_2_2"/>
      <sheetName val="Figures_3_1_3_2"/>
      <sheetName val="Table_3_1"/>
      <sheetName val="3_1_Inflation_expectations"/>
      <sheetName val="3_2_Taylor_rules"/>
      <sheetName val="3_3_UK_Taylor_rule"/>
      <sheetName val="Chart_3_4"/>
      <sheetName val="3_5_10_years_ahead"/>
      <sheetName val="3_6_M3_growth"/>
      <sheetName val="Box_D_Red_triangle"/>
      <sheetName val="Figure_4_1_UK_fiscal_fwork"/>
      <sheetName val="Table_4_1"/>
      <sheetName val="Box_D_table"/>
      <sheetName val="4_1_UK"/>
      <sheetName val="4_3_and_4_4"/>
      <sheetName val="4_5_deficit_and_interest_rate"/>
      <sheetName val="4_6_ten_year_bonds"/>
      <sheetName val="5_1_share_of_gdp"/>
      <sheetName val="Figure_6_1"/>
      <sheetName val="Table_6_1_Bank_Supervisors"/>
      <sheetName val="Figure_1_11"/>
      <sheetName val="Frameworks_comparison_2_1_2_21"/>
      <sheetName val="Figures_3_1_3_21"/>
      <sheetName val="Table_3_11"/>
      <sheetName val="3_1_Inflation_expectations1"/>
      <sheetName val="3_2_Taylor_rules1"/>
      <sheetName val="3_3_UK_Taylor_rule1"/>
      <sheetName val="Chart_3_41"/>
      <sheetName val="3_5_10_years_ahead1"/>
      <sheetName val="3_6_M3_growth1"/>
      <sheetName val="Box_D_Red_triangle1"/>
      <sheetName val="Figure_4_1_UK_fiscal_fwork1"/>
      <sheetName val="Table_4_11"/>
      <sheetName val="Box_D_table1"/>
      <sheetName val="4_1_UK1"/>
      <sheetName val="4_3_and_4_41"/>
      <sheetName val="4_5_deficit_and_interest_rate1"/>
      <sheetName val="4_6_ten_year_bonds1"/>
      <sheetName val="5_1_share_of_gdp1"/>
      <sheetName val="Figure_6_11"/>
      <sheetName val="Table_6_1_Bank_Supervisors1"/>
      <sheetName val="Figure_1_12"/>
      <sheetName val="Frameworks_comparison_2_1_2_22"/>
      <sheetName val="Figures_3_1_3_22"/>
      <sheetName val="Table_3_12"/>
      <sheetName val="3_1_Inflation_expectations2"/>
      <sheetName val="3_2_Taylor_rules2"/>
      <sheetName val="3_3_UK_Taylor_rule2"/>
      <sheetName val="Chart_3_42"/>
      <sheetName val="3_5_10_years_ahead2"/>
      <sheetName val="3_6_M3_growth2"/>
      <sheetName val="Box_D_Red_triangle2"/>
      <sheetName val="Figure_4_1_UK_fiscal_fwork2"/>
      <sheetName val="Table_4_12"/>
      <sheetName val="Box_D_table2"/>
      <sheetName val="4_1_UK2"/>
      <sheetName val="4_3_and_4_42"/>
      <sheetName val="4_5_deficit_and_interest_rate2"/>
      <sheetName val="4_6_ten_year_bonds2"/>
      <sheetName val="5_1_share_of_gdp2"/>
      <sheetName val="Figure_6_12"/>
      <sheetName val="Table_6_1_Bank_Supervisors2"/>
      <sheetName val="USGC"/>
      <sheetName val="Carbon Price Floor"/>
      <sheetName val="Baseline results"/>
      <sheetName val="DECC Summary"/>
      <sheetName val="Figure_1_13"/>
      <sheetName val="Frameworks_comparison_2_1_2_23"/>
      <sheetName val="Figures_3_1_3_23"/>
      <sheetName val="Table_3_13"/>
      <sheetName val="3_1_Inflation_expectations3"/>
      <sheetName val="3_2_Taylor_rules3"/>
      <sheetName val="3_3_UK_Taylor_rule3"/>
      <sheetName val="Chart_3_43"/>
      <sheetName val="3_5_10_years_ahead3"/>
      <sheetName val="3_6_M3_growth3"/>
      <sheetName val="Box_D_Red_triangle3"/>
      <sheetName val="Figure_4_1_UK_fiscal_fwork3"/>
      <sheetName val="Table_4_13"/>
      <sheetName val="Box_D_table3"/>
      <sheetName val="4_1_UK3"/>
      <sheetName val="4_3_and_4_43"/>
      <sheetName val="4_5_deficit_and_interest_rate3"/>
      <sheetName val="4_6_ten_year_bonds3"/>
      <sheetName val="5_1_share_of_gdp3"/>
      <sheetName val="Figure_6_13"/>
      <sheetName val="Table_6_1_Bank_Supervisors3"/>
      <sheetName val="Carbon_Price_Floor"/>
      <sheetName val="Baseline_results"/>
      <sheetName val="DECC_Summary"/>
      <sheetName val="Figure_1_14"/>
      <sheetName val="Frameworks_comparison_2_1_2_24"/>
      <sheetName val="Figures_3_1_3_24"/>
      <sheetName val="Table_3_14"/>
      <sheetName val="3_1_Inflation_expectations4"/>
      <sheetName val="3_2_Taylor_rules4"/>
      <sheetName val="3_3_UK_Taylor_rule4"/>
      <sheetName val="Chart_3_44"/>
      <sheetName val="3_5_10_years_ahead4"/>
      <sheetName val="3_6_M3_growth4"/>
      <sheetName val="Box_D_Red_triangle4"/>
      <sheetName val="Figure_4_1_UK_fiscal_fwork4"/>
      <sheetName val="Table_4_14"/>
      <sheetName val="Box_D_table4"/>
      <sheetName val="4_1_UK4"/>
      <sheetName val="4_3_and_4_44"/>
      <sheetName val="4_5_deficit_and_interest_rate4"/>
      <sheetName val="4_6_ten_year_bonds4"/>
      <sheetName val="5_1_share_of_gdp4"/>
      <sheetName val="Figure_6_14"/>
      <sheetName val="Table_6_1_Bank_Supervisors4"/>
      <sheetName val="Carbon_Price_Floor1"/>
      <sheetName val="Baseline_results1"/>
      <sheetName val="DECC_Summary1"/>
      <sheetName val="CASHFLOW Gen Income"/>
      <sheetName val="model inpu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refreshError="1"/>
      <sheetData sheetId="13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 09"/>
      <sheetName val="Charts"/>
      <sheetName val="Scenarios"/>
      <sheetName val="Projections"/>
      <sheetName val="Calculation"/>
      <sheetName val="Latest"/>
      <sheetName val="Latest check"/>
      <sheetName val="PSF"/>
      <sheetName val="Nom. Input"/>
      <sheetName val="Profiles"/>
      <sheetName val="Population"/>
      <sheetName val="Social sec &amp; TC"/>
      <sheetName val="Pub.sec.pensions"/>
      <sheetName val="Health"/>
      <sheetName val="Death"/>
      <sheetName val="Education"/>
      <sheetName val="TREND"/>
      <sheetName val="RESULT 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K99"/>
      <sheetName val="PSF"/>
      <sheetName val="QsYs"/>
      <sheetName val="Dis master"/>
      <sheetName val="Ranges"/>
      <sheetName val="Dis_master1"/>
      <sheetName val="Population"/>
      <sheetName val="A2_Log"/>
      <sheetName val="headroom"/>
      <sheetName val="Price x Volume Calcs"/>
      <sheetName val="C_TOC Capex"/>
      <sheetName val="C_Working Cap"/>
      <sheetName val="C_Funding"/>
      <sheetName val="I_Calcs"/>
      <sheetName val="Financial Calcs"/>
      <sheetName val="Indices &amp; Rates"/>
      <sheetName val="D8_Lockup_calc"/>
      <sheetName val="A5_User Manual &amp; Ass"/>
      <sheetName val="Template Control"/>
      <sheetName val="B3 _Ass Yr-Yr"/>
      <sheetName val="Price &amp; Volume T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obr.uk/efo/economic-fiscal-outlook-march-2019/" TargetMode="External"/><Relationship Id="rId7" Type="http://schemas.openxmlformats.org/officeDocument/2006/relationships/comments" Target="../comments2.xml"/><Relationship Id="rId2" Type="http://schemas.openxmlformats.org/officeDocument/2006/relationships/hyperlink" Target="https://www.ofgem.gov.uk/publications-and-updates/feed-tariffs-guidance-licensed-electricity-suppliers-version-11" TargetMode="External"/><Relationship Id="rId1" Type="http://schemas.openxmlformats.org/officeDocument/2006/relationships/hyperlink" Target="https://www.gov.uk/government/collections/annual-renewables-obligation-level-calculations" TargetMode="External"/><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hyperlink" Target="https://www.ofgem.gov.uk/environmental-programmes/fit/contacts-guidance-and-resources/public-reports-and-data-fit/annual-reports" TargetMode="Externa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11.bin"/><Relationship Id="rId1" Type="http://schemas.openxmlformats.org/officeDocument/2006/relationships/hyperlink" Target="https://obr.uk/efo/economic-and-fiscal-outlook-october-2021/" TargetMode="External"/><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obr.uk/efo/economic-and-fiscal-outlook-october-2021/" TargetMode="External"/><Relationship Id="rId2" Type="http://schemas.openxmlformats.org/officeDocument/2006/relationships/hyperlink" Target="https://www.nationalgrideso.com/industry-information/charging/assistance-areas-high-electricity-distribution-costs-aahedc" TargetMode="External"/><Relationship Id="rId1" Type="http://schemas.openxmlformats.org/officeDocument/2006/relationships/hyperlink" Target="https://www.nationalgrideso.com/industry-information/charging/assistance-areas-high-electricity-distribution-costs-aahedc"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www.gov.uk/government/publications/green-gas-levy-ggl-rates-and-exemptions/green-gas-levy-ggl-rates-underlying-variables-mutualisation-threshold" TargetMode="External"/><Relationship Id="rId1" Type="http://schemas.openxmlformats.org/officeDocument/2006/relationships/hyperlink" Target="https://www.gov.uk/government/publications/green-gas-levy-ggl-rates-and-exemptions/green-gas-levy-ggl-rates-underlying-variables-mutualisation-threshol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obr.uk/efo/economic-and-fiscal-outlook-october-2021/" TargetMode="External"/><Relationship Id="rId2" Type="http://schemas.openxmlformats.org/officeDocument/2006/relationships/hyperlink" Target="https://www.gov.uk/government/collections/annual-renewables-obligation-level-calculations" TargetMode="External"/><Relationship Id="rId1" Type="http://schemas.openxmlformats.org/officeDocument/2006/relationships/hyperlink" Target="https://www.ofgem.gov.uk/environmental-programmes/ro/energy-suppliers" TargetMode="External"/><Relationship Id="rId5" Type="http://schemas.openxmlformats.org/officeDocument/2006/relationships/printerSettings" Target="../printerSettings/printerSettings9.bin"/><Relationship Id="rId4" Type="http://schemas.openxmlformats.org/officeDocument/2006/relationships/hyperlink" Target="https://www.ofgem.gov.uk/environmental-programmes/ro/energy-suppli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autoPageBreaks="0"/>
  </sheetPr>
  <dimension ref="A1:J23"/>
  <sheetViews>
    <sheetView tabSelected="1" zoomScaleNormal="100" workbookViewId="0">
      <selection activeCell="B18" sqref="B18"/>
    </sheetView>
  </sheetViews>
  <sheetFormatPr defaultColWidth="0" defaultRowHeight="12.6" zeroHeight="1"/>
  <cols>
    <col min="1" max="1" width="15.6328125" customWidth="1"/>
    <col min="2" max="2" width="19.1796875" customWidth="1"/>
    <col min="3" max="3" width="15.6328125" customWidth="1"/>
    <col min="4" max="4" width="146.6328125" customWidth="1"/>
    <col min="5" max="5" width="8.81640625" customWidth="1"/>
    <col min="6" max="10" width="0" hidden="1" customWidth="1"/>
    <col min="11" max="16384" width="8.81640625" hidden="1"/>
  </cols>
  <sheetData>
    <row r="1" spans="1:10" ht="57" customHeight="1">
      <c r="A1" t="s">
        <v>0</v>
      </c>
      <c r="D1" s="15"/>
      <c r="E1" s="15"/>
    </row>
    <row r="2" spans="1:10" ht="14.4">
      <c r="A2" s="8"/>
      <c r="B2" s="8"/>
      <c r="C2" s="8"/>
      <c r="D2" s="8"/>
      <c r="E2" s="8"/>
      <c r="F2" s="8"/>
      <c r="G2" s="8"/>
      <c r="H2" s="8"/>
      <c r="I2" s="8"/>
    </row>
    <row r="3" spans="1:10" s="15" customFormat="1" ht="18">
      <c r="A3" s="8"/>
      <c r="B3" s="143" t="s">
        <v>1</v>
      </c>
      <c r="C3" s="8"/>
      <c r="D3" s="8"/>
      <c r="E3" s="8"/>
      <c r="F3" s="8"/>
      <c r="G3" s="8"/>
      <c r="H3" s="8"/>
      <c r="I3" s="8"/>
      <c r="J3"/>
    </row>
    <row r="4" spans="1:10" s="15" customFormat="1" ht="14.4">
      <c r="B4" s="10"/>
      <c r="C4" s="8"/>
      <c r="D4" s="9"/>
      <c r="E4" s="8"/>
      <c r="F4" s="8"/>
      <c r="G4" s="8"/>
      <c r="H4" s="8"/>
      <c r="I4" s="8"/>
      <c r="J4" s="8"/>
    </row>
    <row r="5" spans="1:10" s="15" customFormat="1" ht="22.5" customHeight="1">
      <c r="B5" s="11" t="s">
        <v>2</v>
      </c>
      <c r="C5" s="11" t="s">
        <v>3</v>
      </c>
      <c r="D5" s="11" t="s">
        <v>4</v>
      </c>
      <c r="E5" s="8"/>
      <c r="F5" s="8"/>
      <c r="G5" s="8"/>
      <c r="H5" s="8"/>
      <c r="I5" s="8"/>
      <c r="J5" s="8"/>
    </row>
    <row r="6" spans="1:10" s="15" customFormat="1" ht="14.4">
      <c r="B6" s="144" t="s">
        <v>5</v>
      </c>
      <c r="C6" s="240">
        <v>43349</v>
      </c>
      <c r="D6" s="241" t="s">
        <v>6</v>
      </c>
      <c r="E6" s="8"/>
      <c r="F6" s="8"/>
      <c r="G6" s="8"/>
      <c r="H6" s="8"/>
      <c r="I6" s="8"/>
      <c r="J6" s="8"/>
    </row>
    <row r="7" spans="1:10" s="15" customFormat="1" ht="152.25" customHeight="1">
      <c r="B7" s="146" t="s">
        <v>7</v>
      </c>
      <c r="C7" s="242">
        <v>43410</v>
      </c>
      <c r="D7" s="243" t="s">
        <v>8</v>
      </c>
      <c r="E7" s="8"/>
      <c r="F7" s="8"/>
      <c r="G7" s="8"/>
      <c r="H7" s="8"/>
      <c r="I7" s="8"/>
      <c r="J7" s="8"/>
    </row>
    <row r="8" spans="1:10" s="15" customFormat="1" ht="43.2">
      <c r="B8" s="244" t="s">
        <v>9</v>
      </c>
      <c r="C8" s="242">
        <v>43138</v>
      </c>
      <c r="D8" s="245" t="s">
        <v>10</v>
      </c>
      <c r="E8" s="8"/>
      <c r="F8" s="8"/>
      <c r="G8" s="8"/>
      <c r="H8" s="8"/>
      <c r="I8" s="8"/>
      <c r="J8" s="8"/>
    </row>
    <row r="9" spans="1:10" s="15" customFormat="1" ht="43.2">
      <c r="B9" s="244" t="s">
        <v>11</v>
      </c>
      <c r="C9" s="242">
        <v>43684</v>
      </c>
      <c r="D9" s="245" t="s">
        <v>12</v>
      </c>
      <c r="E9" s="8"/>
      <c r="F9" s="8"/>
      <c r="G9" s="8"/>
      <c r="H9" s="8"/>
      <c r="I9" s="8"/>
      <c r="J9" s="8"/>
    </row>
    <row r="10" spans="1:10" s="15" customFormat="1" ht="100.8">
      <c r="B10" s="244" t="s">
        <v>13</v>
      </c>
      <c r="C10" s="242">
        <v>43868</v>
      </c>
      <c r="D10" s="243" t="s">
        <v>14</v>
      </c>
      <c r="E10" s="8"/>
      <c r="F10" s="8"/>
      <c r="G10" s="8"/>
      <c r="H10" s="8"/>
      <c r="I10" s="8"/>
      <c r="J10" s="8"/>
    </row>
    <row r="11" spans="1:10" s="15" customFormat="1" ht="57.6">
      <c r="B11" s="244" t="s">
        <v>15</v>
      </c>
      <c r="C11" s="242">
        <v>44048</v>
      </c>
      <c r="D11" s="245" t="s">
        <v>16</v>
      </c>
      <c r="E11" s="8"/>
      <c r="F11" s="8"/>
      <c r="G11" s="8"/>
      <c r="H11" s="8"/>
      <c r="I11" s="8"/>
      <c r="J11" s="8"/>
    </row>
    <row r="12" spans="1:10" s="15" customFormat="1" ht="43.2">
      <c r="B12" s="244" t="s">
        <v>17</v>
      </c>
      <c r="C12" s="242">
        <v>44050</v>
      </c>
      <c r="D12" s="245" t="s">
        <v>18</v>
      </c>
      <c r="E12" s="8"/>
      <c r="F12" s="8"/>
      <c r="G12" s="8"/>
      <c r="H12" s="8"/>
      <c r="I12" s="8"/>
      <c r="J12" s="8"/>
    </row>
    <row r="13" spans="1:10" s="15" customFormat="1" ht="43.2">
      <c r="B13" s="244" t="s">
        <v>19</v>
      </c>
      <c r="C13" s="242">
        <v>44232</v>
      </c>
      <c r="D13" s="245" t="s">
        <v>20</v>
      </c>
      <c r="E13" s="8"/>
      <c r="F13" s="8"/>
      <c r="G13" s="8"/>
      <c r="H13" s="8"/>
      <c r="I13" s="8"/>
      <c r="J13" s="8"/>
    </row>
    <row r="14" spans="1:10" s="15" customFormat="1" ht="28.8">
      <c r="B14" s="244" t="s">
        <v>21</v>
      </c>
      <c r="C14" s="242">
        <v>44414</v>
      </c>
      <c r="D14" s="245" t="s">
        <v>22</v>
      </c>
      <c r="E14" s="8"/>
      <c r="F14" s="8"/>
      <c r="G14" s="8"/>
      <c r="H14" s="8"/>
      <c r="I14" s="8"/>
      <c r="J14" s="8"/>
    </row>
    <row r="15" spans="1:10" s="15" customFormat="1" ht="28.8">
      <c r="B15" s="246" t="s">
        <v>23</v>
      </c>
      <c r="C15" s="247">
        <v>44596</v>
      </c>
      <c r="D15" s="239" t="s">
        <v>24</v>
      </c>
      <c r="E15" s="8"/>
      <c r="F15" s="8"/>
      <c r="G15" s="8"/>
      <c r="H15" s="8"/>
      <c r="I15" s="8"/>
      <c r="J15" s="8"/>
    </row>
    <row r="16" spans="1:10" s="15" customFormat="1" ht="14.4">
      <c r="B16" s="260" t="s">
        <v>25</v>
      </c>
      <c r="C16" s="262">
        <v>44696</v>
      </c>
      <c r="D16" s="261" t="s">
        <v>26</v>
      </c>
      <c r="E16" s="8"/>
      <c r="F16" s="8"/>
      <c r="G16" s="8"/>
      <c r="H16" s="8"/>
      <c r="I16" s="8"/>
      <c r="J16" s="8"/>
    </row>
    <row r="17" spans="1:10" s="15" customFormat="1" ht="14.4">
      <c r="A17" s="8"/>
      <c r="B17" s="260" t="s">
        <v>353</v>
      </c>
      <c r="C17" s="262">
        <v>44777</v>
      </c>
      <c r="D17" s="261" t="s">
        <v>352</v>
      </c>
      <c r="E17" s="8"/>
      <c r="F17" s="8"/>
      <c r="G17" s="8"/>
      <c r="H17" s="8"/>
      <c r="I17" s="8"/>
      <c r="J17"/>
    </row>
    <row r="18" spans="1:10" s="15" customFormat="1" ht="14.4">
      <c r="A18" s="8"/>
      <c r="B18" s="8"/>
      <c r="C18" s="8"/>
      <c r="D18" s="8"/>
      <c r="E18" s="8"/>
      <c r="F18" s="8"/>
      <c r="G18" s="8"/>
      <c r="H18" s="8"/>
      <c r="I18" s="8"/>
      <c r="J18"/>
    </row>
    <row r="19" spans="1:10" s="15" customFormat="1" ht="14.4">
      <c r="A19" s="8"/>
      <c r="B19" s="8"/>
      <c r="C19" s="8"/>
      <c r="D19" s="8"/>
      <c r="E19" s="8"/>
      <c r="F19" s="8"/>
      <c r="G19" s="8"/>
      <c r="H19" s="8"/>
      <c r="I19" s="8"/>
      <c r="J19"/>
    </row>
    <row r="20" spans="1:10" ht="14.4" hidden="1">
      <c r="A20" s="8"/>
      <c r="B20" s="8"/>
      <c r="C20" s="8"/>
      <c r="D20" s="8"/>
      <c r="E20" s="8"/>
      <c r="F20" s="8"/>
      <c r="G20" s="8"/>
      <c r="H20" s="8"/>
      <c r="I20" s="8"/>
    </row>
    <row r="21" spans="1:10" ht="14.4" hidden="1">
      <c r="A21" s="8"/>
      <c r="B21" s="8"/>
      <c r="C21" s="8"/>
      <c r="D21" s="8"/>
      <c r="E21" s="8"/>
      <c r="F21" s="8"/>
      <c r="G21" s="8"/>
      <c r="H21" s="8"/>
      <c r="I21" s="8"/>
    </row>
    <row r="22" spans="1:10" ht="14.4" hidden="1">
      <c r="A22" s="8"/>
      <c r="E22" s="8"/>
      <c r="F22" s="8"/>
      <c r="G22" s="8"/>
      <c r="H22" s="8"/>
      <c r="I22" s="8"/>
    </row>
    <row r="23" spans="1:10" ht="14.4" hidden="1">
      <c r="A23" s="8"/>
      <c r="E23" s="8"/>
      <c r="F23" s="8"/>
      <c r="G23" s="8"/>
      <c r="H23" s="8"/>
      <c r="I23" s="8"/>
    </row>
  </sheetData>
  <phoneticPr fontId="189" type="noConversion"/>
  <pageMargins left="0.7" right="0.7" top="0.75" bottom="0.75" header="0.3" footer="0.3"/>
  <pageSetup orientation="portrait" r:id="rId1"/>
  <headerFooter>
    <oddFooter>&amp;C_x000D_&amp;1#&amp;"Calibri"&amp;10&amp;K000000 OFFICIAL-InternalOnly</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79998168889431442"/>
    <pageSetUpPr autoPageBreaks="0"/>
  </sheetPr>
  <dimension ref="A1:XFB28"/>
  <sheetViews>
    <sheetView topLeftCell="L1" zoomScale="80" zoomScaleNormal="80" workbookViewId="0">
      <selection activeCell="X18" sqref="X18"/>
    </sheetView>
  </sheetViews>
  <sheetFormatPr defaultColWidth="0" defaultRowHeight="12.6" zeroHeight="1"/>
  <cols>
    <col min="1" max="1" width="3" customWidth="1"/>
    <col min="2" max="3" width="30.453125" customWidth="1"/>
    <col min="4" max="4" width="36" customWidth="1"/>
    <col min="5" max="5" width="12.1796875" customWidth="1"/>
    <col min="6" max="6" width="25.453125" customWidth="1"/>
    <col min="7" max="7" width="1.453125" customWidth="1"/>
    <col min="8" max="15" width="15.6328125" customWidth="1"/>
    <col min="16" max="16" width="1.453125" customWidth="1"/>
    <col min="17" max="27" width="15.6328125" customWidth="1"/>
    <col min="28" max="29" width="9" customWidth="1"/>
    <col min="16383" max="16384" width="9" hidden="1"/>
  </cols>
  <sheetData>
    <row r="1" spans="1:30" s="2" customFormat="1" ht="12.75" customHeight="1">
      <c r="F1" s="40"/>
    </row>
    <row r="2" spans="1:30" s="2" customFormat="1" ht="18.75" customHeight="1">
      <c r="B2" s="41" t="s">
        <v>202</v>
      </c>
      <c r="C2" s="41"/>
      <c r="D2" s="41"/>
      <c r="F2" s="40"/>
    </row>
    <row r="3" spans="1:30" s="2" customFormat="1" ht="42" customHeight="1">
      <c r="B3" s="343" t="s">
        <v>203</v>
      </c>
      <c r="C3" s="343"/>
      <c r="D3" s="343"/>
      <c r="E3" s="343"/>
      <c r="F3" s="343"/>
      <c r="G3" s="343"/>
      <c r="H3" s="40"/>
      <c r="I3" s="40"/>
      <c r="J3" s="40"/>
      <c r="K3" s="40"/>
      <c r="L3" s="40"/>
      <c r="M3" s="40"/>
      <c r="N3" s="40"/>
      <c r="O3" s="40"/>
      <c r="P3" s="40"/>
      <c r="Q3" s="40"/>
      <c r="R3" s="40"/>
      <c r="S3" s="40"/>
      <c r="T3" s="40"/>
      <c r="U3" s="40"/>
    </row>
    <row r="4" spans="1:30" s="2" customFormat="1" ht="12.75" customHeight="1">
      <c r="F4" s="40"/>
    </row>
    <row r="5" spans="1:30" s="15" customFormat="1">
      <c r="G5" s="57"/>
      <c r="P5" s="57"/>
    </row>
    <row r="6" spans="1:30" ht="12.75" customHeight="1">
      <c r="A6" s="15"/>
      <c r="B6" s="287" t="s">
        <v>27</v>
      </c>
      <c r="C6" s="341" t="s">
        <v>43</v>
      </c>
      <c r="D6" s="342" t="s">
        <v>187</v>
      </c>
      <c r="E6" s="341" t="s">
        <v>79</v>
      </c>
      <c r="F6" s="301"/>
      <c r="G6" s="29"/>
      <c r="H6" s="302" t="s">
        <v>80</v>
      </c>
      <c r="I6" s="303"/>
      <c r="J6" s="303"/>
      <c r="K6" s="303"/>
      <c r="L6" s="303"/>
      <c r="M6" s="303"/>
      <c r="N6" s="303"/>
      <c r="O6" s="304"/>
      <c r="P6" s="139"/>
      <c r="Q6" s="349" t="s">
        <v>81</v>
      </c>
      <c r="R6" s="350"/>
      <c r="S6" s="350"/>
      <c r="T6" s="350"/>
      <c r="U6" s="350"/>
      <c r="V6" s="350"/>
      <c r="W6" s="350"/>
      <c r="X6" s="350"/>
      <c r="Y6" s="350"/>
      <c r="Z6" s="350"/>
      <c r="AA6" s="351"/>
      <c r="AB6" s="15"/>
      <c r="AC6" s="15"/>
      <c r="AD6" s="15"/>
    </row>
    <row r="7" spans="1:30" ht="12.75" customHeight="1">
      <c r="A7" s="15"/>
      <c r="B7" s="287"/>
      <c r="C7" s="341"/>
      <c r="D7" s="342"/>
      <c r="E7" s="341"/>
      <c r="F7" s="301"/>
      <c r="G7" s="29"/>
      <c r="H7" s="288" t="s">
        <v>82</v>
      </c>
      <c r="I7" s="289"/>
      <c r="J7" s="289"/>
      <c r="K7" s="289"/>
      <c r="L7" s="289"/>
      <c r="M7" s="289"/>
      <c r="N7" s="289"/>
      <c r="O7" s="290"/>
      <c r="P7" s="139"/>
      <c r="Q7" s="352" t="s">
        <v>83</v>
      </c>
      <c r="R7" s="353"/>
      <c r="S7" s="353"/>
      <c r="T7" s="353"/>
      <c r="U7" s="353"/>
      <c r="V7" s="353"/>
      <c r="W7" s="353"/>
      <c r="X7" s="353"/>
      <c r="Y7" s="353"/>
      <c r="Z7" s="353"/>
      <c r="AA7" s="354"/>
      <c r="AB7" s="15"/>
      <c r="AC7" s="15"/>
      <c r="AD7" s="15"/>
    </row>
    <row r="8" spans="1:30" s="15" customFormat="1" ht="25.2" customHeight="1">
      <c r="B8" s="287"/>
      <c r="C8" s="341"/>
      <c r="D8" s="342"/>
      <c r="E8" s="341"/>
      <c r="F8" s="55" t="s">
        <v>84</v>
      </c>
      <c r="G8" s="29"/>
      <c r="H8" s="34" t="s">
        <v>85</v>
      </c>
      <c r="I8" s="34" t="s">
        <v>86</v>
      </c>
      <c r="J8" s="34" t="s">
        <v>87</v>
      </c>
      <c r="K8" s="34" t="s">
        <v>88</v>
      </c>
      <c r="L8" s="34" t="s">
        <v>89</v>
      </c>
      <c r="M8" s="35" t="s">
        <v>90</v>
      </c>
      <c r="N8" s="34" t="s">
        <v>91</v>
      </c>
      <c r="O8" s="34" t="s">
        <v>92</v>
      </c>
      <c r="P8" s="29"/>
      <c r="Q8" s="30" t="s">
        <v>93</v>
      </c>
      <c r="R8" s="30" t="s">
        <v>94</v>
      </c>
      <c r="S8" s="30" t="s">
        <v>95</v>
      </c>
      <c r="T8" s="36" t="s">
        <v>96</v>
      </c>
      <c r="U8" s="30" t="s">
        <v>97</v>
      </c>
      <c r="V8" s="30" t="s">
        <v>98</v>
      </c>
      <c r="W8" s="30" t="s">
        <v>99</v>
      </c>
      <c r="X8" s="30" t="s">
        <v>100</v>
      </c>
      <c r="Y8" s="30" t="s">
        <v>157</v>
      </c>
      <c r="Z8" s="30" t="s">
        <v>158</v>
      </c>
      <c r="AA8" s="30" t="s">
        <v>103</v>
      </c>
    </row>
    <row r="9" spans="1:30" s="15" customFormat="1" ht="12.6" customHeight="1">
      <c r="B9" s="287"/>
      <c r="C9" s="341"/>
      <c r="D9" s="342"/>
      <c r="E9" s="341"/>
      <c r="F9" s="55" t="s">
        <v>106</v>
      </c>
      <c r="G9" s="29"/>
      <c r="H9" s="32" t="s">
        <v>107</v>
      </c>
      <c r="I9" s="32" t="s">
        <v>108</v>
      </c>
      <c r="J9" s="32" t="s">
        <v>109</v>
      </c>
      <c r="K9" s="32" t="s">
        <v>110</v>
      </c>
      <c r="L9" s="32" t="s">
        <v>111</v>
      </c>
      <c r="M9" s="33" t="s">
        <v>112</v>
      </c>
      <c r="N9" s="32" t="s">
        <v>113</v>
      </c>
      <c r="O9" s="32" t="s">
        <v>114</v>
      </c>
      <c r="P9" s="29"/>
      <c r="Q9" s="32" t="s">
        <v>115</v>
      </c>
      <c r="R9" s="32" t="s">
        <v>116</v>
      </c>
      <c r="S9" s="32" t="s">
        <v>117</v>
      </c>
      <c r="T9" s="37" t="s">
        <v>118</v>
      </c>
      <c r="U9" s="32" t="s">
        <v>119</v>
      </c>
      <c r="V9" s="32" t="s">
        <v>120</v>
      </c>
      <c r="W9" s="32" t="s">
        <v>121</v>
      </c>
      <c r="X9" s="32" t="s">
        <v>122</v>
      </c>
      <c r="Y9" s="32" t="s">
        <v>123</v>
      </c>
      <c r="Z9" s="32" t="s">
        <v>124</v>
      </c>
      <c r="AA9" s="32" t="s">
        <v>125</v>
      </c>
    </row>
    <row r="10" spans="1:30" s="15" customFormat="1" ht="12.75" customHeight="1">
      <c r="B10" s="287"/>
      <c r="C10" s="341"/>
      <c r="D10" s="342"/>
      <c r="E10" s="341"/>
      <c r="F10" s="56" t="s">
        <v>204</v>
      </c>
      <c r="G10" s="29"/>
      <c r="H10" s="30" t="s">
        <v>127</v>
      </c>
      <c r="I10" s="30" t="s">
        <v>127</v>
      </c>
      <c r="J10" s="30" t="s">
        <v>128</v>
      </c>
      <c r="K10" s="30" t="s">
        <v>128</v>
      </c>
      <c r="L10" s="30" t="s">
        <v>129</v>
      </c>
      <c r="M10" s="31" t="s">
        <v>129</v>
      </c>
      <c r="N10" s="30" t="s">
        <v>130</v>
      </c>
      <c r="O10" s="30" t="s">
        <v>130</v>
      </c>
      <c r="P10" s="29"/>
      <c r="Q10" s="30" t="s">
        <v>131</v>
      </c>
      <c r="R10" s="30" t="s">
        <v>132</v>
      </c>
      <c r="S10" s="30" t="s">
        <v>132</v>
      </c>
      <c r="T10" s="36" t="s">
        <v>133</v>
      </c>
      <c r="U10" s="30" t="s">
        <v>133</v>
      </c>
      <c r="V10" s="30" t="s">
        <v>134</v>
      </c>
      <c r="W10" s="30" t="s">
        <v>134</v>
      </c>
      <c r="X10" s="30" t="s">
        <v>135</v>
      </c>
      <c r="Y10" s="30" t="s">
        <v>135</v>
      </c>
      <c r="Z10" s="30" t="s">
        <v>136</v>
      </c>
      <c r="AA10" s="30" t="s">
        <v>136</v>
      </c>
    </row>
    <row r="11" spans="1:30" s="15" customFormat="1">
      <c r="B11" s="339" t="s">
        <v>55</v>
      </c>
      <c r="C11" s="340"/>
      <c r="D11" s="340"/>
      <c r="E11" s="340"/>
      <c r="F11" s="340"/>
      <c r="G11" s="29"/>
      <c r="H11" s="49"/>
      <c r="I11" s="49"/>
      <c r="J11" s="49"/>
      <c r="K11" s="49"/>
      <c r="L11" s="49"/>
      <c r="M11" s="50"/>
      <c r="N11" s="49"/>
      <c r="O11" s="49"/>
      <c r="P11" s="29"/>
      <c r="Q11" s="49"/>
      <c r="R11" s="49"/>
      <c r="S11" s="49"/>
      <c r="T11" s="51"/>
      <c r="U11" s="175"/>
      <c r="V11" s="175"/>
      <c r="W11" s="175"/>
      <c r="X11" s="175"/>
      <c r="Y11" s="175"/>
      <c r="Z11" s="175"/>
      <c r="AA11" s="175"/>
    </row>
    <row r="12" spans="1:30" s="57" customFormat="1" ht="58.5" customHeight="1">
      <c r="B12" s="27" t="s">
        <v>205</v>
      </c>
      <c r="C12" s="27"/>
      <c r="D12" s="83" t="s">
        <v>206</v>
      </c>
      <c r="E12" s="3" t="s">
        <v>207</v>
      </c>
      <c r="F12" s="344"/>
      <c r="G12" s="29"/>
      <c r="H12" s="18">
        <v>900000000</v>
      </c>
      <c r="I12" s="18">
        <v>900000000</v>
      </c>
      <c r="J12" s="18">
        <v>1500000000</v>
      </c>
      <c r="K12" s="18">
        <v>1500000000</v>
      </c>
      <c r="L12" s="18">
        <v>1315000000</v>
      </c>
      <c r="M12" s="18">
        <v>1345000000</v>
      </c>
      <c r="N12" s="18">
        <v>1455000000</v>
      </c>
      <c r="O12" s="18">
        <v>1455000000</v>
      </c>
      <c r="P12" s="29"/>
      <c r="Q12" s="18">
        <v>1455000000</v>
      </c>
      <c r="R12" s="72">
        <v>1505000000</v>
      </c>
      <c r="S12" s="72">
        <v>1500000000</v>
      </c>
      <c r="T12" s="173">
        <v>1545000000</v>
      </c>
      <c r="U12" s="18">
        <v>1545000000</v>
      </c>
      <c r="V12" s="176"/>
      <c r="W12" s="176"/>
      <c r="X12" s="176"/>
      <c r="Y12" s="176"/>
      <c r="Z12" s="176"/>
      <c r="AA12" s="176"/>
    </row>
    <row r="13" spans="1:30" s="57" customFormat="1" ht="67.5" customHeight="1">
      <c r="B13" s="27" t="s">
        <v>208</v>
      </c>
      <c r="C13" s="27" t="s">
        <v>209</v>
      </c>
      <c r="D13" s="83" t="s">
        <v>210</v>
      </c>
      <c r="E13" s="3" t="s">
        <v>211</v>
      </c>
      <c r="F13" s="345"/>
      <c r="G13" s="29"/>
      <c r="H13" s="18">
        <v>290044000</v>
      </c>
      <c r="I13" s="18">
        <v>290044000</v>
      </c>
      <c r="J13" s="18">
        <v>298100000</v>
      </c>
      <c r="K13" s="18">
        <v>298100000</v>
      </c>
      <c r="L13" s="18">
        <v>295900000</v>
      </c>
      <c r="M13" s="18">
        <v>295900000</v>
      </c>
      <c r="N13" s="18">
        <v>283700000</v>
      </c>
      <c r="O13" s="18">
        <v>283700000</v>
      </c>
      <c r="P13" s="29"/>
      <c r="Q13" s="18">
        <v>283700000</v>
      </c>
      <c r="R13" s="18">
        <v>266600000</v>
      </c>
      <c r="S13" s="18">
        <v>256200000</v>
      </c>
      <c r="T13" s="174">
        <v>260700000</v>
      </c>
      <c r="U13" s="18">
        <v>260700000</v>
      </c>
      <c r="V13" s="176"/>
      <c r="W13" s="176"/>
      <c r="X13" s="176"/>
      <c r="Y13" s="176"/>
      <c r="Z13" s="176"/>
      <c r="AA13" s="176"/>
    </row>
    <row r="14" spans="1:30" s="57" customFormat="1" ht="27.75" customHeight="1">
      <c r="B14" s="27" t="s">
        <v>212</v>
      </c>
      <c r="C14" s="27" t="s">
        <v>213</v>
      </c>
      <c r="D14" s="83" t="s">
        <v>214</v>
      </c>
      <c r="E14" s="3" t="s">
        <v>211</v>
      </c>
      <c r="F14" s="345"/>
      <c r="G14" s="29"/>
      <c r="H14" s="112"/>
      <c r="I14" s="113"/>
      <c r="J14" s="18">
        <v>8117254</v>
      </c>
      <c r="L14" s="117"/>
      <c r="M14" s="118"/>
      <c r="N14" s="119"/>
      <c r="O14" s="119"/>
      <c r="P14" s="29"/>
      <c r="Q14" s="121"/>
      <c r="R14" s="121"/>
      <c r="S14" s="121"/>
      <c r="T14" s="121"/>
      <c r="U14" s="121"/>
      <c r="V14" s="121"/>
      <c r="W14" s="121"/>
      <c r="X14" s="121"/>
      <c r="Y14" s="121"/>
      <c r="Z14" s="121"/>
      <c r="AA14" s="121"/>
    </row>
    <row r="15" spans="1:30" s="57" customFormat="1" ht="22.8">
      <c r="B15" s="27" t="s">
        <v>215</v>
      </c>
      <c r="C15" s="27"/>
      <c r="D15" s="83" t="s">
        <v>216</v>
      </c>
      <c r="E15" s="3" t="s">
        <v>199</v>
      </c>
      <c r="F15" s="346"/>
      <c r="G15" s="29"/>
      <c r="H15" s="114"/>
      <c r="I15" s="115"/>
      <c r="K15" s="116"/>
      <c r="L15" s="17">
        <v>0.1</v>
      </c>
      <c r="M15" s="120"/>
      <c r="N15" s="17">
        <v>0.1</v>
      </c>
      <c r="O15" s="17">
        <v>0.1</v>
      </c>
      <c r="P15" s="29"/>
      <c r="Q15" s="120"/>
      <c r="R15" s="17">
        <v>0.1</v>
      </c>
      <c r="S15" s="120"/>
      <c r="T15" s="17">
        <v>0.1</v>
      </c>
      <c r="U15" s="120"/>
      <c r="V15" s="120"/>
      <c r="W15" s="120"/>
      <c r="X15" s="120"/>
      <c r="Y15" s="120"/>
      <c r="Z15" s="120"/>
      <c r="AA15" s="120"/>
    </row>
    <row r="16" spans="1:30" s="15" customFormat="1">
      <c r="B16" s="339" t="s">
        <v>51</v>
      </c>
      <c r="C16" s="340"/>
      <c r="D16" s="340"/>
      <c r="E16" s="340"/>
      <c r="F16" s="340"/>
      <c r="G16" s="29"/>
      <c r="H16" s="49"/>
      <c r="I16" s="49"/>
      <c r="J16" s="73"/>
      <c r="K16" s="73"/>
      <c r="L16" s="74"/>
      <c r="M16" s="49"/>
      <c r="N16" s="51"/>
      <c r="O16" s="51"/>
      <c r="P16" s="29"/>
      <c r="Q16" s="49"/>
      <c r="R16" s="49"/>
      <c r="S16" s="49"/>
      <c r="T16" s="51"/>
      <c r="U16" s="49"/>
      <c r="V16" s="133"/>
      <c r="W16" s="133"/>
      <c r="X16" s="133"/>
      <c r="Y16" s="133"/>
      <c r="Z16" s="133"/>
      <c r="AA16" s="133"/>
    </row>
    <row r="17" spans="2:27" s="15" customFormat="1" ht="11.25" customHeight="1">
      <c r="B17" s="336" t="s">
        <v>217</v>
      </c>
      <c r="C17" s="337"/>
      <c r="D17" s="338"/>
      <c r="E17" s="12" t="s">
        <v>218</v>
      </c>
      <c r="F17" s="12"/>
      <c r="G17" s="29"/>
      <c r="H17" s="347"/>
      <c r="I17" s="348"/>
      <c r="J17" s="76">
        <f>J14</f>
        <v>8117254</v>
      </c>
      <c r="K17" s="76">
        <f>IF(K13="","-",IF(J17="","-",J17*(1+K15)))</f>
        <v>8117254</v>
      </c>
      <c r="L17" s="76">
        <f t="shared" ref="L17:T17" si="0">IF(L13="","-",IF(K17="","-",K17*(1+L15)))</f>
        <v>8928979.4000000004</v>
      </c>
      <c r="M17" s="76">
        <f t="shared" si="0"/>
        <v>8928979.4000000004</v>
      </c>
      <c r="N17" s="76">
        <f>IF(N13="","-",IF(L17="","-",L17*(1+N15)))</f>
        <v>9821877.3400000017</v>
      </c>
      <c r="O17" s="76">
        <f>IF(O13="","-",IF(M17="","-",M17*(1+O15)))</f>
        <v>9821877.3400000017</v>
      </c>
      <c r="P17" s="29"/>
      <c r="Q17" s="75">
        <f>IF(Q13="","-",IF(O17="","-",O17*(1+Q15)))</f>
        <v>9821877.3400000017</v>
      </c>
      <c r="R17" s="75">
        <f t="shared" si="0"/>
        <v>10804065.074000003</v>
      </c>
      <c r="S17" s="75">
        <f t="shared" si="0"/>
        <v>10804065.074000003</v>
      </c>
      <c r="T17" s="75">
        <f t="shared" si="0"/>
        <v>11884471.581400003</v>
      </c>
      <c r="U17" s="178">
        <f>IF(U13="","-",IF(T17="","-",T17*(1+U15)))</f>
        <v>11884471.581400003</v>
      </c>
      <c r="V17" s="177"/>
      <c r="W17" s="177"/>
      <c r="X17" s="177"/>
      <c r="Y17" s="177"/>
      <c r="Z17" s="177"/>
      <c r="AA17" s="177"/>
    </row>
    <row r="18" spans="2:27" s="57" customFormat="1" ht="11.4">
      <c r="B18" s="336" t="s">
        <v>219</v>
      </c>
      <c r="C18" s="337"/>
      <c r="D18" s="338"/>
      <c r="E18" s="12" t="s">
        <v>160</v>
      </c>
      <c r="F18" s="12"/>
      <c r="G18" s="29"/>
      <c r="H18" s="5">
        <f t="shared" ref="H18:O18" si="1">IF(H13="","-",(H12/(H13-H17)))</f>
        <v>3.1029774792790059</v>
      </c>
      <c r="I18" s="5">
        <f t="shared" si="1"/>
        <v>3.1029774792790059</v>
      </c>
      <c r="J18" s="5">
        <f t="shared" si="1"/>
        <v>5.1727215521988335</v>
      </c>
      <c r="K18" s="5">
        <f t="shared" si="1"/>
        <v>5.1727215521988335</v>
      </c>
      <c r="L18" s="5">
        <f t="shared" si="1"/>
        <v>4.5823442285238185</v>
      </c>
      <c r="M18" s="5">
        <f t="shared" si="1"/>
        <v>4.6868844010376698</v>
      </c>
      <c r="N18" s="5">
        <f>IF(N13="","-",(N12/(N13-N17)))</f>
        <v>5.3125820560931691</v>
      </c>
      <c r="O18" s="5">
        <f t="shared" si="1"/>
        <v>5.3125820560931691</v>
      </c>
      <c r="P18" s="29"/>
      <c r="Q18" s="5">
        <f t="shared" ref="Q18:T18" si="2">IF(Q13="","-",Q12/(Q13-Q17))</f>
        <v>5.3125820560931691</v>
      </c>
      <c r="R18" s="5">
        <f t="shared" si="2"/>
        <v>5.8835962363334122</v>
      </c>
      <c r="S18" s="5">
        <f t="shared" si="2"/>
        <v>6.1125706929592383</v>
      </c>
      <c r="T18" s="5">
        <f t="shared" si="2"/>
        <v>6.209419523851972</v>
      </c>
      <c r="U18" s="5">
        <f>IF(U13="","-",U12/(U13-U17))</f>
        <v>6.209419523851972</v>
      </c>
      <c r="V18" s="82"/>
      <c r="W18" s="82"/>
      <c r="X18" s="82"/>
      <c r="Y18" s="82"/>
      <c r="Z18" s="82"/>
      <c r="AA18" s="82"/>
    </row>
    <row r="19" spans="2:27" s="15" customFormat="1"/>
    <row r="20" spans="2:27" s="15" customFormat="1"/>
    <row r="21" spans="2:27" s="15" customFormat="1"/>
    <row r="22" spans="2:27" s="15" customFormat="1"/>
    <row r="23" spans="2:27" s="15" customFormat="1"/>
    <row r="24" spans="2:27" s="15" customFormat="1"/>
    <row r="25" spans="2:27" hidden="1">
      <c r="G25" s="15"/>
      <c r="P25" s="15"/>
    </row>
    <row r="26" spans="2:27" hidden="1">
      <c r="G26" s="15"/>
      <c r="P26" s="15"/>
    </row>
    <row r="27" spans="2:27" hidden="1">
      <c r="G27" s="15"/>
      <c r="P27" s="15"/>
    </row>
    <row r="28" spans="2:27" hidden="1">
      <c r="G28" s="15"/>
      <c r="P28" s="15"/>
    </row>
  </sheetData>
  <mergeCells count="16">
    <mergeCell ref="Q6:AA6"/>
    <mergeCell ref="H7:O7"/>
    <mergeCell ref="Q7:AA7"/>
    <mergeCell ref="B6:B10"/>
    <mergeCell ref="C6:C10"/>
    <mergeCell ref="D6:D10"/>
    <mergeCell ref="E6:E10"/>
    <mergeCell ref="B3:G3"/>
    <mergeCell ref="B18:D18"/>
    <mergeCell ref="B17:D17"/>
    <mergeCell ref="H6:O6"/>
    <mergeCell ref="F6:F7"/>
    <mergeCell ref="B11:F11"/>
    <mergeCell ref="B16:F16"/>
    <mergeCell ref="F12:F15"/>
    <mergeCell ref="H17:I17"/>
  </mergeCells>
  <hyperlinks>
    <hyperlink ref="D13" r:id="rId1" display="https://www.gov.uk/government/collections/annual-renewables-obligation-level-calculations" xr:uid="{00000000-0004-0000-0A00-000000000000}"/>
    <hyperlink ref="D15" r:id="rId2" xr:uid="{00000000-0004-0000-0A00-000001000000}"/>
    <hyperlink ref="D12" r:id="rId3" xr:uid="{00000000-0004-0000-0A00-000002000000}"/>
    <hyperlink ref="D14" r:id="rId4" xr:uid="{00000000-0004-0000-0A00-000003000000}"/>
  </hyperlinks>
  <pageMargins left="0.7" right="0.7" top="0.75" bottom="0.75" header="0.3" footer="0.3"/>
  <pageSetup orientation="portrait" r:id="rId5"/>
  <headerFooter>
    <oddFooter>&amp;C_x000D_&amp;1#&amp;"Calibri"&amp;10&amp;K000000 OFFICIAL-InternalOnly</oddFooter>
  </headerFooter>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pageSetUpPr autoPageBreaks="0"/>
  </sheetPr>
  <dimension ref="A1:XFC36"/>
  <sheetViews>
    <sheetView zoomScale="80" zoomScaleNormal="80" workbookViewId="0">
      <selection activeCell="D13" sqref="D13:D14"/>
    </sheetView>
  </sheetViews>
  <sheetFormatPr defaultColWidth="0" defaultRowHeight="12.6" zeroHeight="1"/>
  <cols>
    <col min="1" max="1" width="3" customWidth="1"/>
    <col min="2" max="2" width="42.36328125" customWidth="1"/>
    <col min="3" max="3" width="50.81640625" customWidth="1"/>
    <col min="4" max="4" width="33" customWidth="1"/>
    <col min="5" max="5" width="10" customWidth="1"/>
    <col min="6" max="6" width="23.453125" customWidth="1"/>
    <col min="7" max="7" width="1.453125" customWidth="1"/>
    <col min="8" max="8" width="19" customWidth="1"/>
    <col min="9" max="9" width="14.6328125" customWidth="1"/>
    <col min="10" max="10" width="13" customWidth="1"/>
    <col min="11" max="11" width="12" customWidth="1"/>
    <col min="12" max="12" width="13.1796875" customWidth="1"/>
    <col min="13" max="13" width="12.453125" customWidth="1"/>
    <col min="14" max="15" width="15.6328125" customWidth="1"/>
    <col min="16" max="16" width="1.453125" customWidth="1"/>
    <col min="17" max="24" width="15.6328125" customWidth="1"/>
    <col min="25" max="25" width="1.453125" customWidth="1"/>
    <col min="26" max="28" width="15.6328125" customWidth="1"/>
    <col min="29" max="29" width="8.6328125" customWidth="1"/>
    <col min="16384" max="16384" width="9" hidden="1"/>
  </cols>
  <sheetData>
    <row r="1" spans="1:16383" s="2" customFormat="1" ht="12.75" customHeight="1"/>
    <row r="2" spans="1:16383" s="2" customFormat="1" ht="18.75" customHeight="1">
      <c r="B2" s="41" t="s">
        <v>220</v>
      </c>
      <c r="C2" s="41"/>
      <c r="D2" s="41"/>
      <c r="E2" s="41"/>
    </row>
    <row r="3" spans="1:16383" s="2" customFormat="1" ht="55.5" customHeight="1">
      <c r="B3" s="297" t="s">
        <v>221</v>
      </c>
      <c r="C3" s="297"/>
      <c r="D3" s="297"/>
      <c r="E3" s="297"/>
      <c r="F3" s="297"/>
      <c r="G3" s="40"/>
      <c r="H3" s="40"/>
      <c r="I3" s="40"/>
      <c r="J3" s="40"/>
      <c r="K3" s="40"/>
      <c r="L3" s="40"/>
      <c r="M3" s="40"/>
      <c r="N3" s="40"/>
      <c r="O3" s="40"/>
      <c r="P3" s="40"/>
      <c r="Q3" s="40"/>
      <c r="R3" s="40"/>
      <c r="S3" s="40"/>
      <c r="T3" s="40"/>
      <c r="U3" s="40"/>
      <c r="V3" s="40"/>
      <c r="Y3" s="40"/>
    </row>
    <row r="4" spans="1:16383" s="2" customFormat="1" ht="12.75" customHeight="1"/>
    <row r="5" spans="1:16383" s="15" customFormat="1" ht="12.75" customHeight="1">
      <c r="G5" s="57"/>
      <c r="P5" s="57"/>
      <c r="Y5" s="57"/>
    </row>
    <row r="6" spans="1:16383" ht="12.75" customHeight="1">
      <c r="A6" s="15"/>
      <c r="B6" s="287" t="s">
        <v>27</v>
      </c>
      <c r="C6" s="341" t="s">
        <v>43</v>
      </c>
      <c r="D6" s="342" t="s">
        <v>187</v>
      </c>
      <c r="E6" s="341" t="s">
        <v>79</v>
      </c>
      <c r="F6" s="301"/>
      <c r="G6" s="29"/>
      <c r="H6" s="302" t="s">
        <v>80</v>
      </c>
      <c r="I6" s="303"/>
      <c r="J6" s="303"/>
      <c r="K6" s="303"/>
      <c r="L6" s="303"/>
      <c r="M6" s="303"/>
      <c r="N6" s="303"/>
      <c r="O6" s="304"/>
      <c r="P6" s="139"/>
      <c r="Q6" s="248" t="s">
        <v>81</v>
      </c>
      <c r="R6" s="249"/>
      <c r="S6" s="249"/>
      <c r="T6" s="249"/>
      <c r="U6" s="249"/>
      <c r="V6" s="249"/>
      <c r="W6" s="249"/>
      <c r="X6" s="249"/>
      <c r="Y6" s="29"/>
      <c r="Z6" s="249"/>
      <c r="AA6" s="249"/>
      <c r="AB6" s="250"/>
      <c r="AC6" s="15"/>
    </row>
    <row r="7" spans="1:16383" ht="12.75" customHeight="1">
      <c r="A7" s="15"/>
      <c r="B7" s="287"/>
      <c r="C7" s="341"/>
      <c r="D7" s="342"/>
      <c r="E7" s="341"/>
      <c r="F7" s="301"/>
      <c r="G7" s="29"/>
      <c r="H7" s="288" t="s">
        <v>82</v>
      </c>
      <c r="I7" s="289"/>
      <c r="J7" s="289"/>
      <c r="K7" s="289"/>
      <c r="L7" s="289"/>
      <c r="M7" s="289"/>
      <c r="N7" s="289"/>
      <c r="O7" s="290"/>
      <c r="P7" s="139"/>
      <c r="Q7" s="251" t="s">
        <v>83</v>
      </c>
      <c r="R7" s="252"/>
      <c r="S7" s="252"/>
      <c r="T7" s="252"/>
      <c r="U7" s="252"/>
      <c r="V7" s="252"/>
      <c r="W7" s="252"/>
      <c r="X7" s="252"/>
      <c r="Y7" s="29"/>
      <c r="Z7" s="252"/>
      <c r="AA7" s="252"/>
      <c r="AB7" s="253"/>
      <c r="AC7" s="15"/>
    </row>
    <row r="8" spans="1:16383" ht="25.5" customHeight="1">
      <c r="A8" s="15"/>
      <c r="B8" s="287"/>
      <c r="C8" s="341"/>
      <c r="D8" s="342"/>
      <c r="E8" s="341"/>
      <c r="F8" s="55" t="s">
        <v>84</v>
      </c>
      <c r="G8" s="29"/>
      <c r="H8" s="34" t="s">
        <v>85</v>
      </c>
      <c r="I8" s="34" t="s">
        <v>86</v>
      </c>
      <c r="J8" s="34" t="s">
        <v>87</v>
      </c>
      <c r="K8" s="34" t="s">
        <v>88</v>
      </c>
      <c r="L8" s="34" t="s">
        <v>89</v>
      </c>
      <c r="M8" s="35" t="s">
        <v>90</v>
      </c>
      <c r="N8" s="34" t="s">
        <v>91</v>
      </c>
      <c r="O8" s="34" t="s">
        <v>92</v>
      </c>
      <c r="P8" s="29"/>
      <c r="Q8" s="30" t="s">
        <v>93</v>
      </c>
      <c r="R8" s="30" t="s">
        <v>94</v>
      </c>
      <c r="S8" s="30" t="s">
        <v>95</v>
      </c>
      <c r="T8" s="36" t="s">
        <v>96</v>
      </c>
      <c r="U8" s="30" t="s">
        <v>97</v>
      </c>
      <c r="V8" s="30" t="s">
        <v>98</v>
      </c>
      <c r="W8" s="30" t="s">
        <v>99</v>
      </c>
      <c r="X8" s="30" t="s">
        <v>100</v>
      </c>
      <c r="Y8" s="29"/>
      <c r="Z8" s="30" t="s">
        <v>101</v>
      </c>
      <c r="AA8" s="30" t="s">
        <v>102</v>
      </c>
      <c r="AB8" s="30" t="s">
        <v>103</v>
      </c>
      <c r="AC8" s="15"/>
    </row>
    <row r="9" spans="1:16383" ht="25.5" customHeight="1">
      <c r="A9" s="15"/>
      <c r="B9" s="287"/>
      <c r="C9" s="341"/>
      <c r="D9" s="342"/>
      <c r="E9" s="341"/>
      <c r="F9" s="100" t="s">
        <v>84</v>
      </c>
      <c r="G9" s="87"/>
      <c r="H9" s="34" t="s">
        <v>85</v>
      </c>
      <c r="I9" s="34" t="s">
        <v>86</v>
      </c>
      <c r="J9" s="34" t="s">
        <v>87</v>
      </c>
      <c r="K9" s="34" t="s">
        <v>88</v>
      </c>
      <c r="L9" s="34" t="s">
        <v>89</v>
      </c>
      <c r="M9" s="35" t="s">
        <v>90</v>
      </c>
      <c r="N9" s="34" t="s">
        <v>91</v>
      </c>
      <c r="O9" s="34" t="s">
        <v>92</v>
      </c>
      <c r="P9" s="87"/>
      <c r="Q9" s="30" t="s">
        <v>93</v>
      </c>
      <c r="R9" s="30" t="s">
        <v>94</v>
      </c>
      <c r="S9" s="30" t="s">
        <v>95</v>
      </c>
      <c r="T9" s="36" t="s">
        <v>96</v>
      </c>
      <c r="U9" s="30" t="s">
        <v>97</v>
      </c>
      <c r="V9" s="30" t="s">
        <v>98</v>
      </c>
      <c r="W9" s="30" t="s">
        <v>99</v>
      </c>
      <c r="X9" s="30" t="s">
        <v>100</v>
      </c>
      <c r="Y9" s="87"/>
      <c r="Z9" s="30" t="s">
        <v>104</v>
      </c>
      <c r="AA9" s="30" t="s">
        <v>105</v>
      </c>
      <c r="AB9" s="30" t="s">
        <v>103</v>
      </c>
      <c r="AC9" s="15"/>
    </row>
    <row r="10" spans="1:16383" ht="12.6" customHeight="1">
      <c r="A10" s="15"/>
      <c r="B10" s="287"/>
      <c r="C10" s="341"/>
      <c r="D10" s="342"/>
      <c r="E10" s="341"/>
      <c r="F10" s="55" t="s">
        <v>106</v>
      </c>
      <c r="G10" s="29"/>
      <c r="H10" s="32" t="s">
        <v>107</v>
      </c>
      <c r="I10" s="32" t="s">
        <v>108</v>
      </c>
      <c r="J10" s="32" t="s">
        <v>109</v>
      </c>
      <c r="K10" s="32" t="s">
        <v>110</v>
      </c>
      <c r="L10" s="32" t="s">
        <v>111</v>
      </c>
      <c r="M10" s="33" t="s">
        <v>112</v>
      </c>
      <c r="N10" s="32" t="s">
        <v>113</v>
      </c>
      <c r="O10" s="32" t="s">
        <v>114</v>
      </c>
      <c r="P10" s="29"/>
      <c r="Q10" s="32" t="s">
        <v>115</v>
      </c>
      <c r="R10" s="32" t="s">
        <v>116</v>
      </c>
      <c r="S10" s="32" t="s">
        <v>117</v>
      </c>
      <c r="T10" s="37" t="s">
        <v>118</v>
      </c>
      <c r="U10" s="32" t="s">
        <v>119</v>
      </c>
      <c r="V10" s="32" t="s">
        <v>120</v>
      </c>
      <c r="W10" s="32" t="s">
        <v>121</v>
      </c>
      <c r="X10" s="32" t="s">
        <v>122</v>
      </c>
      <c r="Y10" s="29"/>
      <c r="Z10" s="32" t="s">
        <v>123</v>
      </c>
      <c r="AA10" s="32" t="s">
        <v>124</v>
      </c>
      <c r="AB10" s="32" t="s">
        <v>125</v>
      </c>
      <c r="AC10" s="15"/>
    </row>
    <row r="11" spans="1:16383" ht="12.6" customHeight="1">
      <c r="A11" s="15"/>
      <c r="B11" s="287"/>
      <c r="C11" s="341"/>
      <c r="D11" s="342"/>
      <c r="E11" s="341"/>
      <c r="F11" s="56" t="s">
        <v>222</v>
      </c>
      <c r="G11" s="29"/>
      <c r="H11" s="30" t="s">
        <v>127</v>
      </c>
      <c r="I11" s="30" t="s">
        <v>127</v>
      </c>
      <c r="J11" s="30" t="s">
        <v>128</v>
      </c>
      <c r="K11" s="30" t="s">
        <v>128</v>
      </c>
      <c r="L11" s="30" t="s">
        <v>129</v>
      </c>
      <c r="M11" s="31" t="s">
        <v>129</v>
      </c>
      <c r="N11" s="30" t="s">
        <v>130</v>
      </c>
      <c r="O11" s="30" t="s">
        <v>130</v>
      </c>
      <c r="P11" s="29"/>
      <c r="Q11" s="30" t="s">
        <v>131</v>
      </c>
      <c r="R11" s="30" t="s">
        <v>132</v>
      </c>
      <c r="S11" s="30" t="s">
        <v>132</v>
      </c>
      <c r="T11" s="36" t="s">
        <v>133</v>
      </c>
      <c r="U11" s="30" t="s">
        <v>133</v>
      </c>
      <c r="V11" s="30" t="s">
        <v>134</v>
      </c>
      <c r="W11" s="30" t="s">
        <v>134</v>
      </c>
      <c r="X11" s="30" t="s">
        <v>135</v>
      </c>
      <c r="Y11" s="29"/>
      <c r="Z11" s="30" t="s">
        <v>135</v>
      </c>
      <c r="AA11" s="30" t="s">
        <v>136</v>
      </c>
      <c r="AB11" s="30" t="s">
        <v>136</v>
      </c>
      <c r="AC11" s="15"/>
    </row>
    <row r="12" spans="1:16383">
      <c r="A12" s="15"/>
      <c r="B12" s="339" t="s">
        <v>55</v>
      </c>
      <c r="C12" s="340"/>
      <c r="D12" s="340"/>
      <c r="E12" s="340"/>
      <c r="F12" s="340"/>
      <c r="G12" s="29"/>
      <c r="H12" s="49"/>
      <c r="I12" s="49"/>
      <c r="J12" s="49"/>
      <c r="K12" s="49"/>
      <c r="L12" s="49"/>
      <c r="M12" s="50"/>
      <c r="N12" s="49"/>
      <c r="O12" s="49"/>
      <c r="P12" s="29"/>
      <c r="Q12" s="49"/>
      <c r="R12" s="49"/>
      <c r="S12" s="49"/>
      <c r="T12" s="51"/>
      <c r="U12" s="49"/>
      <c r="V12" s="49"/>
      <c r="W12" s="49"/>
      <c r="X12" s="49"/>
      <c r="Y12" s="29"/>
      <c r="Z12" s="49"/>
      <c r="AA12" s="49"/>
      <c r="AB12" s="49"/>
      <c r="AC12" s="15"/>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c r="DZ12" s="54"/>
      <c r="EA12" s="54"/>
      <c r="EB12" s="54"/>
      <c r="EC12" s="54"/>
      <c r="ED12" s="54"/>
      <c r="EE12" s="54"/>
      <c r="EF12" s="54"/>
      <c r="EG12" s="54"/>
      <c r="EH12" s="54"/>
      <c r="EI12" s="54"/>
      <c r="EJ12" s="54"/>
      <c r="EK12" s="54"/>
      <c r="EL12" s="54"/>
      <c r="EM12" s="54"/>
      <c r="EN12" s="54"/>
      <c r="EO12" s="54"/>
      <c r="EP12" s="54"/>
      <c r="EQ12" s="54"/>
      <c r="ER12" s="54"/>
      <c r="ES12" s="54"/>
      <c r="ET12" s="54"/>
      <c r="EU12" s="54"/>
      <c r="EV12" s="54"/>
      <c r="EW12" s="54"/>
      <c r="EX12" s="54"/>
      <c r="EY12" s="54"/>
      <c r="EZ12" s="54"/>
      <c r="FA12" s="54"/>
      <c r="FB12" s="54"/>
      <c r="FC12" s="54"/>
      <c r="FD12" s="54"/>
      <c r="FE12" s="54"/>
      <c r="FF12" s="54"/>
      <c r="FG12" s="54"/>
      <c r="FH12" s="54"/>
      <c r="FI12" s="54"/>
      <c r="FJ12" s="54"/>
      <c r="FK12" s="54"/>
      <c r="FL12" s="54"/>
      <c r="FM12" s="54"/>
      <c r="FN12" s="54"/>
      <c r="FO12" s="54"/>
      <c r="FP12" s="54"/>
      <c r="FQ12" s="54"/>
      <c r="FR12" s="54"/>
      <c r="FS12" s="54"/>
      <c r="FT12" s="54"/>
      <c r="FU12" s="54"/>
      <c r="FV12" s="54"/>
      <c r="FW12" s="54"/>
      <c r="FX12" s="54"/>
      <c r="FY12" s="54"/>
      <c r="FZ12" s="54"/>
      <c r="GA12" s="54"/>
      <c r="GB12" s="54"/>
      <c r="GC12" s="54"/>
      <c r="GD12" s="54"/>
      <c r="GE12" s="54"/>
      <c r="GF12" s="54"/>
      <c r="GG12" s="54"/>
      <c r="GH12" s="54"/>
      <c r="GI12" s="54"/>
      <c r="GJ12" s="54"/>
      <c r="GK12" s="54"/>
      <c r="GL12" s="54"/>
      <c r="GM12" s="54"/>
      <c r="GN12" s="54"/>
      <c r="GO12" s="54"/>
      <c r="GP12" s="54"/>
      <c r="GQ12" s="54"/>
      <c r="GR12" s="54"/>
      <c r="GS12" s="54"/>
      <c r="GT12" s="54"/>
      <c r="GU12" s="54"/>
      <c r="GV12" s="54"/>
      <c r="GW12" s="54"/>
      <c r="GX12" s="54"/>
      <c r="GY12" s="54"/>
      <c r="GZ12" s="54"/>
      <c r="HA12" s="54"/>
      <c r="HB12" s="54"/>
      <c r="HC12" s="54"/>
      <c r="HD12" s="54"/>
      <c r="HE12" s="54"/>
      <c r="HF12" s="54"/>
      <c r="HG12" s="54"/>
      <c r="HH12" s="54"/>
      <c r="HI12" s="54"/>
      <c r="HJ12" s="54"/>
      <c r="HK12" s="54"/>
      <c r="HL12" s="54"/>
      <c r="HM12" s="54"/>
      <c r="HN12" s="54"/>
      <c r="HO12" s="54"/>
      <c r="HP12" s="54"/>
      <c r="HQ12" s="54"/>
      <c r="HR12" s="54"/>
      <c r="HS12" s="54"/>
      <c r="HT12" s="54"/>
      <c r="HU12" s="54"/>
      <c r="HV12" s="54"/>
      <c r="HW12" s="54"/>
      <c r="HX12" s="54"/>
      <c r="HY12" s="54"/>
      <c r="HZ12" s="54"/>
      <c r="IA12" s="54"/>
      <c r="IB12" s="54"/>
      <c r="IC12" s="54"/>
      <c r="ID12" s="54"/>
      <c r="IE12" s="54"/>
      <c r="IF12" s="54"/>
      <c r="IG12" s="54"/>
      <c r="IH12" s="54"/>
      <c r="II12" s="54"/>
      <c r="IJ12" s="54"/>
      <c r="IK12" s="54"/>
      <c r="IL12" s="54"/>
      <c r="IM12" s="54"/>
      <c r="IN12" s="54"/>
      <c r="IO12" s="54"/>
      <c r="IP12" s="54"/>
      <c r="IQ12" s="54"/>
      <c r="IR12" s="54"/>
      <c r="IS12" s="54"/>
      <c r="IT12" s="54"/>
      <c r="IU12" s="54"/>
      <c r="IV12" s="54"/>
      <c r="IW12" s="54"/>
      <c r="IX12" s="54"/>
      <c r="IY12" s="54"/>
      <c r="IZ12" s="54"/>
      <c r="JA12" s="54"/>
      <c r="JB12" s="54"/>
      <c r="JC12" s="54"/>
      <c r="JD12" s="54"/>
      <c r="JE12" s="54"/>
      <c r="JF12" s="54"/>
      <c r="JG12" s="54"/>
      <c r="JH12" s="54"/>
      <c r="JI12" s="54"/>
      <c r="JJ12" s="54"/>
      <c r="JK12" s="54"/>
      <c r="JL12" s="54"/>
      <c r="JM12" s="54"/>
      <c r="JN12" s="54"/>
      <c r="JO12" s="54"/>
      <c r="JP12" s="54"/>
      <c r="JQ12" s="54"/>
      <c r="JR12" s="54"/>
      <c r="JS12" s="54"/>
      <c r="JT12" s="54"/>
      <c r="JU12" s="54"/>
      <c r="JV12" s="54"/>
      <c r="JW12" s="54"/>
      <c r="JX12" s="54"/>
      <c r="JY12" s="54"/>
      <c r="JZ12" s="54"/>
      <c r="KA12" s="54"/>
      <c r="KB12" s="54"/>
      <c r="KC12" s="54"/>
      <c r="KD12" s="54"/>
      <c r="KE12" s="54"/>
      <c r="KF12" s="54"/>
      <c r="KG12" s="54"/>
      <c r="KH12" s="54"/>
      <c r="KI12" s="54"/>
      <c r="KJ12" s="54"/>
      <c r="KK12" s="54"/>
      <c r="KL12" s="54"/>
      <c r="KM12" s="54"/>
      <c r="KN12" s="54"/>
      <c r="KO12" s="54"/>
      <c r="KP12" s="54"/>
      <c r="KQ12" s="54"/>
      <c r="KR12" s="54"/>
      <c r="KS12" s="54"/>
      <c r="KT12" s="54"/>
      <c r="KU12" s="54"/>
      <c r="KV12" s="54"/>
      <c r="KW12" s="54"/>
      <c r="KX12" s="54"/>
      <c r="KY12" s="54"/>
      <c r="KZ12" s="54"/>
      <c r="LA12" s="54"/>
      <c r="LB12" s="54"/>
      <c r="LC12" s="54"/>
      <c r="LD12" s="54"/>
      <c r="LE12" s="54"/>
      <c r="LF12" s="54"/>
      <c r="LG12" s="54"/>
      <c r="LH12" s="54"/>
      <c r="LI12" s="54"/>
      <c r="LJ12" s="54"/>
      <c r="LK12" s="54"/>
      <c r="LL12" s="54"/>
      <c r="LM12" s="54"/>
      <c r="LN12" s="54"/>
      <c r="LO12" s="54"/>
      <c r="LP12" s="54"/>
      <c r="LQ12" s="54"/>
      <c r="LR12" s="54"/>
      <c r="LS12" s="54"/>
      <c r="LT12" s="54"/>
      <c r="LU12" s="54"/>
      <c r="LV12" s="54"/>
      <c r="LW12" s="54"/>
      <c r="LX12" s="54"/>
      <c r="LY12" s="54"/>
      <c r="LZ12" s="54"/>
      <c r="MA12" s="54"/>
      <c r="MB12" s="54"/>
      <c r="MC12" s="54"/>
      <c r="MD12" s="54"/>
      <c r="ME12" s="54"/>
      <c r="MF12" s="54"/>
      <c r="MG12" s="54"/>
      <c r="MH12" s="54"/>
      <c r="MI12" s="54"/>
      <c r="MJ12" s="54"/>
      <c r="MK12" s="54"/>
      <c r="ML12" s="54"/>
      <c r="MM12" s="54"/>
      <c r="MN12" s="54"/>
      <c r="MO12" s="54"/>
      <c r="MP12" s="54"/>
      <c r="MQ12" s="54"/>
      <c r="MR12" s="54"/>
      <c r="MS12" s="54"/>
      <c r="MT12" s="54"/>
      <c r="MU12" s="54"/>
      <c r="MV12" s="54"/>
      <c r="MW12" s="54"/>
      <c r="MX12" s="54"/>
      <c r="MY12" s="54"/>
      <c r="MZ12" s="54"/>
      <c r="NA12" s="54"/>
      <c r="NB12" s="54"/>
      <c r="NC12" s="54"/>
      <c r="ND12" s="54"/>
      <c r="NE12" s="54"/>
      <c r="NF12" s="54"/>
      <c r="NG12" s="54"/>
      <c r="NH12" s="54"/>
      <c r="NI12" s="54"/>
      <c r="NJ12" s="54"/>
      <c r="NK12" s="54"/>
      <c r="NL12" s="54"/>
      <c r="NM12" s="54"/>
      <c r="NN12" s="54"/>
      <c r="NO12" s="54"/>
      <c r="NP12" s="54"/>
      <c r="NQ12" s="54"/>
      <c r="NR12" s="54"/>
      <c r="NS12" s="54"/>
      <c r="NT12" s="54"/>
      <c r="NU12" s="54"/>
      <c r="NV12" s="54"/>
      <c r="NW12" s="54"/>
      <c r="NX12" s="54"/>
      <c r="NY12" s="54"/>
      <c r="NZ12" s="54"/>
      <c r="OA12" s="54"/>
      <c r="OB12" s="54"/>
      <c r="OC12" s="54"/>
      <c r="OD12" s="54"/>
      <c r="OE12" s="54"/>
      <c r="OF12" s="54"/>
      <c r="OG12" s="54"/>
      <c r="OH12" s="54"/>
      <c r="OI12" s="54"/>
      <c r="OJ12" s="54"/>
      <c r="OK12" s="54"/>
      <c r="OL12" s="54"/>
      <c r="OM12" s="54"/>
      <c r="ON12" s="54"/>
      <c r="OO12" s="54"/>
      <c r="OP12" s="54"/>
      <c r="OQ12" s="54"/>
      <c r="OR12" s="54"/>
      <c r="OS12" s="54"/>
      <c r="OT12" s="54"/>
      <c r="OU12" s="54"/>
      <c r="OV12" s="54"/>
      <c r="OW12" s="54"/>
      <c r="OX12" s="54"/>
      <c r="OY12" s="54"/>
      <c r="OZ12" s="54"/>
      <c r="PA12" s="54"/>
      <c r="PB12" s="54"/>
      <c r="PC12" s="54"/>
      <c r="PD12" s="54"/>
      <c r="PE12" s="54"/>
      <c r="PF12" s="54"/>
      <c r="PG12" s="54"/>
      <c r="PH12" s="54"/>
      <c r="PI12" s="54"/>
      <c r="PJ12" s="54"/>
      <c r="PK12" s="54"/>
      <c r="PL12" s="54"/>
      <c r="PM12" s="54"/>
      <c r="PN12" s="54"/>
      <c r="PO12" s="54"/>
      <c r="PP12" s="54"/>
      <c r="PQ12" s="54"/>
      <c r="PR12" s="54"/>
      <c r="PS12" s="54"/>
      <c r="PT12" s="54"/>
      <c r="PU12" s="54"/>
      <c r="PV12" s="54"/>
      <c r="PW12" s="54"/>
      <c r="PX12" s="54"/>
      <c r="PY12" s="54"/>
      <c r="PZ12" s="54"/>
      <c r="QA12" s="54"/>
      <c r="QB12" s="54"/>
      <c r="QC12" s="54"/>
      <c r="QD12" s="54"/>
      <c r="QE12" s="54"/>
      <c r="QF12" s="54"/>
      <c r="QG12" s="54"/>
      <c r="QH12" s="54"/>
      <c r="QI12" s="54"/>
      <c r="QJ12" s="54"/>
      <c r="QK12" s="54"/>
      <c r="QL12" s="54"/>
      <c r="QM12" s="54"/>
      <c r="QN12" s="54"/>
      <c r="QO12" s="54"/>
      <c r="QP12" s="54"/>
      <c r="QQ12" s="54"/>
      <c r="QR12" s="54"/>
      <c r="QS12" s="54"/>
      <c r="QT12" s="54"/>
      <c r="QU12" s="54"/>
      <c r="QV12" s="54"/>
      <c r="QW12" s="54"/>
      <c r="QX12" s="54"/>
      <c r="QY12" s="54"/>
      <c r="QZ12" s="54"/>
      <c r="RA12" s="54"/>
      <c r="RB12" s="54"/>
      <c r="RC12" s="54"/>
      <c r="RD12" s="54"/>
      <c r="RE12" s="54"/>
      <c r="RF12" s="54"/>
      <c r="RG12" s="54"/>
      <c r="RH12" s="54"/>
      <c r="RI12" s="54"/>
      <c r="RJ12" s="54"/>
      <c r="RK12" s="54"/>
      <c r="RL12" s="54"/>
      <c r="RM12" s="54"/>
      <c r="RN12" s="54"/>
      <c r="RO12" s="54"/>
      <c r="RP12" s="54"/>
      <c r="RQ12" s="54"/>
      <c r="RR12" s="54"/>
      <c r="RS12" s="54"/>
      <c r="RT12" s="54"/>
      <c r="RU12" s="54"/>
      <c r="RV12" s="54"/>
      <c r="RW12" s="54"/>
      <c r="RX12" s="54"/>
      <c r="RY12" s="54"/>
      <c r="RZ12" s="54"/>
      <c r="SA12" s="54"/>
      <c r="SB12" s="54"/>
      <c r="SC12" s="54"/>
      <c r="SD12" s="54"/>
      <c r="SE12" s="54"/>
      <c r="SF12" s="54"/>
      <c r="SG12" s="54"/>
      <c r="SH12" s="54"/>
      <c r="SI12" s="54"/>
      <c r="SJ12" s="54"/>
      <c r="SK12" s="54"/>
      <c r="SL12" s="54"/>
      <c r="SM12" s="54"/>
      <c r="SN12" s="54"/>
      <c r="SO12" s="54"/>
      <c r="SP12" s="54"/>
      <c r="SQ12" s="54"/>
      <c r="SR12" s="54"/>
      <c r="SS12" s="54"/>
      <c r="ST12" s="54"/>
      <c r="SU12" s="54"/>
      <c r="SV12" s="54"/>
      <c r="SW12" s="54"/>
      <c r="SX12" s="54"/>
      <c r="SY12" s="54"/>
      <c r="SZ12" s="54"/>
      <c r="TA12" s="54"/>
      <c r="TB12" s="54"/>
      <c r="TC12" s="54"/>
      <c r="TD12" s="54"/>
      <c r="TE12" s="54"/>
      <c r="TF12" s="54"/>
      <c r="TG12" s="54"/>
      <c r="TH12" s="54"/>
      <c r="TI12" s="54"/>
      <c r="TJ12" s="54"/>
      <c r="TK12" s="54"/>
      <c r="TL12" s="54"/>
      <c r="TM12" s="54"/>
      <c r="TN12" s="54"/>
      <c r="TO12" s="54"/>
      <c r="TP12" s="54"/>
      <c r="TQ12" s="54"/>
      <c r="TR12" s="54"/>
      <c r="TS12" s="54"/>
      <c r="TT12" s="54"/>
      <c r="TU12" s="54"/>
      <c r="TV12" s="54"/>
      <c r="TW12" s="54"/>
      <c r="TX12" s="54"/>
      <c r="TY12" s="54"/>
      <c r="TZ12" s="54"/>
      <c r="UA12" s="54"/>
      <c r="UB12" s="54"/>
      <c r="UC12" s="54"/>
      <c r="UD12" s="54"/>
      <c r="UE12" s="54"/>
      <c r="UF12" s="54"/>
      <c r="UG12" s="54"/>
      <c r="UH12" s="54"/>
      <c r="UI12" s="54"/>
      <c r="UJ12" s="54"/>
      <c r="UK12" s="54"/>
      <c r="UL12" s="54"/>
      <c r="UM12" s="54"/>
      <c r="UN12" s="54"/>
      <c r="UO12" s="54"/>
      <c r="UP12" s="54"/>
      <c r="UQ12" s="54"/>
      <c r="UR12" s="54"/>
      <c r="US12" s="54"/>
      <c r="UT12" s="54"/>
      <c r="UU12" s="54"/>
      <c r="UV12" s="54"/>
      <c r="UW12" s="54"/>
      <c r="UX12" s="54"/>
      <c r="UY12" s="54"/>
      <c r="UZ12" s="54"/>
      <c r="VA12" s="54"/>
      <c r="VB12" s="54"/>
      <c r="VC12" s="54"/>
      <c r="VD12" s="54"/>
      <c r="VE12" s="54"/>
      <c r="VF12" s="54"/>
      <c r="VG12" s="54"/>
      <c r="VH12" s="54"/>
      <c r="VI12" s="54"/>
      <c r="VJ12" s="54"/>
      <c r="VK12" s="54"/>
      <c r="VL12" s="54"/>
      <c r="VM12" s="54"/>
      <c r="VN12" s="54"/>
      <c r="VO12" s="54"/>
      <c r="VP12" s="54"/>
      <c r="VQ12" s="54"/>
      <c r="VR12" s="54"/>
      <c r="VS12" s="54"/>
      <c r="VT12" s="54"/>
      <c r="VU12" s="54"/>
      <c r="VV12" s="54"/>
      <c r="VW12" s="54"/>
      <c r="VX12" s="54"/>
      <c r="VY12" s="54"/>
      <c r="VZ12" s="54"/>
      <c r="WA12" s="54"/>
      <c r="WB12" s="54"/>
      <c r="WC12" s="54"/>
      <c r="WD12" s="54"/>
      <c r="WE12" s="54"/>
      <c r="WF12" s="54"/>
      <c r="WG12" s="54"/>
      <c r="WH12" s="54"/>
      <c r="WI12" s="54"/>
      <c r="WJ12" s="54"/>
      <c r="WK12" s="54"/>
      <c r="WL12" s="54"/>
      <c r="WM12" s="54"/>
      <c r="WN12" s="54"/>
      <c r="WO12" s="54"/>
      <c r="WP12" s="54"/>
      <c r="WQ12" s="54"/>
      <c r="WR12" s="54"/>
      <c r="WS12" s="54"/>
      <c r="WT12" s="54"/>
      <c r="WU12" s="54"/>
      <c r="WV12" s="54"/>
      <c r="WW12" s="54"/>
      <c r="WX12" s="54"/>
      <c r="WY12" s="54"/>
      <c r="WZ12" s="54"/>
      <c r="XA12" s="54"/>
      <c r="XB12" s="54"/>
      <c r="XC12" s="54"/>
      <c r="XD12" s="54"/>
      <c r="XE12" s="54"/>
      <c r="XF12" s="54"/>
      <c r="XG12" s="54"/>
      <c r="XH12" s="54"/>
      <c r="XI12" s="54"/>
      <c r="XJ12" s="54"/>
      <c r="XK12" s="54"/>
      <c r="XL12" s="54"/>
      <c r="XM12" s="54"/>
      <c r="XN12" s="54"/>
      <c r="XO12" s="54"/>
      <c r="XP12" s="54"/>
      <c r="XQ12" s="54"/>
      <c r="XR12" s="54"/>
      <c r="XS12" s="54"/>
      <c r="XT12" s="54"/>
      <c r="XU12" s="54"/>
      <c r="XV12" s="54"/>
      <c r="XW12" s="54"/>
      <c r="XX12" s="54"/>
      <c r="XY12" s="54"/>
      <c r="XZ12" s="54"/>
      <c r="YA12" s="54"/>
      <c r="YB12" s="54"/>
      <c r="YC12" s="54"/>
      <c r="YD12" s="54"/>
      <c r="YE12" s="54"/>
      <c r="YF12" s="54"/>
      <c r="YG12" s="54"/>
      <c r="YH12" s="54"/>
      <c r="YI12" s="54"/>
      <c r="YJ12" s="54"/>
      <c r="YK12" s="54"/>
      <c r="YL12" s="54"/>
      <c r="YM12" s="54"/>
      <c r="YN12" s="54"/>
      <c r="YO12" s="54"/>
      <c r="YP12" s="54"/>
      <c r="YQ12" s="54"/>
      <c r="YR12" s="54"/>
      <c r="YS12" s="54"/>
      <c r="YT12" s="54"/>
      <c r="YU12" s="54"/>
      <c r="YV12" s="54"/>
      <c r="YW12" s="54"/>
      <c r="YX12" s="54"/>
      <c r="YY12" s="54"/>
      <c r="YZ12" s="54"/>
      <c r="ZA12" s="54"/>
      <c r="ZB12" s="54"/>
      <c r="ZC12" s="54"/>
      <c r="ZD12" s="54"/>
      <c r="ZE12" s="54"/>
      <c r="ZF12" s="54"/>
      <c r="ZG12" s="54"/>
      <c r="ZH12" s="54"/>
      <c r="ZI12" s="54"/>
      <c r="ZJ12" s="54"/>
      <c r="ZK12" s="54"/>
      <c r="ZL12" s="54"/>
      <c r="ZM12" s="54"/>
      <c r="ZN12" s="54"/>
      <c r="ZO12" s="54"/>
      <c r="ZP12" s="54"/>
      <c r="ZQ12" s="54"/>
      <c r="ZR12" s="54"/>
      <c r="ZS12" s="54"/>
      <c r="ZT12" s="54"/>
      <c r="ZU12" s="54"/>
      <c r="ZV12" s="54"/>
      <c r="ZW12" s="54"/>
      <c r="ZX12" s="54"/>
      <c r="ZY12" s="54"/>
      <c r="ZZ12" s="54"/>
      <c r="AAA12" s="54"/>
      <c r="AAB12" s="54"/>
      <c r="AAC12" s="54"/>
      <c r="AAD12" s="54"/>
      <c r="AAE12" s="54"/>
      <c r="AAF12" s="54"/>
      <c r="AAG12" s="54"/>
      <c r="AAH12" s="54"/>
      <c r="AAI12" s="54"/>
      <c r="AAJ12" s="54"/>
      <c r="AAK12" s="54"/>
      <c r="AAL12" s="54"/>
      <c r="AAM12" s="54"/>
      <c r="AAN12" s="54"/>
      <c r="AAO12" s="54"/>
      <c r="AAP12" s="54"/>
      <c r="AAQ12" s="54"/>
      <c r="AAR12" s="54"/>
      <c r="AAS12" s="54"/>
      <c r="AAT12" s="54"/>
      <c r="AAU12" s="54"/>
      <c r="AAV12" s="54"/>
      <c r="AAW12" s="54"/>
      <c r="AAX12" s="54"/>
      <c r="AAY12" s="54"/>
      <c r="AAZ12" s="54"/>
      <c r="ABA12" s="54"/>
      <c r="ABB12" s="54"/>
      <c r="ABC12" s="54"/>
      <c r="ABD12" s="54"/>
      <c r="ABE12" s="54"/>
      <c r="ABF12" s="54"/>
      <c r="ABG12" s="54"/>
      <c r="ABH12" s="54"/>
      <c r="ABI12" s="54"/>
      <c r="ABJ12" s="54"/>
      <c r="ABK12" s="54"/>
      <c r="ABL12" s="54"/>
      <c r="ABM12" s="54"/>
      <c r="ABN12" s="54"/>
      <c r="ABO12" s="54"/>
      <c r="ABP12" s="54"/>
      <c r="ABQ12" s="54"/>
      <c r="ABR12" s="54"/>
      <c r="ABS12" s="54"/>
      <c r="ABT12" s="54"/>
      <c r="ABU12" s="54"/>
      <c r="ABV12" s="54"/>
      <c r="ABW12" s="54"/>
      <c r="ABX12" s="54"/>
      <c r="ABY12" s="54"/>
      <c r="ABZ12" s="54"/>
      <c r="ACA12" s="54"/>
      <c r="ACB12" s="54"/>
      <c r="ACC12" s="54"/>
      <c r="ACD12" s="54"/>
      <c r="ACE12" s="54"/>
      <c r="ACF12" s="54"/>
      <c r="ACG12" s="54"/>
      <c r="ACH12" s="54"/>
      <c r="ACI12" s="54"/>
      <c r="ACJ12" s="54"/>
      <c r="ACK12" s="54"/>
      <c r="ACL12" s="54"/>
      <c r="ACM12" s="54"/>
      <c r="ACN12" s="54"/>
      <c r="ACO12" s="54"/>
      <c r="ACP12" s="54"/>
      <c r="ACQ12" s="54"/>
      <c r="ACR12" s="54"/>
      <c r="ACS12" s="54"/>
      <c r="ACT12" s="54"/>
      <c r="ACU12" s="54"/>
      <c r="ACV12" s="54"/>
      <c r="ACW12" s="54"/>
      <c r="ACX12" s="54"/>
      <c r="ACY12" s="54"/>
      <c r="ACZ12" s="54"/>
      <c r="ADA12" s="54"/>
      <c r="ADB12" s="54"/>
      <c r="ADC12" s="54"/>
      <c r="ADD12" s="54"/>
      <c r="ADE12" s="54"/>
      <c r="ADF12" s="54"/>
      <c r="ADG12" s="54"/>
      <c r="ADH12" s="54"/>
      <c r="ADI12" s="54"/>
      <c r="ADJ12" s="54"/>
      <c r="ADK12" s="54"/>
      <c r="ADL12" s="54"/>
      <c r="ADM12" s="54"/>
      <c r="ADN12" s="54"/>
      <c r="ADO12" s="54"/>
      <c r="ADP12" s="54"/>
      <c r="ADQ12" s="54"/>
      <c r="ADR12" s="54"/>
      <c r="ADS12" s="54"/>
      <c r="ADT12" s="54"/>
      <c r="ADU12" s="54"/>
      <c r="ADV12" s="54"/>
      <c r="ADW12" s="54"/>
      <c r="ADX12" s="54"/>
      <c r="ADY12" s="54"/>
      <c r="ADZ12" s="54"/>
      <c r="AEA12" s="54"/>
      <c r="AEB12" s="54"/>
      <c r="AEC12" s="54"/>
      <c r="AED12" s="54"/>
      <c r="AEE12" s="54"/>
      <c r="AEF12" s="54"/>
      <c r="AEG12" s="54"/>
      <c r="AEH12" s="54"/>
      <c r="AEI12" s="54"/>
      <c r="AEJ12" s="54"/>
      <c r="AEK12" s="54"/>
      <c r="AEL12" s="54"/>
      <c r="AEM12" s="54"/>
      <c r="AEN12" s="54"/>
      <c r="AEO12" s="54"/>
      <c r="AEP12" s="54"/>
      <c r="AEQ12" s="54"/>
      <c r="AER12" s="54"/>
      <c r="AES12" s="54"/>
      <c r="AET12" s="54"/>
      <c r="AEU12" s="54"/>
      <c r="AEV12" s="54"/>
      <c r="AEW12" s="54"/>
      <c r="AEX12" s="54"/>
      <c r="AEY12" s="54"/>
      <c r="AEZ12" s="54"/>
      <c r="AFA12" s="54"/>
      <c r="AFB12" s="54"/>
      <c r="AFC12" s="54"/>
      <c r="AFD12" s="54"/>
      <c r="AFE12" s="54"/>
      <c r="AFF12" s="54"/>
      <c r="AFG12" s="54"/>
      <c r="AFH12" s="54"/>
      <c r="AFI12" s="54"/>
      <c r="AFJ12" s="54"/>
      <c r="AFK12" s="54"/>
      <c r="AFL12" s="54"/>
      <c r="AFM12" s="54"/>
      <c r="AFN12" s="54"/>
      <c r="AFO12" s="54"/>
      <c r="AFP12" s="54"/>
      <c r="AFQ12" s="54"/>
      <c r="AFR12" s="54"/>
      <c r="AFS12" s="54"/>
      <c r="AFT12" s="54"/>
      <c r="AFU12" s="54"/>
      <c r="AFV12" s="54"/>
      <c r="AFW12" s="54"/>
      <c r="AFX12" s="54"/>
      <c r="AFY12" s="54"/>
      <c r="AFZ12" s="54"/>
      <c r="AGA12" s="54"/>
      <c r="AGB12" s="54"/>
      <c r="AGC12" s="54"/>
      <c r="AGD12" s="54"/>
      <c r="AGE12" s="54"/>
      <c r="AGF12" s="54"/>
      <c r="AGG12" s="54"/>
      <c r="AGH12" s="54"/>
      <c r="AGI12" s="54"/>
      <c r="AGJ12" s="54"/>
      <c r="AGK12" s="54"/>
      <c r="AGL12" s="54"/>
      <c r="AGM12" s="54"/>
      <c r="AGN12" s="54"/>
      <c r="AGO12" s="54"/>
      <c r="AGP12" s="54"/>
      <c r="AGQ12" s="54"/>
      <c r="AGR12" s="54"/>
      <c r="AGS12" s="54"/>
      <c r="AGT12" s="54"/>
      <c r="AGU12" s="54"/>
      <c r="AGV12" s="54"/>
      <c r="AGW12" s="54"/>
      <c r="AGX12" s="54"/>
      <c r="AGY12" s="54"/>
      <c r="AGZ12" s="54"/>
      <c r="AHA12" s="54"/>
      <c r="AHB12" s="54"/>
      <c r="AHC12" s="54"/>
      <c r="AHD12" s="54"/>
      <c r="AHE12" s="54"/>
      <c r="AHF12" s="54"/>
      <c r="AHG12" s="54"/>
      <c r="AHH12" s="54"/>
      <c r="AHI12" s="54"/>
      <c r="AHJ12" s="54"/>
      <c r="AHK12" s="54"/>
      <c r="AHL12" s="54"/>
      <c r="AHM12" s="54"/>
      <c r="AHN12" s="54"/>
      <c r="AHO12" s="54"/>
      <c r="AHP12" s="54"/>
      <c r="AHQ12" s="54"/>
      <c r="AHR12" s="54"/>
      <c r="AHS12" s="54"/>
      <c r="AHT12" s="54"/>
      <c r="AHU12" s="54"/>
      <c r="AHV12" s="54"/>
      <c r="AHW12" s="54"/>
      <c r="AHX12" s="54"/>
      <c r="AHY12" s="54"/>
      <c r="AHZ12" s="54"/>
      <c r="AIA12" s="54"/>
      <c r="AIB12" s="54"/>
      <c r="AIC12" s="54"/>
      <c r="AID12" s="54"/>
      <c r="AIE12" s="54"/>
      <c r="AIF12" s="54"/>
      <c r="AIG12" s="54"/>
      <c r="AIH12" s="54"/>
      <c r="AII12" s="54"/>
      <c r="AIJ12" s="54"/>
      <c r="AIK12" s="54"/>
      <c r="AIL12" s="54"/>
      <c r="AIM12" s="54"/>
      <c r="AIN12" s="54"/>
      <c r="AIO12" s="54"/>
      <c r="AIP12" s="54"/>
      <c r="AIQ12" s="54"/>
      <c r="AIR12" s="54"/>
      <c r="AIS12" s="54"/>
      <c r="AIT12" s="54"/>
      <c r="AIU12" s="54"/>
      <c r="AIV12" s="54"/>
      <c r="AIW12" s="54"/>
      <c r="AIX12" s="54"/>
      <c r="AIY12" s="54"/>
      <c r="AIZ12" s="54"/>
      <c r="AJA12" s="54"/>
      <c r="AJB12" s="54"/>
      <c r="AJC12" s="54"/>
      <c r="AJD12" s="54"/>
      <c r="AJE12" s="54"/>
      <c r="AJF12" s="54"/>
      <c r="AJG12" s="54"/>
      <c r="AJH12" s="54"/>
      <c r="AJI12" s="54"/>
      <c r="AJJ12" s="54"/>
      <c r="AJK12" s="54"/>
      <c r="AJL12" s="54"/>
      <c r="AJM12" s="54"/>
      <c r="AJN12" s="54"/>
      <c r="AJO12" s="54"/>
      <c r="AJP12" s="54"/>
      <c r="AJQ12" s="54"/>
      <c r="AJR12" s="54"/>
      <c r="AJS12" s="54"/>
      <c r="AJT12" s="54"/>
      <c r="AJU12" s="54"/>
      <c r="AJV12" s="54"/>
      <c r="AJW12" s="54"/>
      <c r="AJX12" s="54"/>
      <c r="AJY12" s="54"/>
      <c r="AJZ12" s="54"/>
      <c r="AKA12" s="54"/>
      <c r="AKB12" s="54"/>
      <c r="AKC12" s="54"/>
      <c r="AKD12" s="54"/>
      <c r="AKE12" s="54"/>
      <c r="AKF12" s="54"/>
      <c r="AKG12" s="54"/>
      <c r="AKH12" s="54"/>
      <c r="AKI12" s="54"/>
      <c r="AKJ12" s="54"/>
      <c r="AKK12" s="54"/>
      <c r="AKL12" s="54"/>
      <c r="AKM12" s="54"/>
      <c r="AKN12" s="54"/>
      <c r="AKO12" s="54"/>
      <c r="AKP12" s="54"/>
      <c r="AKQ12" s="54"/>
      <c r="AKR12" s="54"/>
      <c r="AKS12" s="54"/>
      <c r="AKT12" s="54"/>
      <c r="AKU12" s="54"/>
      <c r="AKV12" s="54"/>
      <c r="AKW12" s="54"/>
      <c r="AKX12" s="54"/>
      <c r="AKY12" s="54"/>
      <c r="AKZ12" s="54"/>
      <c r="ALA12" s="54"/>
      <c r="ALB12" s="54"/>
      <c r="ALC12" s="54"/>
      <c r="ALD12" s="54"/>
      <c r="ALE12" s="54"/>
      <c r="ALF12" s="54"/>
      <c r="ALG12" s="54"/>
      <c r="ALH12" s="54"/>
      <c r="ALI12" s="54"/>
      <c r="ALJ12" s="54"/>
      <c r="ALK12" s="54"/>
      <c r="ALL12" s="54"/>
      <c r="ALM12" s="54"/>
      <c r="ALN12" s="54"/>
      <c r="ALO12" s="54"/>
      <c r="ALP12" s="54"/>
      <c r="ALQ12" s="54"/>
      <c r="ALR12" s="54"/>
      <c r="ALS12" s="54"/>
      <c r="ALT12" s="54"/>
      <c r="ALU12" s="54"/>
      <c r="ALV12" s="54"/>
      <c r="ALW12" s="54"/>
      <c r="ALX12" s="54"/>
      <c r="ALY12" s="54"/>
      <c r="ALZ12" s="54"/>
      <c r="AMA12" s="54"/>
      <c r="AMB12" s="54"/>
      <c r="AMC12" s="54"/>
      <c r="AMD12" s="54"/>
      <c r="AME12" s="54"/>
      <c r="AMF12" s="54"/>
      <c r="AMG12" s="54"/>
      <c r="AMH12" s="54"/>
      <c r="AMI12" s="54"/>
      <c r="AMJ12" s="54"/>
      <c r="AMK12" s="54"/>
      <c r="AML12" s="54"/>
      <c r="AMM12" s="54"/>
      <c r="AMN12" s="54"/>
      <c r="AMO12" s="54"/>
      <c r="AMP12" s="54"/>
      <c r="AMQ12" s="54"/>
      <c r="AMR12" s="54"/>
      <c r="AMS12" s="54"/>
      <c r="AMT12" s="54"/>
      <c r="AMU12" s="54"/>
      <c r="AMV12" s="54"/>
      <c r="AMW12" s="54"/>
      <c r="AMX12" s="54"/>
      <c r="AMY12" s="54"/>
      <c r="AMZ12" s="54"/>
      <c r="ANA12" s="54"/>
      <c r="ANB12" s="54"/>
      <c r="ANC12" s="54"/>
      <c r="AND12" s="54"/>
      <c r="ANE12" s="54"/>
      <c r="ANF12" s="54"/>
      <c r="ANG12" s="54"/>
      <c r="ANH12" s="54"/>
      <c r="ANI12" s="54"/>
      <c r="ANJ12" s="54"/>
      <c r="ANK12" s="54"/>
      <c r="ANL12" s="54"/>
      <c r="ANM12" s="54"/>
      <c r="ANN12" s="54"/>
      <c r="ANO12" s="54"/>
      <c r="ANP12" s="54"/>
      <c r="ANQ12" s="54"/>
      <c r="ANR12" s="54"/>
      <c r="ANS12" s="54"/>
      <c r="ANT12" s="54"/>
      <c r="ANU12" s="54"/>
      <c r="ANV12" s="54"/>
      <c r="ANW12" s="54"/>
      <c r="ANX12" s="54"/>
      <c r="ANY12" s="54"/>
      <c r="ANZ12" s="54"/>
      <c r="AOA12" s="54"/>
      <c r="AOB12" s="54"/>
      <c r="AOC12" s="54"/>
      <c r="AOD12" s="54"/>
      <c r="AOE12" s="54"/>
      <c r="AOF12" s="54"/>
      <c r="AOG12" s="54"/>
      <c r="AOH12" s="54"/>
      <c r="AOI12" s="54"/>
      <c r="AOJ12" s="54"/>
      <c r="AOK12" s="54"/>
      <c r="AOL12" s="54"/>
      <c r="AOM12" s="54"/>
      <c r="AON12" s="54"/>
      <c r="AOO12" s="54"/>
      <c r="AOP12" s="54"/>
      <c r="AOQ12" s="54"/>
      <c r="AOR12" s="54"/>
      <c r="AOS12" s="54"/>
      <c r="AOT12" s="54"/>
      <c r="AOU12" s="54"/>
      <c r="AOV12" s="54"/>
      <c r="AOW12" s="54"/>
      <c r="AOX12" s="54"/>
      <c r="AOY12" s="54"/>
      <c r="AOZ12" s="54"/>
      <c r="APA12" s="54"/>
      <c r="APB12" s="54"/>
      <c r="APC12" s="54"/>
      <c r="APD12" s="54"/>
      <c r="APE12" s="54"/>
      <c r="APF12" s="54"/>
      <c r="APG12" s="54"/>
      <c r="APH12" s="54"/>
      <c r="API12" s="54"/>
      <c r="APJ12" s="54"/>
      <c r="APK12" s="54"/>
      <c r="APL12" s="54"/>
      <c r="APM12" s="54"/>
      <c r="APN12" s="54"/>
      <c r="APO12" s="54"/>
      <c r="APP12" s="54"/>
      <c r="APQ12" s="54"/>
      <c r="APR12" s="54"/>
      <c r="APS12" s="54"/>
      <c r="APT12" s="54"/>
      <c r="APU12" s="54"/>
      <c r="APV12" s="54"/>
      <c r="APW12" s="54"/>
      <c r="APX12" s="54"/>
      <c r="APY12" s="54"/>
      <c r="APZ12" s="54"/>
      <c r="AQA12" s="54"/>
      <c r="AQB12" s="54"/>
      <c r="AQC12" s="54"/>
      <c r="AQD12" s="54"/>
      <c r="AQE12" s="54"/>
      <c r="AQF12" s="54"/>
      <c r="AQG12" s="54"/>
      <c r="AQH12" s="54"/>
      <c r="AQI12" s="54"/>
      <c r="AQJ12" s="54"/>
      <c r="AQK12" s="54"/>
      <c r="AQL12" s="54"/>
      <c r="AQM12" s="54"/>
      <c r="AQN12" s="54"/>
      <c r="AQO12" s="54"/>
      <c r="AQP12" s="54"/>
      <c r="AQQ12" s="54"/>
      <c r="AQR12" s="54"/>
      <c r="AQS12" s="54"/>
      <c r="AQT12" s="54"/>
      <c r="AQU12" s="54"/>
      <c r="AQV12" s="54"/>
      <c r="AQW12" s="54"/>
      <c r="AQX12" s="54"/>
      <c r="AQY12" s="54"/>
      <c r="AQZ12" s="54"/>
      <c r="ARA12" s="54"/>
      <c r="ARB12" s="54"/>
      <c r="ARC12" s="54"/>
      <c r="ARD12" s="54"/>
      <c r="ARE12" s="54"/>
      <c r="ARF12" s="54"/>
      <c r="ARG12" s="54"/>
      <c r="ARH12" s="54"/>
      <c r="ARI12" s="54"/>
      <c r="ARJ12" s="54"/>
      <c r="ARK12" s="54"/>
      <c r="ARL12" s="54"/>
      <c r="ARM12" s="54"/>
      <c r="ARN12" s="54"/>
      <c r="ARO12" s="54"/>
      <c r="ARP12" s="54"/>
      <c r="ARQ12" s="54"/>
      <c r="ARR12" s="54"/>
      <c r="ARS12" s="54"/>
      <c r="ART12" s="54"/>
      <c r="ARU12" s="54"/>
      <c r="ARV12" s="54"/>
      <c r="ARW12" s="54"/>
      <c r="ARX12" s="54"/>
      <c r="ARY12" s="54"/>
      <c r="ARZ12" s="54"/>
      <c r="ASA12" s="54"/>
      <c r="ASB12" s="54"/>
      <c r="ASC12" s="54"/>
      <c r="ASD12" s="54"/>
      <c r="ASE12" s="54"/>
      <c r="ASF12" s="54"/>
      <c r="ASG12" s="54"/>
      <c r="ASH12" s="54"/>
      <c r="ASI12" s="54"/>
      <c r="ASJ12" s="54"/>
      <c r="ASK12" s="54"/>
      <c r="ASL12" s="54"/>
      <c r="ASM12" s="54"/>
      <c r="ASN12" s="54"/>
      <c r="ASO12" s="54"/>
      <c r="ASP12" s="54"/>
      <c r="ASQ12" s="54"/>
      <c r="ASR12" s="54"/>
      <c r="ASS12" s="54"/>
      <c r="AST12" s="54"/>
      <c r="ASU12" s="54"/>
      <c r="ASV12" s="54"/>
      <c r="ASW12" s="54"/>
      <c r="ASX12" s="54"/>
      <c r="ASY12" s="54"/>
      <c r="ASZ12" s="54"/>
      <c r="ATA12" s="54"/>
      <c r="ATB12" s="54"/>
      <c r="ATC12" s="54"/>
      <c r="ATD12" s="54"/>
      <c r="ATE12" s="54"/>
      <c r="ATF12" s="54"/>
      <c r="ATG12" s="54"/>
      <c r="ATH12" s="54"/>
      <c r="ATI12" s="54"/>
      <c r="ATJ12" s="54"/>
      <c r="ATK12" s="54"/>
      <c r="ATL12" s="54"/>
      <c r="ATM12" s="54"/>
      <c r="ATN12" s="54"/>
      <c r="ATO12" s="54"/>
      <c r="ATP12" s="54"/>
      <c r="ATQ12" s="54"/>
      <c r="ATR12" s="54"/>
      <c r="ATS12" s="54"/>
      <c r="ATT12" s="54"/>
      <c r="ATU12" s="54"/>
      <c r="ATV12" s="54"/>
      <c r="ATW12" s="54"/>
      <c r="ATX12" s="54"/>
      <c r="ATY12" s="54"/>
      <c r="ATZ12" s="54"/>
      <c r="AUA12" s="54"/>
      <c r="AUB12" s="54"/>
      <c r="AUC12" s="54"/>
      <c r="AUD12" s="54"/>
      <c r="AUE12" s="54"/>
      <c r="AUF12" s="54"/>
      <c r="AUG12" s="54"/>
      <c r="AUH12" s="54"/>
      <c r="AUI12" s="54"/>
      <c r="AUJ12" s="54"/>
      <c r="AUK12" s="54"/>
      <c r="AUL12" s="54"/>
      <c r="AUM12" s="54"/>
      <c r="AUN12" s="54"/>
      <c r="AUO12" s="54"/>
      <c r="AUP12" s="54"/>
      <c r="AUQ12" s="54"/>
      <c r="AUR12" s="54"/>
      <c r="AUS12" s="54"/>
      <c r="AUT12" s="54"/>
      <c r="AUU12" s="54"/>
      <c r="AUV12" s="54"/>
      <c r="AUW12" s="54"/>
      <c r="AUX12" s="54"/>
      <c r="AUY12" s="54"/>
      <c r="AUZ12" s="54"/>
      <c r="AVA12" s="54"/>
      <c r="AVB12" s="54"/>
      <c r="AVC12" s="54"/>
      <c r="AVD12" s="54"/>
      <c r="AVE12" s="54"/>
      <c r="AVF12" s="54"/>
      <c r="AVG12" s="54"/>
      <c r="AVH12" s="54"/>
      <c r="AVI12" s="54"/>
      <c r="AVJ12" s="54"/>
      <c r="AVK12" s="54"/>
      <c r="AVL12" s="54"/>
      <c r="AVM12" s="54"/>
      <c r="AVN12" s="54"/>
      <c r="AVO12" s="54"/>
      <c r="AVP12" s="54"/>
      <c r="AVQ12" s="54"/>
      <c r="AVR12" s="54"/>
      <c r="AVS12" s="54"/>
      <c r="AVT12" s="54"/>
      <c r="AVU12" s="54"/>
      <c r="AVV12" s="54"/>
      <c r="AVW12" s="54"/>
      <c r="AVX12" s="54"/>
      <c r="AVY12" s="54"/>
      <c r="AVZ12" s="54"/>
      <c r="AWA12" s="54"/>
      <c r="AWB12" s="54"/>
      <c r="AWC12" s="54"/>
      <c r="AWD12" s="54"/>
      <c r="AWE12" s="54"/>
      <c r="AWF12" s="54"/>
      <c r="AWG12" s="54"/>
      <c r="AWH12" s="54"/>
      <c r="AWI12" s="54"/>
      <c r="AWJ12" s="54"/>
      <c r="AWK12" s="54"/>
      <c r="AWL12" s="54"/>
      <c r="AWM12" s="54"/>
      <c r="AWN12" s="54"/>
      <c r="AWO12" s="54"/>
      <c r="AWP12" s="54"/>
      <c r="AWQ12" s="54"/>
      <c r="AWR12" s="54"/>
      <c r="AWS12" s="54"/>
      <c r="AWT12" s="54"/>
      <c r="AWU12" s="54"/>
      <c r="AWV12" s="54"/>
      <c r="AWW12" s="54"/>
      <c r="AWX12" s="54"/>
      <c r="AWY12" s="54"/>
      <c r="AWZ12" s="54"/>
      <c r="AXA12" s="54"/>
      <c r="AXB12" s="54"/>
      <c r="AXC12" s="54"/>
      <c r="AXD12" s="54"/>
      <c r="AXE12" s="54"/>
      <c r="AXF12" s="54"/>
      <c r="AXG12" s="54"/>
      <c r="AXH12" s="54"/>
      <c r="AXI12" s="54"/>
      <c r="AXJ12" s="54"/>
      <c r="AXK12" s="54"/>
      <c r="AXL12" s="54"/>
      <c r="AXM12" s="54"/>
      <c r="AXN12" s="54"/>
      <c r="AXO12" s="54"/>
      <c r="AXP12" s="54"/>
      <c r="AXQ12" s="54"/>
      <c r="AXR12" s="54"/>
      <c r="AXS12" s="54"/>
      <c r="AXT12" s="54"/>
      <c r="AXU12" s="54"/>
      <c r="AXV12" s="54"/>
      <c r="AXW12" s="54"/>
      <c r="AXX12" s="54"/>
      <c r="AXY12" s="54"/>
      <c r="AXZ12" s="54"/>
      <c r="AYA12" s="54"/>
      <c r="AYB12" s="54"/>
      <c r="AYC12" s="54"/>
      <c r="AYD12" s="54"/>
      <c r="AYE12" s="54"/>
      <c r="AYF12" s="54"/>
      <c r="AYG12" s="54"/>
      <c r="AYH12" s="54"/>
      <c r="AYI12" s="54"/>
      <c r="AYJ12" s="54"/>
      <c r="AYK12" s="54"/>
      <c r="AYL12" s="54"/>
      <c r="AYM12" s="54"/>
      <c r="AYN12" s="54"/>
      <c r="AYO12" s="54"/>
      <c r="AYP12" s="54"/>
      <c r="AYQ12" s="54"/>
      <c r="AYR12" s="54"/>
      <c r="AYS12" s="54"/>
      <c r="AYT12" s="54"/>
      <c r="AYU12" s="54"/>
      <c r="AYV12" s="54"/>
      <c r="AYW12" s="54"/>
      <c r="AYX12" s="54"/>
      <c r="AYY12" s="54"/>
      <c r="AYZ12" s="54"/>
      <c r="AZA12" s="54"/>
      <c r="AZB12" s="54"/>
      <c r="AZC12" s="54"/>
      <c r="AZD12" s="54"/>
      <c r="AZE12" s="54"/>
      <c r="AZF12" s="54"/>
      <c r="AZG12" s="54"/>
      <c r="AZH12" s="54"/>
      <c r="AZI12" s="54"/>
      <c r="AZJ12" s="54"/>
      <c r="AZK12" s="54"/>
      <c r="AZL12" s="54"/>
      <c r="AZM12" s="54"/>
      <c r="AZN12" s="54"/>
      <c r="AZO12" s="54"/>
      <c r="AZP12" s="54"/>
      <c r="AZQ12" s="54"/>
      <c r="AZR12" s="54"/>
      <c r="AZS12" s="54"/>
      <c r="AZT12" s="54"/>
      <c r="AZU12" s="54"/>
      <c r="AZV12" s="54"/>
      <c r="AZW12" s="54"/>
      <c r="AZX12" s="54"/>
      <c r="AZY12" s="54"/>
      <c r="AZZ12" s="54"/>
      <c r="BAA12" s="54"/>
      <c r="BAB12" s="54"/>
      <c r="BAC12" s="54"/>
      <c r="BAD12" s="54"/>
      <c r="BAE12" s="54"/>
      <c r="BAF12" s="54"/>
      <c r="BAG12" s="54"/>
      <c r="BAH12" s="54"/>
      <c r="BAI12" s="54"/>
      <c r="BAJ12" s="54"/>
      <c r="BAK12" s="54"/>
      <c r="BAL12" s="54"/>
      <c r="BAM12" s="54"/>
      <c r="BAN12" s="54"/>
      <c r="BAO12" s="54"/>
      <c r="BAP12" s="54"/>
      <c r="BAQ12" s="54"/>
      <c r="BAR12" s="54"/>
      <c r="BAS12" s="54"/>
      <c r="BAT12" s="54"/>
      <c r="BAU12" s="54"/>
      <c r="BAV12" s="54"/>
      <c r="BAW12" s="54"/>
      <c r="BAX12" s="54"/>
      <c r="BAY12" s="54"/>
      <c r="BAZ12" s="54"/>
      <c r="BBA12" s="54"/>
      <c r="BBB12" s="54"/>
      <c r="BBC12" s="54"/>
      <c r="BBD12" s="54"/>
      <c r="BBE12" s="54"/>
      <c r="BBF12" s="54"/>
      <c r="BBG12" s="54"/>
      <c r="BBH12" s="54"/>
      <c r="BBI12" s="54"/>
      <c r="BBJ12" s="54"/>
      <c r="BBK12" s="54"/>
      <c r="BBL12" s="54"/>
      <c r="BBM12" s="54"/>
      <c r="BBN12" s="54"/>
      <c r="BBO12" s="54"/>
      <c r="BBP12" s="54"/>
      <c r="BBQ12" s="54"/>
      <c r="BBR12" s="54"/>
      <c r="BBS12" s="54"/>
      <c r="BBT12" s="54"/>
      <c r="BBU12" s="54"/>
      <c r="BBV12" s="54"/>
      <c r="BBW12" s="54"/>
      <c r="BBX12" s="54"/>
      <c r="BBY12" s="54"/>
      <c r="BBZ12" s="54"/>
      <c r="BCA12" s="54"/>
      <c r="BCB12" s="54"/>
      <c r="BCC12" s="54"/>
      <c r="BCD12" s="54"/>
      <c r="BCE12" s="54"/>
      <c r="BCF12" s="54"/>
      <c r="BCG12" s="54"/>
      <c r="BCH12" s="54"/>
      <c r="BCI12" s="54"/>
      <c r="BCJ12" s="54"/>
      <c r="BCK12" s="54"/>
      <c r="BCL12" s="54"/>
      <c r="BCM12" s="54"/>
      <c r="BCN12" s="54"/>
      <c r="BCO12" s="54"/>
      <c r="BCP12" s="54"/>
      <c r="BCQ12" s="54"/>
      <c r="BCR12" s="54"/>
      <c r="BCS12" s="54"/>
      <c r="BCT12" s="54"/>
      <c r="BCU12" s="54"/>
      <c r="BCV12" s="54"/>
      <c r="BCW12" s="54"/>
      <c r="BCX12" s="54"/>
      <c r="BCY12" s="54"/>
      <c r="BCZ12" s="54"/>
      <c r="BDA12" s="54"/>
      <c r="BDB12" s="54"/>
      <c r="BDC12" s="54"/>
      <c r="BDD12" s="54"/>
      <c r="BDE12" s="54"/>
      <c r="BDF12" s="54"/>
      <c r="BDG12" s="54"/>
      <c r="BDH12" s="54"/>
      <c r="BDI12" s="54"/>
      <c r="BDJ12" s="54"/>
      <c r="BDK12" s="54"/>
      <c r="BDL12" s="54"/>
      <c r="BDM12" s="54"/>
      <c r="BDN12" s="54"/>
      <c r="BDO12" s="54"/>
      <c r="BDP12" s="54"/>
      <c r="BDQ12" s="54"/>
      <c r="BDR12" s="54"/>
      <c r="BDS12" s="54"/>
      <c r="BDT12" s="54"/>
      <c r="BDU12" s="54"/>
      <c r="BDV12" s="54"/>
      <c r="BDW12" s="54"/>
      <c r="BDX12" s="54"/>
      <c r="BDY12" s="54"/>
      <c r="BDZ12" s="54"/>
      <c r="BEA12" s="54"/>
      <c r="BEB12" s="54"/>
      <c r="BEC12" s="54"/>
      <c r="BED12" s="54"/>
      <c r="BEE12" s="54"/>
      <c r="BEF12" s="54"/>
      <c r="BEG12" s="54"/>
      <c r="BEH12" s="54"/>
      <c r="BEI12" s="54"/>
      <c r="BEJ12" s="54"/>
      <c r="BEK12" s="54"/>
      <c r="BEL12" s="54"/>
      <c r="BEM12" s="54"/>
      <c r="BEN12" s="54"/>
      <c r="BEO12" s="54"/>
      <c r="BEP12" s="54"/>
      <c r="BEQ12" s="54"/>
      <c r="BER12" s="54"/>
      <c r="BES12" s="54"/>
      <c r="BET12" s="54"/>
      <c r="BEU12" s="54"/>
      <c r="BEV12" s="54"/>
      <c r="BEW12" s="54"/>
      <c r="BEX12" s="54"/>
      <c r="BEY12" s="54"/>
      <c r="BEZ12" s="54"/>
      <c r="BFA12" s="54"/>
      <c r="BFB12" s="54"/>
      <c r="BFC12" s="54"/>
      <c r="BFD12" s="54"/>
      <c r="BFE12" s="54"/>
      <c r="BFF12" s="54"/>
      <c r="BFG12" s="54"/>
      <c r="BFH12" s="54"/>
      <c r="BFI12" s="54"/>
      <c r="BFJ12" s="54"/>
      <c r="BFK12" s="54"/>
      <c r="BFL12" s="54"/>
      <c r="BFM12" s="54"/>
      <c r="BFN12" s="54"/>
      <c r="BFO12" s="54"/>
      <c r="BFP12" s="54"/>
      <c r="BFQ12" s="54"/>
      <c r="BFR12" s="54"/>
      <c r="BFS12" s="54"/>
      <c r="BFT12" s="54"/>
      <c r="BFU12" s="54"/>
      <c r="BFV12" s="54"/>
      <c r="BFW12" s="54"/>
      <c r="BFX12" s="54"/>
      <c r="BFY12" s="54"/>
      <c r="BFZ12" s="54"/>
      <c r="BGA12" s="54"/>
      <c r="BGB12" s="54"/>
      <c r="BGC12" s="54"/>
      <c r="BGD12" s="54"/>
      <c r="BGE12" s="54"/>
      <c r="BGF12" s="54"/>
      <c r="BGG12" s="54"/>
      <c r="BGH12" s="54"/>
      <c r="BGI12" s="54"/>
      <c r="BGJ12" s="54"/>
      <c r="BGK12" s="54"/>
      <c r="BGL12" s="54"/>
      <c r="BGM12" s="54"/>
      <c r="BGN12" s="54"/>
      <c r="BGO12" s="54"/>
      <c r="BGP12" s="54"/>
      <c r="BGQ12" s="54"/>
      <c r="BGR12" s="54"/>
      <c r="BGS12" s="54"/>
      <c r="BGT12" s="54"/>
      <c r="BGU12" s="54"/>
      <c r="BGV12" s="54"/>
      <c r="BGW12" s="54"/>
      <c r="BGX12" s="54"/>
      <c r="BGY12" s="54"/>
      <c r="BGZ12" s="54"/>
      <c r="BHA12" s="54"/>
      <c r="BHB12" s="54"/>
      <c r="BHC12" s="54"/>
      <c r="BHD12" s="54"/>
      <c r="BHE12" s="54"/>
      <c r="BHF12" s="54"/>
      <c r="BHG12" s="54"/>
      <c r="BHH12" s="54"/>
      <c r="BHI12" s="54"/>
      <c r="BHJ12" s="54"/>
      <c r="BHK12" s="54"/>
      <c r="BHL12" s="54"/>
      <c r="BHM12" s="54"/>
      <c r="BHN12" s="54"/>
      <c r="BHO12" s="54"/>
      <c r="BHP12" s="54"/>
      <c r="BHQ12" s="54"/>
      <c r="BHR12" s="54"/>
      <c r="BHS12" s="54"/>
      <c r="BHT12" s="54"/>
      <c r="BHU12" s="54"/>
      <c r="BHV12" s="54"/>
      <c r="BHW12" s="54"/>
      <c r="BHX12" s="54"/>
      <c r="BHY12" s="54"/>
      <c r="BHZ12" s="54"/>
      <c r="BIA12" s="54"/>
      <c r="BIB12" s="54"/>
      <c r="BIC12" s="54"/>
      <c r="BID12" s="54"/>
      <c r="BIE12" s="54"/>
      <c r="BIF12" s="54"/>
      <c r="BIG12" s="54"/>
      <c r="BIH12" s="54"/>
      <c r="BII12" s="54"/>
      <c r="BIJ12" s="54"/>
      <c r="BIK12" s="54"/>
      <c r="BIL12" s="54"/>
      <c r="BIM12" s="54"/>
      <c r="BIN12" s="54"/>
      <c r="BIO12" s="54"/>
      <c r="BIP12" s="54"/>
      <c r="BIQ12" s="54"/>
      <c r="BIR12" s="54"/>
      <c r="BIS12" s="54"/>
      <c r="BIT12" s="54"/>
      <c r="BIU12" s="54"/>
      <c r="BIV12" s="54"/>
      <c r="BIW12" s="54"/>
      <c r="BIX12" s="54"/>
      <c r="BIY12" s="54"/>
      <c r="BIZ12" s="54"/>
      <c r="BJA12" s="54"/>
      <c r="BJB12" s="54"/>
      <c r="BJC12" s="54"/>
      <c r="BJD12" s="54"/>
      <c r="BJE12" s="54"/>
      <c r="BJF12" s="54"/>
      <c r="BJG12" s="54"/>
      <c r="BJH12" s="54"/>
      <c r="BJI12" s="54"/>
      <c r="BJJ12" s="54"/>
      <c r="BJK12" s="54"/>
      <c r="BJL12" s="54"/>
      <c r="BJM12" s="54"/>
      <c r="BJN12" s="54"/>
      <c r="BJO12" s="54"/>
      <c r="BJP12" s="54"/>
      <c r="BJQ12" s="54"/>
      <c r="BJR12" s="54"/>
      <c r="BJS12" s="54"/>
      <c r="BJT12" s="54"/>
      <c r="BJU12" s="54"/>
      <c r="BJV12" s="54"/>
      <c r="BJW12" s="54"/>
      <c r="BJX12" s="54"/>
      <c r="BJY12" s="54"/>
      <c r="BJZ12" s="54"/>
      <c r="BKA12" s="54"/>
      <c r="BKB12" s="54"/>
      <c r="BKC12" s="54"/>
      <c r="BKD12" s="54"/>
      <c r="BKE12" s="54"/>
      <c r="BKF12" s="54"/>
      <c r="BKG12" s="54"/>
      <c r="BKH12" s="54"/>
      <c r="BKI12" s="54"/>
      <c r="BKJ12" s="54"/>
      <c r="BKK12" s="54"/>
      <c r="BKL12" s="54"/>
      <c r="BKM12" s="54"/>
      <c r="BKN12" s="54"/>
      <c r="BKO12" s="54"/>
      <c r="BKP12" s="54"/>
      <c r="BKQ12" s="54"/>
      <c r="BKR12" s="54"/>
      <c r="BKS12" s="54"/>
      <c r="BKT12" s="54"/>
      <c r="BKU12" s="54"/>
      <c r="BKV12" s="54"/>
      <c r="BKW12" s="54"/>
      <c r="BKX12" s="54"/>
      <c r="BKY12" s="54"/>
      <c r="BKZ12" s="54"/>
      <c r="BLA12" s="54"/>
      <c r="BLB12" s="54"/>
      <c r="BLC12" s="54"/>
      <c r="BLD12" s="54"/>
      <c r="BLE12" s="54"/>
      <c r="BLF12" s="54"/>
      <c r="BLG12" s="54"/>
      <c r="BLH12" s="54"/>
      <c r="BLI12" s="54"/>
      <c r="BLJ12" s="54"/>
      <c r="BLK12" s="54"/>
      <c r="BLL12" s="54"/>
      <c r="BLM12" s="54"/>
      <c r="BLN12" s="54"/>
      <c r="BLO12" s="54"/>
      <c r="BLP12" s="54"/>
      <c r="BLQ12" s="54"/>
      <c r="BLR12" s="54"/>
      <c r="BLS12" s="54"/>
      <c r="BLT12" s="54"/>
      <c r="BLU12" s="54"/>
      <c r="BLV12" s="54"/>
      <c r="BLW12" s="54"/>
      <c r="BLX12" s="54"/>
      <c r="BLY12" s="54"/>
      <c r="BLZ12" s="54"/>
      <c r="BMA12" s="54"/>
      <c r="BMB12" s="54"/>
      <c r="BMC12" s="54"/>
      <c r="BMD12" s="54"/>
      <c r="BME12" s="54"/>
      <c r="BMF12" s="54"/>
      <c r="BMG12" s="54"/>
      <c r="BMH12" s="54"/>
      <c r="BMI12" s="54"/>
      <c r="BMJ12" s="54"/>
      <c r="BMK12" s="54"/>
      <c r="BML12" s="54"/>
      <c r="BMM12" s="54"/>
      <c r="BMN12" s="54"/>
      <c r="BMO12" s="54"/>
      <c r="BMP12" s="54"/>
      <c r="BMQ12" s="54"/>
      <c r="BMR12" s="54"/>
      <c r="BMS12" s="54"/>
      <c r="BMT12" s="54"/>
      <c r="BMU12" s="54"/>
      <c r="BMV12" s="54"/>
      <c r="BMW12" s="54"/>
      <c r="BMX12" s="54"/>
      <c r="BMY12" s="54"/>
      <c r="BMZ12" s="54"/>
      <c r="BNA12" s="54"/>
      <c r="BNB12" s="54"/>
      <c r="BNC12" s="54"/>
      <c r="BND12" s="54"/>
      <c r="BNE12" s="54"/>
      <c r="BNF12" s="54"/>
      <c r="BNG12" s="54"/>
      <c r="BNH12" s="54"/>
      <c r="BNI12" s="54"/>
      <c r="BNJ12" s="54"/>
      <c r="BNK12" s="54"/>
      <c r="BNL12" s="54"/>
      <c r="BNM12" s="54"/>
      <c r="BNN12" s="54"/>
      <c r="BNO12" s="54"/>
      <c r="BNP12" s="54"/>
      <c r="BNQ12" s="54"/>
      <c r="BNR12" s="54"/>
      <c r="BNS12" s="54"/>
      <c r="BNT12" s="54"/>
      <c r="BNU12" s="54"/>
      <c r="BNV12" s="54"/>
      <c r="BNW12" s="54"/>
      <c r="BNX12" s="54"/>
      <c r="BNY12" s="54"/>
      <c r="BNZ12" s="54"/>
      <c r="BOA12" s="54"/>
      <c r="BOB12" s="54"/>
      <c r="BOC12" s="54"/>
      <c r="BOD12" s="54"/>
      <c r="BOE12" s="54"/>
      <c r="BOF12" s="54"/>
      <c r="BOG12" s="54"/>
      <c r="BOH12" s="54"/>
      <c r="BOI12" s="54"/>
      <c r="BOJ12" s="54"/>
      <c r="BOK12" s="54"/>
      <c r="BOL12" s="54"/>
      <c r="BOM12" s="54"/>
      <c r="BON12" s="54"/>
      <c r="BOO12" s="54"/>
      <c r="BOP12" s="54"/>
      <c r="BOQ12" s="54"/>
      <c r="BOR12" s="54"/>
      <c r="BOS12" s="54"/>
      <c r="BOT12" s="54"/>
      <c r="BOU12" s="54"/>
      <c r="BOV12" s="54"/>
      <c r="BOW12" s="54"/>
      <c r="BOX12" s="54"/>
      <c r="BOY12" s="54"/>
      <c r="BOZ12" s="54"/>
      <c r="BPA12" s="54"/>
      <c r="BPB12" s="54"/>
      <c r="BPC12" s="54"/>
      <c r="BPD12" s="54"/>
      <c r="BPE12" s="54"/>
      <c r="BPF12" s="54"/>
      <c r="BPG12" s="54"/>
      <c r="BPH12" s="54"/>
      <c r="BPI12" s="54"/>
      <c r="BPJ12" s="54"/>
      <c r="BPK12" s="54"/>
      <c r="BPL12" s="54"/>
      <c r="BPM12" s="54"/>
      <c r="BPN12" s="54"/>
      <c r="BPO12" s="54"/>
      <c r="BPP12" s="54"/>
      <c r="BPQ12" s="54"/>
      <c r="BPR12" s="54"/>
      <c r="BPS12" s="54"/>
      <c r="BPT12" s="54"/>
      <c r="BPU12" s="54"/>
      <c r="BPV12" s="54"/>
      <c r="BPW12" s="54"/>
      <c r="BPX12" s="54"/>
      <c r="BPY12" s="54"/>
      <c r="BPZ12" s="54"/>
      <c r="BQA12" s="54"/>
      <c r="BQB12" s="54"/>
      <c r="BQC12" s="54"/>
      <c r="BQD12" s="54"/>
      <c r="BQE12" s="54"/>
      <c r="BQF12" s="54"/>
      <c r="BQG12" s="54"/>
      <c r="BQH12" s="54"/>
      <c r="BQI12" s="54"/>
      <c r="BQJ12" s="54"/>
      <c r="BQK12" s="54"/>
      <c r="BQL12" s="54"/>
      <c r="BQM12" s="54"/>
      <c r="BQN12" s="54"/>
      <c r="BQO12" s="54"/>
      <c r="BQP12" s="54"/>
      <c r="BQQ12" s="54"/>
      <c r="BQR12" s="54"/>
      <c r="BQS12" s="54"/>
      <c r="BQT12" s="54"/>
      <c r="BQU12" s="54"/>
      <c r="BQV12" s="54"/>
      <c r="BQW12" s="54"/>
      <c r="BQX12" s="54"/>
      <c r="BQY12" s="54"/>
      <c r="BQZ12" s="54"/>
      <c r="BRA12" s="54"/>
      <c r="BRB12" s="54"/>
      <c r="BRC12" s="54"/>
      <c r="BRD12" s="54"/>
      <c r="BRE12" s="54"/>
      <c r="BRF12" s="54"/>
      <c r="BRG12" s="54"/>
      <c r="BRH12" s="54"/>
      <c r="BRI12" s="54"/>
      <c r="BRJ12" s="54"/>
      <c r="BRK12" s="54"/>
      <c r="BRL12" s="54"/>
      <c r="BRM12" s="54"/>
      <c r="BRN12" s="54"/>
      <c r="BRO12" s="54"/>
      <c r="BRP12" s="54"/>
      <c r="BRQ12" s="54"/>
      <c r="BRR12" s="54"/>
      <c r="BRS12" s="54"/>
      <c r="BRT12" s="54"/>
      <c r="BRU12" s="54"/>
      <c r="BRV12" s="54"/>
      <c r="BRW12" s="54"/>
      <c r="BRX12" s="54"/>
      <c r="BRY12" s="54"/>
      <c r="BRZ12" s="54"/>
      <c r="BSA12" s="54"/>
      <c r="BSB12" s="54"/>
      <c r="BSC12" s="54"/>
      <c r="BSD12" s="54"/>
      <c r="BSE12" s="54"/>
      <c r="BSF12" s="54"/>
      <c r="BSG12" s="54"/>
      <c r="BSH12" s="54"/>
      <c r="BSI12" s="54"/>
      <c r="BSJ12" s="54"/>
      <c r="BSK12" s="54"/>
      <c r="BSL12" s="54"/>
      <c r="BSM12" s="54"/>
      <c r="BSN12" s="54"/>
      <c r="BSO12" s="54"/>
      <c r="BSP12" s="54"/>
      <c r="BSQ12" s="54"/>
      <c r="BSR12" s="54"/>
      <c r="BSS12" s="54"/>
      <c r="BST12" s="54"/>
      <c r="BSU12" s="54"/>
      <c r="BSV12" s="54"/>
      <c r="BSW12" s="54"/>
      <c r="BSX12" s="54"/>
      <c r="BSY12" s="54"/>
      <c r="BSZ12" s="54"/>
      <c r="BTA12" s="54"/>
      <c r="BTB12" s="54"/>
      <c r="BTC12" s="54"/>
      <c r="BTD12" s="54"/>
      <c r="BTE12" s="54"/>
      <c r="BTF12" s="54"/>
      <c r="BTG12" s="54"/>
      <c r="BTH12" s="54"/>
      <c r="BTI12" s="54"/>
      <c r="BTJ12" s="54"/>
      <c r="BTK12" s="54"/>
      <c r="BTL12" s="54"/>
      <c r="BTM12" s="54"/>
      <c r="BTN12" s="54"/>
      <c r="BTO12" s="54"/>
      <c r="BTP12" s="54"/>
      <c r="BTQ12" s="54"/>
      <c r="BTR12" s="54"/>
      <c r="BTS12" s="54"/>
      <c r="BTT12" s="54"/>
      <c r="BTU12" s="54"/>
      <c r="BTV12" s="54"/>
      <c r="BTW12" s="54"/>
      <c r="BTX12" s="54"/>
      <c r="BTY12" s="54"/>
      <c r="BTZ12" s="54"/>
      <c r="BUA12" s="54"/>
      <c r="BUB12" s="54"/>
      <c r="BUC12" s="54"/>
      <c r="BUD12" s="54"/>
      <c r="BUE12" s="54"/>
      <c r="BUF12" s="54"/>
      <c r="BUG12" s="54"/>
      <c r="BUH12" s="54"/>
      <c r="BUI12" s="54"/>
      <c r="BUJ12" s="54"/>
      <c r="BUK12" s="54"/>
      <c r="BUL12" s="54"/>
      <c r="BUM12" s="54"/>
      <c r="BUN12" s="54"/>
      <c r="BUO12" s="54"/>
      <c r="BUP12" s="54"/>
      <c r="BUQ12" s="54"/>
      <c r="BUR12" s="54"/>
      <c r="BUS12" s="54"/>
      <c r="BUT12" s="54"/>
      <c r="BUU12" s="54"/>
      <c r="BUV12" s="54"/>
      <c r="BUW12" s="54"/>
      <c r="BUX12" s="54"/>
      <c r="BUY12" s="54"/>
      <c r="BUZ12" s="54"/>
      <c r="BVA12" s="54"/>
      <c r="BVB12" s="54"/>
      <c r="BVC12" s="54"/>
      <c r="BVD12" s="54"/>
      <c r="BVE12" s="54"/>
      <c r="BVF12" s="54"/>
      <c r="BVG12" s="54"/>
      <c r="BVH12" s="54"/>
      <c r="BVI12" s="54"/>
      <c r="BVJ12" s="54"/>
      <c r="BVK12" s="54"/>
      <c r="BVL12" s="54"/>
      <c r="BVM12" s="54"/>
      <c r="BVN12" s="54"/>
      <c r="BVO12" s="54"/>
      <c r="BVP12" s="54"/>
      <c r="BVQ12" s="54"/>
      <c r="BVR12" s="54"/>
      <c r="BVS12" s="54"/>
      <c r="BVT12" s="54"/>
      <c r="BVU12" s="54"/>
      <c r="BVV12" s="54"/>
      <c r="BVW12" s="54"/>
      <c r="BVX12" s="54"/>
      <c r="BVY12" s="54"/>
      <c r="BVZ12" s="54"/>
      <c r="BWA12" s="54"/>
      <c r="BWB12" s="54"/>
      <c r="BWC12" s="54"/>
      <c r="BWD12" s="54"/>
      <c r="BWE12" s="54"/>
      <c r="BWF12" s="54"/>
      <c r="BWG12" s="54"/>
      <c r="BWH12" s="54"/>
      <c r="BWI12" s="54"/>
      <c r="BWJ12" s="54"/>
      <c r="BWK12" s="54"/>
      <c r="BWL12" s="54"/>
      <c r="BWM12" s="54"/>
      <c r="BWN12" s="54"/>
      <c r="BWO12" s="54"/>
      <c r="BWP12" s="54"/>
      <c r="BWQ12" s="54"/>
      <c r="BWR12" s="54"/>
      <c r="BWS12" s="54"/>
      <c r="BWT12" s="54"/>
      <c r="BWU12" s="54"/>
      <c r="BWV12" s="54"/>
      <c r="BWW12" s="54"/>
      <c r="BWX12" s="54"/>
      <c r="BWY12" s="54"/>
      <c r="BWZ12" s="54"/>
      <c r="BXA12" s="54"/>
      <c r="BXB12" s="54"/>
      <c r="BXC12" s="54"/>
      <c r="BXD12" s="54"/>
      <c r="BXE12" s="54"/>
      <c r="BXF12" s="54"/>
      <c r="BXG12" s="54"/>
      <c r="BXH12" s="54"/>
      <c r="BXI12" s="54"/>
      <c r="BXJ12" s="54"/>
      <c r="BXK12" s="54"/>
      <c r="BXL12" s="54"/>
      <c r="BXM12" s="54"/>
      <c r="BXN12" s="54"/>
      <c r="BXO12" s="54"/>
      <c r="BXP12" s="54"/>
      <c r="BXQ12" s="54"/>
      <c r="BXR12" s="54"/>
      <c r="BXS12" s="54"/>
      <c r="BXT12" s="54"/>
      <c r="BXU12" s="54"/>
      <c r="BXV12" s="54"/>
      <c r="BXW12" s="54"/>
      <c r="BXX12" s="54"/>
      <c r="BXY12" s="54"/>
      <c r="BXZ12" s="54"/>
      <c r="BYA12" s="54"/>
      <c r="BYB12" s="54"/>
      <c r="BYC12" s="54"/>
      <c r="BYD12" s="54"/>
      <c r="BYE12" s="54"/>
      <c r="BYF12" s="54"/>
      <c r="BYG12" s="54"/>
      <c r="BYH12" s="54"/>
      <c r="BYI12" s="54"/>
      <c r="BYJ12" s="54"/>
      <c r="BYK12" s="54"/>
      <c r="BYL12" s="54"/>
      <c r="BYM12" s="54"/>
      <c r="BYN12" s="54"/>
      <c r="BYO12" s="54"/>
      <c r="BYP12" s="54"/>
      <c r="BYQ12" s="54"/>
      <c r="BYR12" s="54"/>
      <c r="BYS12" s="54"/>
      <c r="BYT12" s="54"/>
      <c r="BYU12" s="54"/>
      <c r="BYV12" s="54"/>
      <c r="BYW12" s="54"/>
      <c r="BYX12" s="54"/>
      <c r="BYY12" s="54"/>
      <c r="BYZ12" s="54"/>
      <c r="BZA12" s="54"/>
      <c r="BZB12" s="54"/>
      <c r="BZC12" s="54"/>
      <c r="BZD12" s="54"/>
      <c r="BZE12" s="54"/>
      <c r="BZF12" s="54"/>
      <c r="BZG12" s="54"/>
      <c r="BZH12" s="54"/>
      <c r="BZI12" s="54"/>
      <c r="BZJ12" s="54"/>
      <c r="BZK12" s="54"/>
      <c r="BZL12" s="54"/>
      <c r="BZM12" s="54"/>
      <c r="BZN12" s="54"/>
      <c r="BZO12" s="54"/>
      <c r="BZP12" s="54"/>
      <c r="BZQ12" s="54"/>
      <c r="BZR12" s="54"/>
      <c r="BZS12" s="54"/>
      <c r="BZT12" s="54"/>
      <c r="BZU12" s="54"/>
      <c r="BZV12" s="54"/>
      <c r="BZW12" s="54"/>
      <c r="BZX12" s="54"/>
      <c r="BZY12" s="54"/>
      <c r="BZZ12" s="54"/>
      <c r="CAA12" s="54"/>
      <c r="CAB12" s="54"/>
      <c r="CAC12" s="54"/>
      <c r="CAD12" s="54"/>
      <c r="CAE12" s="54"/>
      <c r="CAF12" s="54"/>
      <c r="CAG12" s="54"/>
      <c r="CAH12" s="54"/>
      <c r="CAI12" s="54"/>
      <c r="CAJ12" s="54"/>
      <c r="CAK12" s="54"/>
      <c r="CAL12" s="54"/>
      <c r="CAM12" s="54"/>
      <c r="CAN12" s="54"/>
      <c r="CAO12" s="54"/>
      <c r="CAP12" s="54"/>
      <c r="CAQ12" s="54"/>
      <c r="CAR12" s="54"/>
      <c r="CAS12" s="54"/>
      <c r="CAT12" s="54"/>
      <c r="CAU12" s="54"/>
      <c r="CAV12" s="54"/>
      <c r="CAW12" s="54"/>
      <c r="CAX12" s="54"/>
      <c r="CAY12" s="54"/>
      <c r="CAZ12" s="54"/>
      <c r="CBA12" s="54"/>
      <c r="CBB12" s="54"/>
      <c r="CBC12" s="54"/>
      <c r="CBD12" s="54"/>
      <c r="CBE12" s="54"/>
      <c r="CBF12" s="54"/>
      <c r="CBG12" s="54"/>
      <c r="CBH12" s="54"/>
      <c r="CBI12" s="54"/>
      <c r="CBJ12" s="54"/>
      <c r="CBK12" s="54"/>
      <c r="CBL12" s="54"/>
      <c r="CBM12" s="54"/>
      <c r="CBN12" s="54"/>
      <c r="CBO12" s="54"/>
      <c r="CBP12" s="54"/>
      <c r="CBQ12" s="54"/>
      <c r="CBR12" s="54"/>
      <c r="CBS12" s="54"/>
      <c r="CBT12" s="54"/>
      <c r="CBU12" s="54"/>
      <c r="CBV12" s="54"/>
      <c r="CBW12" s="54"/>
      <c r="CBX12" s="54"/>
      <c r="CBY12" s="54"/>
      <c r="CBZ12" s="54"/>
      <c r="CCA12" s="54"/>
      <c r="CCB12" s="54"/>
      <c r="CCC12" s="54"/>
      <c r="CCD12" s="54"/>
      <c r="CCE12" s="54"/>
      <c r="CCF12" s="54"/>
      <c r="CCG12" s="54"/>
      <c r="CCH12" s="54"/>
      <c r="CCI12" s="54"/>
      <c r="CCJ12" s="54"/>
      <c r="CCK12" s="54"/>
      <c r="CCL12" s="54"/>
      <c r="CCM12" s="54"/>
      <c r="CCN12" s="54"/>
      <c r="CCO12" s="54"/>
      <c r="CCP12" s="54"/>
      <c r="CCQ12" s="54"/>
      <c r="CCR12" s="54"/>
      <c r="CCS12" s="54"/>
      <c r="CCT12" s="54"/>
      <c r="CCU12" s="54"/>
      <c r="CCV12" s="54"/>
      <c r="CCW12" s="54"/>
      <c r="CCX12" s="54"/>
      <c r="CCY12" s="54"/>
      <c r="CCZ12" s="54"/>
      <c r="CDA12" s="54"/>
      <c r="CDB12" s="54"/>
      <c r="CDC12" s="54"/>
      <c r="CDD12" s="54"/>
      <c r="CDE12" s="54"/>
      <c r="CDF12" s="54"/>
      <c r="CDG12" s="54"/>
      <c r="CDH12" s="54"/>
      <c r="CDI12" s="54"/>
      <c r="CDJ12" s="54"/>
      <c r="CDK12" s="54"/>
      <c r="CDL12" s="54"/>
      <c r="CDM12" s="54"/>
      <c r="CDN12" s="54"/>
      <c r="CDO12" s="54"/>
      <c r="CDP12" s="54"/>
      <c r="CDQ12" s="54"/>
      <c r="CDR12" s="54"/>
      <c r="CDS12" s="54"/>
      <c r="CDT12" s="54"/>
      <c r="CDU12" s="54"/>
      <c r="CDV12" s="54"/>
      <c r="CDW12" s="54"/>
      <c r="CDX12" s="54"/>
      <c r="CDY12" s="54"/>
      <c r="CDZ12" s="54"/>
      <c r="CEA12" s="54"/>
      <c r="CEB12" s="54"/>
      <c r="CEC12" s="54"/>
      <c r="CED12" s="54"/>
      <c r="CEE12" s="54"/>
      <c r="CEF12" s="54"/>
      <c r="CEG12" s="54"/>
      <c r="CEH12" s="54"/>
      <c r="CEI12" s="54"/>
      <c r="CEJ12" s="54"/>
      <c r="CEK12" s="54"/>
      <c r="CEL12" s="54"/>
      <c r="CEM12" s="54"/>
      <c r="CEN12" s="54"/>
      <c r="CEO12" s="54"/>
      <c r="CEP12" s="54"/>
      <c r="CEQ12" s="54"/>
      <c r="CER12" s="54"/>
      <c r="CES12" s="54"/>
      <c r="CET12" s="54"/>
      <c r="CEU12" s="54"/>
      <c r="CEV12" s="54"/>
      <c r="CEW12" s="54"/>
      <c r="CEX12" s="54"/>
      <c r="CEY12" s="54"/>
      <c r="CEZ12" s="54"/>
      <c r="CFA12" s="54"/>
      <c r="CFB12" s="54"/>
      <c r="CFC12" s="54"/>
      <c r="CFD12" s="54"/>
      <c r="CFE12" s="54"/>
      <c r="CFF12" s="54"/>
      <c r="CFG12" s="54"/>
      <c r="CFH12" s="54"/>
      <c r="CFI12" s="54"/>
      <c r="CFJ12" s="54"/>
      <c r="CFK12" s="54"/>
      <c r="CFL12" s="54"/>
      <c r="CFM12" s="54"/>
      <c r="CFN12" s="54"/>
      <c r="CFO12" s="54"/>
      <c r="CFP12" s="54"/>
      <c r="CFQ12" s="54"/>
      <c r="CFR12" s="54"/>
      <c r="CFS12" s="54"/>
      <c r="CFT12" s="54"/>
      <c r="CFU12" s="54"/>
      <c r="CFV12" s="54"/>
      <c r="CFW12" s="54"/>
      <c r="CFX12" s="54"/>
      <c r="CFY12" s="54"/>
      <c r="CFZ12" s="54"/>
      <c r="CGA12" s="54"/>
      <c r="CGB12" s="54"/>
      <c r="CGC12" s="54"/>
      <c r="CGD12" s="54"/>
      <c r="CGE12" s="54"/>
      <c r="CGF12" s="54"/>
      <c r="CGG12" s="54"/>
      <c r="CGH12" s="54"/>
      <c r="CGI12" s="54"/>
      <c r="CGJ12" s="54"/>
      <c r="CGK12" s="54"/>
      <c r="CGL12" s="54"/>
      <c r="CGM12" s="54"/>
      <c r="CGN12" s="54"/>
      <c r="CGO12" s="54"/>
      <c r="CGP12" s="54"/>
      <c r="CGQ12" s="54"/>
      <c r="CGR12" s="54"/>
      <c r="CGS12" s="54"/>
      <c r="CGT12" s="54"/>
      <c r="CGU12" s="54"/>
      <c r="CGV12" s="54"/>
      <c r="CGW12" s="54"/>
      <c r="CGX12" s="54"/>
      <c r="CGY12" s="54"/>
      <c r="CGZ12" s="54"/>
      <c r="CHA12" s="54"/>
      <c r="CHB12" s="54"/>
      <c r="CHC12" s="54"/>
      <c r="CHD12" s="54"/>
      <c r="CHE12" s="54"/>
      <c r="CHF12" s="54"/>
      <c r="CHG12" s="54"/>
      <c r="CHH12" s="54"/>
      <c r="CHI12" s="54"/>
      <c r="CHJ12" s="54"/>
      <c r="CHK12" s="54"/>
      <c r="CHL12" s="54"/>
      <c r="CHM12" s="54"/>
      <c r="CHN12" s="54"/>
      <c r="CHO12" s="54"/>
      <c r="CHP12" s="54"/>
      <c r="CHQ12" s="54"/>
      <c r="CHR12" s="54"/>
      <c r="CHS12" s="54"/>
      <c r="CHT12" s="54"/>
      <c r="CHU12" s="54"/>
      <c r="CHV12" s="54"/>
      <c r="CHW12" s="54"/>
      <c r="CHX12" s="54"/>
      <c r="CHY12" s="54"/>
      <c r="CHZ12" s="54"/>
      <c r="CIA12" s="54"/>
      <c r="CIB12" s="54"/>
      <c r="CIC12" s="54"/>
      <c r="CID12" s="54"/>
      <c r="CIE12" s="54"/>
      <c r="CIF12" s="54"/>
      <c r="CIG12" s="54"/>
      <c r="CIH12" s="54"/>
      <c r="CII12" s="54"/>
      <c r="CIJ12" s="54"/>
      <c r="CIK12" s="54"/>
      <c r="CIL12" s="54"/>
      <c r="CIM12" s="54"/>
      <c r="CIN12" s="54"/>
      <c r="CIO12" s="54"/>
      <c r="CIP12" s="54"/>
      <c r="CIQ12" s="54"/>
      <c r="CIR12" s="54"/>
      <c r="CIS12" s="54"/>
      <c r="CIT12" s="54"/>
      <c r="CIU12" s="54"/>
      <c r="CIV12" s="54"/>
      <c r="CIW12" s="54"/>
      <c r="CIX12" s="54"/>
      <c r="CIY12" s="54"/>
      <c r="CIZ12" s="54"/>
      <c r="CJA12" s="54"/>
      <c r="CJB12" s="54"/>
      <c r="CJC12" s="54"/>
      <c r="CJD12" s="54"/>
      <c r="CJE12" s="54"/>
      <c r="CJF12" s="54"/>
      <c r="CJG12" s="54"/>
      <c r="CJH12" s="54"/>
      <c r="CJI12" s="54"/>
      <c r="CJJ12" s="54"/>
      <c r="CJK12" s="54"/>
      <c r="CJL12" s="54"/>
      <c r="CJM12" s="54"/>
      <c r="CJN12" s="54"/>
      <c r="CJO12" s="54"/>
      <c r="CJP12" s="54"/>
      <c r="CJQ12" s="54"/>
      <c r="CJR12" s="54"/>
      <c r="CJS12" s="54"/>
      <c r="CJT12" s="54"/>
      <c r="CJU12" s="54"/>
      <c r="CJV12" s="54"/>
      <c r="CJW12" s="54"/>
      <c r="CJX12" s="54"/>
      <c r="CJY12" s="54"/>
      <c r="CJZ12" s="54"/>
      <c r="CKA12" s="54"/>
      <c r="CKB12" s="54"/>
      <c r="CKC12" s="54"/>
      <c r="CKD12" s="54"/>
      <c r="CKE12" s="54"/>
      <c r="CKF12" s="54"/>
      <c r="CKG12" s="54"/>
      <c r="CKH12" s="54"/>
      <c r="CKI12" s="54"/>
      <c r="CKJ12" s="54"/>
      <c r="CKK12" s="54"/>
      <c r="CKL12" s="54"/>
      <c r="CKM12" s="54"/>
      <c r="CKN12" s="54"/>
      <c r="CKO12" s="54"/>
      <c r="CKP12" s="54"/>
      <c r="CKQ12" s="54"/>
      <c r="CKR12" s="54"/>
      <c r="CKS12" s="54"/>
      <c r="CKT12" s="54"/>
      <c r="CKU12" s="54"/>
      <c r="CKV12" s="54"/>
      <c r="CKW12" s="54"/>
      <c r="CKX12" s="54"/>
      <c r="CKY12" s="54"/>
      <c r="CKZ12" s="54"/>
      <c r="CLA12" s="54"/>
      <c r="CLB12" s="54"/>
      <c r="CLC12" s="54"/>
      <c r="CLD12" s="54"/>
      <c r="CLE12" s="54"/>
      <c r="CLF12" s="54"/>
      <c r="CLG12" s="54"/>
      <c r="CLH12" s="54"/>
      <c r="CLI12" s="54"/>
      <c r="CLJ12" s="54"/>
      <c r="CLK12" s="54"/>
      <c r="CLL12" s="54"/>
      <c r="CLM12" s="54"/>
      <c r="CLN12" s="54"/>
      <c r="CLO12" s="54"/>
      <c r="CLP12" s="54"/>
      <c r="CLQ12" s="54"/>
      <c r="CLR12" s="54"/>
      <c r="CLS12" s="54"/>
      <c r="CLT12" s="54"/>
      <c r="CLU12" s="54"/>
      <c r="CLV12" s="54"/>
      <c r="CLW12" s="54"/>
      <c r="CLX12" s="54"/>
      <c r="CLY12" s="54"/>
      <c r="CLZ12" s="54"/>
      <c r="CMA12" s="54"/>
      <c r="CMB12" s="54"/>
      <c r="CMC12" s="54"/>
      <c r="CMD12" s="54"/>
      <c r="CME12" s="54"/>
      <c r="CMF12" s="54"/>
      <c r="CMG12" s="54"/>
      <c r="CMH12" s="54"/>
      <c r="CMI12" s="54"/>
      <c r="CMJ12" s="54"/>
      <c r="CMK12" s="54"/>
      <c r="CML12" s="54"/>
      <c r="CMM12" s="54"/>
      <c r="CMN12" s="54"/>
      <c r="CMO12" s="54"/>
      <c r="CMP12" s="54"/>
      <c r="CMQ12" s="54"/>
      <c r="CMR12" s="54"/>
      <c r="CMS12" s="54"/>
      <c r="CMT12" s="54"/>
      <c r="CMU12" s="54"/>
      <c r="CMV12" s="54"/>
      <c r="CMW12" s="54"/>
      <c r="CMX12" s="54"/>
      <c r="CMY12" s="54"/>
      <c r="CMZ12" s="54"/>
      <c r="CNA12" s="54"/>
      <c r="CNB12" s="54"/>
      <c r="CNC12" s="54"/>
      <c r="CND12" s="54"/>
      <c r="CNE12" s="54"/>
      <c r="CNF12" s="54"/>
      <c r="CNG12" s="54"/>
      <c r="CNH12" s="54"/>
      <c r="CNI12" s="54"/>
      <c r="CNJ12" s="54"/>
      <c r="CNK12" s="54"/>
      <c r="CNL12" s="54"/>
      <c r="CNM12" s="54"/>
      <c r="CNN12" s="54"/>
      <c r="CNO12" s="54"/>
      <c r="CNP12" s="54"/>
      <c r="CNQ12" s="54"/>
      <c r="CNR12" s="54"/>
      <c r="CNS12" s="54"/>
      <c r="CNT12" s="54"/>
      <c r="CNU12" s="54"/>
      <c r="CNV12" s="54"/>
      <c r="CNW12" s="54"/>
      <c r="CNX12" s="54"/>
      <c r="CNY12" s="54"/>
      <c r="CNZ12" s="54"/>
      <c r="COA12" s="54"/>
      <c r="COB12" s="54"/>
      <c r="COC12" s="54"/>
      <c r="COD12" s="54"/>
      <c r="COE12" s="54"/>
      <c r="COF12" s="54"/>
      <c r="COG12" s="54"/>
      <c r="COH12" s="54"/>
      <c r="COI12" s="54"/>
      <c r="COJ12" s="54"/>
      <c r="COK12" s="54"/>
      <c r="COL12" s="54"/>
      <c r="COM12" s="54"/>
      <c r="CON12" s="54"/>
      <c r="COO12" s="54"/>
      <c r="COP12" s="54"/>
      <c r="COQ12" s="54"/>
      <c r="COR12" s="54"/>
      <c r="COS12" s="54"/>
      <c r="COT12" s="54"/>
      <c r="COU12" s="54"/>
      <c r="COV12" s="54"/>
      <c r="COW12" s="54"/>
      <c r="COX12" s="54"/>
      <c r="COY12" s="54"/>
      <c r="COZ12" s="54"/>
      <c r="CPA12" s="54"/>
      <c r="CPB12" s="54"/>
      <c r="CPC12" s="54"/>
      <c r="CPD12" s="54"/>
      <c r="CPE12" s="54"/>
      <c r="CPF12" s="54"/>
      <c r="CPG12" s="54"/>
      <c r="CPH12" s="54"/>
      <c r="CPI12" s="54"/>
      <c r="CPJ12" s="54"/>
      <c r="CPK12" s="54"/>
      <c r="CPL12" s="54"/>
      <c r="CPM12" s="54"/>
      <c r="CPN12" s="54"/>
      <c r="CPO12" s="54"/>
      <c r="CPP12" s="54"/>
      <c r="CPQ12" s="54"/>
      <c r="CPR12" s="54"/>
      <c r="CPS12" s="54"/>
      <c r="CPT12" s="54"/>
      <c r="CPU12" s="54"/>
      <c r="CPV12" s="54"/>
      <c r="CPW12" s="54"/>
      <c r="CPX12" s="54"/>
      <c r="CPY12" s="54"/>
      <c r="CPZ12" s="54"/>
      <c r="CQA12" s="54"/>
      <c r="CQB12" s="54"/>
      <c r="CQC12" s="54"/>
      <c r="CQD12" s="54"/>
      <c r="CQE12" s="54"/>
      <c r="CQF12" s="54"/>
      <c r="CQG12" s="54"/>
      <c r="CQH12" s="54"/>
      <c r="CQI12" s="54"/>
      <c r="CQJ12" s="54"/>
      <c r="CQK12" s="54"/>
      <c r="CQL12" s="54"/>
      <c r="CQM12" s="54"/>
      <c r="CQN12" s="54"/>
      <c r="CQO12" s="54"/>
      <c r="CQP12" s="54"/>
      <c r="CQQ12" s="54"/>
      <c r="CQR12" s="54"/>
      <c r="CQS12" s="54"/>
      <c r="CQT12" s="54"/>
      <c r="CQU12" s="54"/>
      <c r="CQV12" s="54"/>
      <c r="CQW12" s="54"/>
      <c r="CQX12" s="54"/>
      <c r="CQY12" s="54"/>
      <c r="CQZ12" s="54"/>
      <c r="CRA12" s="54"/>
      <c r="CRB12" s="54"/>
      <c r="CRC12" s="54"/>
      <c r="CRD12" s="54"/>
      <c r="CRE12" s="54"/>
      <c r="CRF12" s="54"/>
      <c r="CRG12" s="54"/>
      <c r="CRH12" s="54"/>
      <c r="CRI12" s="54"/>
      <c r="CRJ12" s="54"/>
      <c r="CRK12" s="54"/>
      <c r="CRL12" s="54"/>
      <c r="CRM12" s="54"/>
      <c r="CRN12" s="54"/>
      <c r="CRO12" s="54"/>
      <c r="CRP12" s="54"/>
      <c r="CRQ12" s="54"/>
      <c r="CRR12" s="54"/>
      <c r="CRS12" s="54"/>
      <c r="CRT12" s="54"/>
      <c r="CRU12" s="54"/>
      <c r="CRV12" s="54"/>
      <c r="CRW12" s="54"/>
      <c r="CRX12" s="54"/>
      <c r="CRY12" s="54"/>
      <c r="CRZ12" s="54"/>
      <c r="CSA12" s="54"/>
      <c r="CSB12" s="54"/>
      <c r="CSC12" s="54"/>
      <c r="CSD12" s="54"/>
      <c r="CSE12" s="54"/>
      <c r="CSF12" s="54"/>
      <c r="CSG12" s="54"/>
      <c r="CSH12" s="54"/>
      <c r="CSI12" s="54"/>
      <c r="CSJ12" s="54"/>
      <c r="CSK12" s="54"/>
      <c r="CSL12" s="54"/>
      <c r="CSM12" s="54"/>
      <c r="CSN12" s="54"/>
      <c r="CSO12" s="54"/>
      <c r="CSP12" s="54"/>
      <c r="CSQ12" s="54"/>
      <c r="CSR12" s="54"/>
      <c r="CSS12" s="54"/>
      <c r="CST12" s="54"/>
      <c r="CSU12" s="54"/>
      <c r="CSV12" s="54"/>
      <c r="CSW12" s="54"/>
      <c r="CSX12" s="54"/>
      <c r="CSY12" s="54"/>
      <c r="CSZ12" s="54"/>
      <c r="CTA12" s="54"/>
      <c r="CTB12" s="54"/>
      <c r="CTC12" s="54"/>
      <c r="CTD12" s="54"/>
      <c r="CTE12" s="54"/>
      <c r="CTF12" s="54"/>
      <c r="CTG12" s="54"/>
      <c r="CTH12" s="54"/>
      <c r="CTI12" s="54"/>
      <c r="CTJ12" s="54"/>
      <c r="CTK12" s="54"/>
      <c r="CTL12" s="54"/>
      <c r="CTM12" s="54"/>
      <c r="CTN12" s="54"/>
      <c r="CTO12" s="54"/>
      <c r="CTP12" s="54"/>
      <c r="CTQ12" s="54"/>
      <c r="CTR12" s="54"/>
      <c r="CTS12" s="54"/>
      <c r="CTT12" s="54"/>
      <c r="CTU12" s="54"/>
      <c r="CTV12" s="54"/>
      <c r="CTW12" s="54"/>
      <c r="CTX12" s="54"/>
      <c r="CTY12" s="54"/>
      <c r="CTZ12" s="54"/>
      <c r="CUA12" s="54"/>
      <c r="CUB12" s="54"/>
      <c r="CUC12" s="54"/>
      <c r="CUD12" s="54"/>
      <c r="CUE12" s="54"/>
      <c r="CUF12" s="54"/>
      <c r="CUG12" s="54"/>
      <c r="CUH12" s="54"/>
      <c r="CUI12" s="54"/>
      <c r="CUJ12" s="54"/>
      <c r="CUK12" s="54"/>
      <c r="CUL12" s="54"/>
      <c r="CUM12" s="54"/>
      <c r="CUN12" s="54"/>
      <c r="CUO12" s="54"/>
      <c r="CUP12" s="54"/>
      <c r="CUQ12" s="54"/>
      <c r="CUR12" s="54"/>
      <c r="CUS12" s="54"/>
      <c r="CUT12" s="54"/>
      <c r="CUU12" s="54"/>
      <c r="CUV12" s="54"/>
      <c r="CUW12" s="54"/>
      <c r="CUX12" s="54"/>
      <c r="CUY12" s="54"/>
      <c r="CUZ12" s="54"/>
      <c r="CVA12" s="54"/>
      <c r="CVB12" s="54"/>
      <c r="CVC12" s="54"/>
      <c r="CVD12" s="54"/>
      <c r="CVE12" s="54"/>
      <c r="CVF12" s="54"/>
      <c r="CVG12" s="54"/>
      <c r="CVH12" s="54"/>
      <c r="CVI12" s="54"/>
      <c r="CVJ12" s="54"/>
      <c r="CVK12" s="54"/>
      <c r="CVL12" s="54"/>
      <c r="CVM12" s="54"/>
      <c r="CVN12" s="54"/>
      <c r="CVO12" s="54"/>
      <c r="CVP12" s="54"/>
      <c r="CVQ12" s="54"/>
      <c r="CVR12" s="54"/>
      <c r="CVS12" s="54"/>
      <c r="CVT12" s="54"/>
      <c r="CVU12" s="54"/>
      <c r="CVV12" s="54"/>
      <c r="CVW12" s="54"/>
      <c r="CVX12" s="54"/>
      <c r="CVY12" s="54"/>
      <c r="CVZ12" s="54"/>
      <c r="CWA12" s="54"/>
      <c r="CWB12" s="54"/>
      <c r="CWC12" s="54"/>
      <c r="CWD12" s="54"/>
      <c r="CWE12" s="54"/>
      <c r="CWF12" s="54"/>
      <c r="CWG12" s="54"/>
      <c r="CWH12" s="54"/>
      <c r="CWI12" s="54"/>
      <c r="CWJ12" s="54"/>
      <c r="CWK12" s="54"/>
      <c r="CWL12" s="54"/>
      <c r="CWM12" s="54"/>
      <c r="CWN12" s="54"/>
      <c r="CWO12" s="54"/>
      <c r="CWP12" s="54"/>
      <c r="CWQ12" s="54"/>
      <c r="CWR12" s="54"/>
      <c r="CWS12" s="54"/>
      <c r="CWT12" s="54"/>
      <c r="CWU12" s="54"/>
      <c r="CWV12" s="54"/>
      <c r="CWW12" s="54"/>
      <c r="CWX12" s="54"/>
      <c r="CWY12" s="54"/>
      <c r="CWZ12" s="54"/>
      <c r="CXA12" s="54"/>
      <c r="CXB12" s="54"/>
      <c r="CXC12" s="54"/>
      <c r="CXD12" s="54"/>
      <c r="CXE12" s="54"/>
      <c r="CXF12" s="54"/>
      <c r="CXG12" s="54"/>
      <c r="CXH12" s="54"/>
      <c r="CXI12" s="54"/>
      <c r="CXJ12" s="54"/>
      <c r="CXK12" s="54"/>
      <c r="CXL12" s="54"/>
      <c r="CXM12" s="54"/>
      <c r="CXN12" s="54"/>
      <c r="CXO12" s="54"/>
      <c r="CXP12" s="54"/>
      <c r="CXQ12" s="54"/>
      <c r="CXR12" s="54"/>
      <c r="CXS12" s="54"/>
      <c r="CXT12" s="54"/>
      <c r="CXU12" s="54"/>
      <c r="CXV12" s="54"/>
      <c r="CXW12" s="54"/>
      <c r="CXX12" s="54"/>
      <c r="CXY12" s="54"/>
      <c r="CXZ12" s="54"/>
      <c r="CYA12" s="54"/>
      <c r="CYB12" s="54"/>
      <c r="CYC12" s="54"/>
      <c r="CYD12" s="54"/>
      <c r="CYE12" s="54"/>
      <c r="CYF12" s="54"/>
      <c r="CYG12" s="54"/>
      <c r="CYH12" s="54"/>
      <c r="CYI12" s="54"/>
      <c r="CYJ12" s="54"/>
      <c r="CYK12" s="54"/>
      <c r="CYL12" s="54"/>
      <c r="CYM12" s="54"/>
      <c r="CYN12" s="54"/>
      <c r="CYO12" s="54"/>
      <c r="CYP12" s="54"/>
      <c r="CYQ12" s="54"/>
      <c r="CYR12" s="54"/>
      <c r="CYS12" s="54"/>
      <c r="CYT12" s="54"/>
      <c r="CYU12" s="54"/>
      <c r="CYV12" s="54"/>
      <c r="CYW12" s="54"/>
      <c r="CYX12" s="54"/>
      <c r="CYY12" s="54"/>
      <c r="CYZ12" s="54"/>
      <c r="CZA12" s="54"/>
      <c r="CZB12" s="54"/>
      <c r="CZC12" s="54"/>
      <c r="CZD12" s="54"/>
      <c r="CZE12" s="54"/>
      <c r="CZF12" s="54"/>
      <c r="CZG12" s="54"/>
      <c r="CZH12" s="54"/>
      <c r="CZI12" s="54"/>
      <c r="CZJ12" s="54"/>
      <c r="CZK12" s="54"/>
      <c r="CZL12" s="54"/>
      <c r="CZM12" s="54"/>
      <c r="CZN12" s="54"/>
      <c r="CZO12" s="54"/>
      <c r="CZP12" s="54"/>
      <c r="CZQ12" s="54"/>
      <c r="CZR12" s="54"/>
      <c r="CZS12" s="54"/>
      <c r="CZT12" s="54"/>
      <c r="CZU12" s="54"/>
      <c r="CZV12" s="54"/>
      <c r="CZW12" s="54"/>
      <c r="CZX12" s="54"/>
      <c r="CZY12" s="54"/>
      <c r="CZZ12" s="54"/>
      <c r="DAA12" s="54"/>
      <c r="DAB12" s="54"/>
      <c r="DAC12" s="54"/>
      <c r="DAD12" s="54"/>
      <c r="DAE12" s="54"/>
      <c r="DAF12" s="54"/>
      <c r="DAG12" s="54"/>
      <c r="DAH12" s="54"/>
      <c r="DAI12" s="54"/>
      <c r="DAJ12" s="54"/>
      <c r="DAK12" s="54"/>
      <c r="DAL12" s="54"/>
      <c r="DAM12" s="54"/>
      <c r="DAN12" s="54"/>
      <c r="DAO12" s="54"/>
      <c r="DAP12" s="54"/>
      <c r="DAQ12" s="54"/>
      <c r="DAR12" s="54"/>
      <c r="DAS12" s="54"/>
      <c r="DAT12" s="54"/>
      <c r="DAU12" s="54"/>
      <c r="DAV12" s="54"/>
      <c r="DAW12" s="54"/>
      <c r="DAX12" s="54"/>
      <c r="DAY12" s="54"/>
      <c r="DAZ12" s="54"/>
      <c r="DBA12" s="54"/>
      <c r="DBB12" s="54"/>
      <c r="DBC12" s="54"/>
      <c r="DBD12" s="54"/>
      <c r="DBE12" s="54"/>
      <c r="DBF12" s="54"/>
      <c r="DBG12" s="54"/>
      <c r="DBH12" s="54"/>
      <c r="DBI12" s="54"/>
      <c r="DBJ12" s="54"/>
      <c r="DBK12" s="54"/>
      <c r="DBL12" s="54"/>
      <c r="DBM12" s="54"/>
      <c r="DBN12" s="54"/>
      <c r="DBO12" s="54"/>
      <c r="DBP12" s="54"/>
      <c r="DBQ12" s="54"/>
      <c r="DBR12" s="54"/>
      <c r="DBS12" s="54"/>
      <c r="DBT12" s="54"/>
      <c r="DBU12" s="54"/>
      <c r="DBV12" s="54"/>
      <c r="DBW12" s="54"/>
      <c r="DBX12" s="54"/>
      <c r="DBY12" s="54"/>
      <c r="DBZ12" s="54"/>
      <c r="DCA12" s="54"/>
      <c r="DCB12" s="54"/>
      <c r="DCC12" s="54"/>
      <c r="DCD12" s="54"/>
      <c r="DCE12" s="54"/>
      <c r="DCF12" s="54"/>
      <c r="DCG12" s="54"/>
      <c r="DCH12" s="54"/>
      <c r="DCI12" s="54"/>
      <c r="DCJ12" s="54"/>
      <c r="DCK12" s="54"/>
      <c r="DCL12" s="54"/>
      <c r="DCM12" s="54"/>
      <c r="DCN12" s="54"/>
      <c r="DCO12" s="54"/>
      <c r="DCP12" s="54"/>
      <c r="DCQ12" s="54"/>
      <c r="DCR12" s="54"/>
      <c r="DCS12" s="54"/>
      <c r="DCT12" s="54"/>
      <c r="DCU12" s="54"/>
      <c r="DCV12" s="54"/>
      <c r="DCW12" s="54"/>
      <c r="DCX12" s="54"/>
      <c r="DCY12" s="54"/>
      <c r="DCZ12" s="54"/>
      <c r="DDA12" s="54"/>
      <c r="DDB12" s="54"/>
      <c r="DDC12" s="54"/>
      <c r="DDD12" s="54"/>
      <c r="DDE12" s="54"/>
      <c r="DDF12" s="54"/>
      <c r="DDG12" s="54"/>
      <c r="DDH12" s="54"/>
      <c r="DDI12" s="54"/>
      <c r="DDJ12" s="54"/>
      <c r="DDK12" s="54"/>
      <c r="DDL12" s="54"/>
      <c r="DDM12" s="54"/>
      <c r="DDN12" s="54"/>
      <c r="DDO12" s="54"/>
      <c r="DDP12" s="54"/>
      <c r="DDQ12" s="54"/>
      <c r="DDR12" s="54"/>
      <c r="DDS12" s="54"/>
      <c r="DDT12" s="54"/>
      <c r="DDU12" s="54"/>
      <c r="DDV12" s="54"/>
      <c r="DDW12" s="54"/>
      <c r="DDX12" s="54"/>
      <c r="DDY12" s="54"/>
      <c r="DDZ12" s="54"/>
      <c r="DEA12" s="54"/>
      <c r="DEB12" s="54"/>
      <c r="DEC12" s="54"/>
      <c r="DED12" s="54"/>
      <c r="DEE12" s="54"/>
      <c r="DEF12" s="54"/>
      <c r="DEG12" s="54"/>
      <c r="DEH12" s="54"/>
      <c r="DEI12" s="54"/>
      <c r="DEJ12" s="54"/>
      <c r="DEK12" s="54"/>
      <c r="DEL12" s="54"/>
      <c r="DEM12" s="54"/>
      <c r="DEN12" s="54"/>
      <c r="DEO12" s="54"/>
      <c r="DEP12" s="54"/>
      <c r="DEQ12" s="54"/>
      <c r="DER12" s="54"/>
      <c r="DES12" s="54"/>
      <c r="DET12" s="54"/>
      <c r="DEU12" s="54"/>
      <c r="DEV12" s="54"/>
      <c r="DEW12" s="54"/>
      <c r="DEX12" s="54"/>
      <c r="DEY12" s="54"/>
      <c r="DEZ12" s="54"/>
      <c r="DFA12" s="54"/>
      <c r="DFB12" s="54"/>
      <c r="DFC12" s="54"/>
      <c r="DFD12" s="54"/>
      <c r="DFE12" s="54"/>
      <c r="DFF12" s="54"/>
      <c r="DFG12" s="54"/>
      <c r="DFH12" s="54"/>
      <c r="DFI12" s="54"/>
      <c r="DFJ12" s="54"/>
      <c r="DFK12" s="54"/>
      <c r="DFL12" s="54"/>
      <c r="DFM12" s="54"/>
      <c r="DFN12" s="54"/>
      <c r="DFO12" s="54"/>
      <c r="DFP12" s="54"/>
      <c r="DFQ12" s="54"/>
      <c r="DFR12" s="54"/>
      <c r="DFS12" s="54"/>
      <c r="DFT12" s="54"/>
      <c r="DFU12" s="54"/>
      <c r="DFV12" s="54"/>
      <c r="DFW12" s="54"/>
      <c r="DFX12" s="54"/>
      <c r="DFY12" s="54"/>
      <c r="DFZ12" s="54"/>
      <c r="DGA12" s="54"/>
      <c r="DGB12" s="54"/>
      <c r="DGC12" s="54"/>
      <c r="DGD12" s="54"/>
      <c r="DGE12" s="54"/>
      <c r="DGF12" s="54"/>
      <c r="DGG12" s="54"/>
      <c r="DGH12" s="54"/>
      <c r="DGI12" s="54"/>
      <c r="DGJ12" s="54"/>
      <c r="DGK12" s="54"/>
      <c r="DGL12" s="54"/>
      <c r="DGM12" s="54"/>
      <c r="DGN12" s="54"/>
      <c r="DGO12" s="54"/>
      <c r="DGP12" s="54"/>
      <c r="DGQ12" s="54"/>
      <c r="DGR12" s="54"/>
      <c r="DGS12" s="54"/>
      <c r="DGT12" s="54"/>
      <c r="DGU12" s="54"/>
      <c r="DGV12" s="54"/>
      <c r="DGW12" s="54"/>
      <c r="DGX12" s="54"/>
      <c r="DGY12" s="54"/>
      <c r="DGZ12" s="54"/>
      <c r="DHA12" s="54"/>
      <c r="DHB12" s="54"/>
      <c r="DHC12" s="54"/>
      <c r="DHD12" s="54"/>
      <c r="DHE12" s="54"/>
      <c r="DHF12" s="54"/>
      <c r="DHG12" s="54"/>
      <c r="DHH12" s="54"/>
      <c r="DHI12" s="54"/>
      <c r="DHJ12" s="54"/>
      <c r="DHK12" s="54"/>
      <c r="DHL12" s="54"/>
      <c r="DHM12" s="54"/>
      <c r="DHN12" s="54"/>
      <c r="DHO12" s="54"/>
      <c r="DHP12" s="54"/>
      <c r="DHQ12" s="54"/>
      <c r="DHR12" s="54"/>
      <c r="DHS12" s="54"/>
      <c r="DHT12" s="54"/>
      <c r="DHU12" s="54"/>
      <c r="DHV12" s="54"/>
      <c r="DHW12" s="54"/>
      <c r="DHX12" s="54"/>
      <c r="DHY12" s="54"/>
      <c r="DHZ12" s="54"/>
      <c r="DIA12" s="54"/>
      <c r="DIB12" s="54"/>
      <c r="DIC12" s="54"/>
      <c r="DID12" s="54"/>
      <c r="DIE12" s="54"/>
      <c r="DIF12" s="54"/>
      <c r="DIG12" s="54"/>
      <c r="DIH12" s="54"/>
      <c r="DII12" s="54"/>
      <c r="DIJ12" s="54"/>
      <c r="DIK12" s="54"/>
      <c r="DIL12" s="54"/>
      <c r="DIM12" s="54"/>
      <c r="DIN12" s="54"/>
      <c r="DIO12" s="54"/>
      <c r="DIP12" s="54"/>
      <c r="DIQ12" s="54"/>
      <c r="DIR12" s="54"/>
      <c r="DIS12" s="54"/>
      <c r="DIT12" s="54"/>
      <c r="DIU12" s="54"/>
      <c r="DIV12" s="54"/>
      <c r="DIW12" s="54"/>
      <c r="DIX12" s="54"/>
      <c r="DIY12" s="54"/>
      <c r="DIZ12" s="54"/>
      <c r="DJA12" s="54"/>
      <c r="DJB12" s="54"/>
      <c r="DJC12" s="54"/>
      <c r="DJD12" s="54"/>
      <c r="DJE12" s="54"/>
      <c r="DJF12" s="54"/>
      <c r="DJG12" s="54"/>
      <c r="DJH12" s="54"/>
      <c r="DJI12" s="54"/>
      <c r="DJJ12" s="54"/>
      <c r="DJK12" s="54"/>
      <c r="DJL12" s="54"/>
      <c r="DJM12" s="54"/>
      <c r="DJN12" s="54"/>
      <c r="DJO12" s="54"/>
      <c r="DJP12" s="54"/>
      <c r="DJQ12" s="54"/>
      <c r="DJR12" s="54"/>
      <c r="DJS12" s="54"/>
      <c r="DJT12" s="54"/>
      <c r="DJU12" s="54"/>
      <c r="DJV12" s="54"/>
      <c r="DJW12" s="54"/>
      <c r="DJX12" s="54"/>
      <c r="DJY12" s="54"/>
      <c r="DJZ12" s="54"/>
      <c r="DKA12" s="54"/>
      <c r="DKB12" s="54"/>
      <c r="DKC12" s="54"/>
      <c r="DKD12" s="54"/>
      <c r="DKE12" s="54"/>
      <c r="DKF12" s="54"/>
      <c r="DKG12" s="54"/>
      <c r="DKH12" s="54"/>
      <c r="DKI12" s="54"/>
      <c r="DKJ12" s="54"/>
      <c r="DKK12" s="54"/>
      <c r="DKL12" s="54"/>
      <c r="DKM12" s="54"/>
      <c r="DKN12" s="54"/>
      <c r="DKO12" s="54"/>
      <c r="DKP12" s="54"/>
      <c r="DKQ12" s="54"/>
      <c r="DKR12" s="54"/>
      <c r="DKS12" s="54"/>
      <c r="DKT12" s="54"/>
      <c r="DKU12" s="54"/>
      <c r="DKV12" s="54"/>
      <c r="DKW12" s="54"/>
      <c r="DKX12" s="54"/>
      <c r="DKY12" s="54"/>
      <c r="DKZ12" s="54"/>
      <c r="DLA12" s="54"/>
      <c r="DLB12" s="54"/>
      <c r="DLC12" s="54"/>
      <c r="DLD12" s="54"/>
      <c r="DLE12" s="54"/>
      <c r="DLF12" s="54"/>
      <c r="DLG12" s="54"/>
      <c r="DLH12" s="54"/>
      <c r="DLI12" s="54"/>
      <c r="DLJ12" s="54"/>
      <c r="DLK12" s="54"/>
      <c r="DLL12" s="54"/>
      <c r="DLM12" s="54"/>
      <c r="DLN12" s="54"/>
      <c r="DLO12" s="54"/>
      <c r="DLP12" s="54"/>
      <c r="DLQ12" s="54"/>
      <c r="DLR12" s="54"/>
      <c r="DLS12" s="54"/>
      <c r="DLT12" s="54"/>
      <c r="DLU12" s="54"/>
      <c r="DLV12" s="54"/>
      <c r="DLW12" s="54"/>
      <c r="DLX12" s="54"/>
      <c r="DLY12" s="54"/>
      <c r="DLZ12" s="54"/>
      <c r="DMA12" s="54"/>
      <c r="DMB12" s="54"/>
      <c r="DMC12" s="54"/>
      <c r="DMD12" s="54"/>
      <c r="DME12" s="54"/>
      <c r="DMF12" s="54"/>
      <c r="DMG12" s="54"/>
      <c r="DMH12" s="54"/>
      <c r="DMI12" s="54"/>
      <c r="DMJ12" s="54"/>
      <c r="DMK12" s="54"/>
      <c r="DML12" s="54"/>
      <c r="DMM12" s="54"/>
      <c r="DMN12" s="54"/>
      <c r="DMO12" s="54"/>
      <c r="DMP12" s="54"/>
      <c r="DMQ12" s="54"/>
      <c r="DMR12" s="54"/>
      <c r="DMS12" s="54"/>
      <c r="DMT12" s="54"/>
      <c r="DMU12" s="54"/>
      <c r="DMV12" s="54"/>
      <c r="DMW12" s="54"/>
      <c r="DMX12" s="54"/>
      <c r="DMY12" s="54"/>
      <c r="DMZ12" s="54"/>
      <c r="DNA12" s="54"/>
      <c r="DNB12" s="54"/>
      <c r="DNC12" s="54"/>
      <c r="DND12" s="54"/>
      <c r="DNE12" s="54"/>
      <c r="DNF12" s="54"/>
      <c r="DNG12" s="54"/>
      <c r="DNH12" s="54"/>
      <c r="DNI12" s="54"/>
      <c r="DNJ12" s="54"/>
      <c r="DNK12" s="54"/>
      <c r="DNL12" s="54"/>
      <c r="DNM12" s="54"/>
      <c r="DNN12" s="54"/>
      <c r="DNO12" s="54"/>
      <c r="DNP12" s="54"/>
      <c r="DNQ12" s="54"/>
      <c r="DNR12" s="54"/>
      <c r="DNS12" s="54"/>
      <c r="DNT12" s="54"/>
      <c r="DNU12" s="54"/>
      <c r="DNV12" s="54"/>
      <c r="DNW12" s="54"/>
      <c r="DNX12" s="54"/>
      <c r="DNY12" s="54"/>
      <c r="DNZ12" s="54"/>
      <c r="DOA12" s="54"/>
      <c r="DOB12" s="54"/>
      <c r="DOC12" s="54"/>
      <c r="DOD12" s="54"/>
      <c r="DOE12" s="54"/>
      <c r="DOF12" s="54"/>
      <c r="DOG12" s="54"/>
      <c r="DOH12" s="54"/>
      <c r="DOI12" s="54"/>
      <c r="DOJ12" s="54"/>
      <c r="DOK12" s="54"/>
      <c r="DOL12" s="54"/>
      <c r="DOM12" s="54"/>
      <c r="DON12" s="54"/>
      <c r="DOO12" s="54"/>
      <c r="DOP12" s="54"/>
      <c r="DOQ12" s="54"/>
      <c r="DOR12" s="54"/>
      <c r="DOS12" s="54"/>
      <c r="DOT12" s="54"/>
      <c r="DOU12" s="54"/>
      <c r="DOV12" s="54"/>
      <c r="DOW12" s="54"/>
      <c r="DOX12" s="54"/>
      <c r="DOY12" s="54"/>
      <c r="DOZ12" s="54"/>
      <c r="DPA12" s="54"/>
      <c r="DPB12" s="54"/>
      <c r="DPC12" s="54"/>
      <c r="DPD12" s="54"/>
      <c r="DPE12" s="54"/>
      <c r="DPF12" s="54"/>
      <c r="DPG12" s="54"/>
      <c r="DPH12" s="54"/>
      <c r="DPI12" s="54"/>
      <c r="DPJ12" s="54"/>
      <c r="DPK12" s="54"/>
      <c r="DPL12" s="54"/>
      <c r="DPM12" s="54"/>
      <c r="DPN12" s="54"/>
      <c r="DPO12" s="54"/>
      <c r="DPP12" s="54"/>
      <c r="DPQ12" s="54"/>
      <c r="DPR12" s="54"/>
      <c r="DPS12" s="54"/>
      <c r="DPT12" s="54"/>
      <c r="DPU12" s="54"/>
      <c r="DPV12" s="54"/>
      <c r="DPW12" s="54"/>
      <c r="DPX12" s="54"/>
      <c r="DPY12" s="54"/>
      <c r="DPZ12" s="54"/>
      <c r="DQA12" s="54"/>
      <c r="DQB12" s="54"/>
      <c r="DQC12" s="54"/>
      <c r="DQD12" s="54"/>
      <c r="DQE12" s="54"/>
      <c r="DQF12" s="54"/>
      <c r="DQG12" s="54"/>
      <c r="DQH12" s="54"/>
      <c r="DQI12" s="54"/>
      <c r="DQJ12" s="54"/>
      <c r="DQK12" s="54"/>
      <c r="DQL12" s="54"/>
      <c r="DQM12" s="54"/>
      <c r="DQN12" s="54"/>
      <c r="DQO12" s="54"/>
      <c r="DQP12" s="54"/>
      <c r="DQQ12" s="54"/>
      <c r="DQR12" s="54"/>
      <c r="DQS12" s="54"/>
      <c r="DQT12" s="54"/>
      <c r="DQU12" s="54"/>
      <c r="DQV12" s="54"/>
      <c r="DQW12" s="54"/>
      <c r="DQX12" s="54"/>
      <c r="DQY12" s="54"/>
      <c r="DQZ12" s="54"/>
      <c r="DRA12" s="54"/>
      <c r="DRB12" s="54"/>
      <c r="DRC12" s="54"/>
      <c r="DRD12" s="54"/>
      <c r="DRE12" s="54"/>
      <c r="DRF12" s="54"/>
      <c r="DRG12" s="54"/>
      <c r="DRH12" s="54"/>
      <c r="DRI12" s="54"/>
      <c r="DRJ12" s="54"/>
      <c r="DRK12" s="54"/>
      <c r="DRL12" s="54"/>
      <c r="DRM12" s="54"/>
      <c r="DRN12" s="54"/>
      <c r="DRO12" s="54"/>
      <c r="DRP12" s="54"/>
      <c r="DRQ12" s="54"/>
      <c r="DRR12" s="54"/>
      <c r="DRS12" s="54"/>
      <c r="DRT12" s="54"/>
      <c r="DRU12" s="54"/>
      <c r="DRV12" s="54"/>
      <c r="DRW12" s="54"/>
      <c r="DRX12" s="54"/>
      <c r="DRY12" s="54"/>
      <c r="DRZ12" s="54"/>
      <c r="DSA12" s="54"/>
      <c r="DSB12" s="54"/>
      <c r="DSC12" s="54"/>
      <c r="DSD12" s="54"/>
      <c r="DSE12" s="54"/>
      <c r="DSF12" s="54"/>
      <c r="DSG12" s="54"/>
      <c r="DSH12" s="54"/>
      <c r="DSI12" s="54"/>
      <c r="DSJ12" s="54"/>
      <c r="DSK12" s="54"/>
      <c r="DSL12" s="54"/>
      <c r="DSM12" s="54"/>
      <c r="DSN12" s="54"/>
      <c r="DSO12" s="54"/>
      <c r="DSP12" s="54"/>
      <c r="DSQ12" s="54"/>
      <c r="DSR12" s="54"/>
      <c r="DSS12" s="54"/>
      <c r="DST12" s="54"/>
      <c r="DSU12" s="54"/>
      <c r="DSV12" s="54"/>
      <c r="DSW12" s="54"/>
      <c r="DSX12" s="54"/>
      <c r="DSY12" s="54"/>
      <c r="DSZ12" s="54"/>
      <c r="DTA12" s="54"/>
      <c r="DTB12" s="54"/>
      <c r="DTC12" s="54"/>
      <c r="DTD12" s="54"/>
      <c r="DTE12" s="54"/>
      <c r="DTF12" s="54"/>
      <c r="DTG12" s="54"/>
      <c r="DTH12" s="54"/>
      <c r="DTI12" s="54"/>
      <c r="DTJ12" s="54"/>
      <c r="DTK12" s="54"/>
      <c r="DTL12" s="54"/>
      <c r="DTM12" s="54"/>
      <c r="DTN12" s="54"/>
      <c r="DTO12" s="54"/>
      <c r="DTP12" s="54"/>
      <c r="DTQ12" s="54"/>
      <c r="DTR12" s="54"/>
      <c r="DTS12" s="54"/>
      <c r="DTT12" s="54"/>
      <c r="DTU12" s="54"/>
      <c r="DTV12" s="54"/>
      <c r="DTW12" s="54"/>
      <c r="DTX12" s="54"/>
      <c r="DTY12" s="54"/>
      <c r="DTZ12" s="54"/>
      <c r="DUA12" s="54"/>
      <c r="DUB12" s="54"/>
      <c r="DUC12" s="54"/>
      <c r="DUD12" s="54"/>
      <c r="DUE12" s="54"/>
      <c r="DUF12" s="54"/>
      <c r="DUG12" s="54"/>
      <c r="DUH12" s="54"/>
      <c r="DUI12" s="54"/>
      <c r="DUJ12" s="54"/>
      <c r="DUK12" s="54"/>
      <c r="DUL12" s="54"/>
      <c r="DUM12" s="54"/>
      <c r="DUN12" s="54"/>
      <c r="DUO12" s="54"/>
      <c r="DUP12" s="54"/>
      <c r="DUQ12" s="54"/>
      <c r="DUR12" s="54"/>
      <c r="DUS12" s="54"/>
      <c r="DUT12" s="54"/>
      <c r="DUU12" s="54"/>
      <c r="DUV12" s="54"/>
      <c r="DUW12" s="54"/>
      <c r="DUX12" s="54"/>
      <c r="DUY12" s="54"/>
      <c r="DUZ12" s="54"/>
      <c r="DVA12" s="54"/>
      <c r="DVB12" s="54"/>
      <c r="DVC12" s="54"/>
      <c r="DVD12" s="54"/>
      <c r="DVE12" s="54"/>
      <c r="DVF12" s="54"/>
      <c r="DVG12" s="54"/>
      <c r="DVH12" s="54"/>
      <c r="DVI12" s="54"/>
      <c r="DVJ12" s="54"/>
      <c r="DVK12" s="54"/>
      <c r="DVL12" s="54"/>
      <c r="DVM12" s="54"/>
      <c r="DVN12" s="54"/>
      <c r="DVO12" s="54"/>
      <c r="DVP12" s="54"/>
      <c r="DVQ12" s="54"/>
      <c r="DVR12" s="54"/>
      <c r="DVS12" s="54"/>
      <c r="DVT12" s="54"/>
      <c r="DVU12" s="54"/>
      <c r="DVV12" s="54"/>
      <c r="DVW12" s="54"/>
      <c r="DVX12" s="54"/>
      <c r="DVY12" s="54"/>
      <c r="DVZ12" s="54"/>
      <c r="DWA12" s="54"/>
      <c r="DWB12" s="54"/>
      <c r="DWC12" s="54"/>
      <c r="DWD12" s="54"/>
      <c r="DWE12" s="54"/>
      <c r="DWF12" s="54"/>
      <c r="DWG12" s="54"/>
      <c r="DWH12" s="54"/>
      <c r="DWI12" s="54"/>
      <c r="DWJ12" s="54"/>
      <c r="DWK12" s="54"/>
      <c r="DWL12" s="54"/>
      <c r="DWM12" s="54"/>
      <c r="DWN12" s="54"/>
      <c r="DWO12" s="54"/>
      <c r="DWP12" s="54"/>
      <c r="DWQ12" s="54"/>
      <c r="DWR12" s="54"/>
      <c r="DWS12" s="54"/>
      <c r="DWT12" s="54"/>
      <c r="DWU12" s="54"/>
      <c r="DWV12" s="54"/>
      <c r="DWW12" s="54"/>
      <c r="DWX12" s="54"/>
      <c r="DWY12" s="54"/>
      <c r="DWZ12" s="54"/>
      <c r="DXA12" s="54"/>
      <c r="DXB12" s="54"/>
      <c r="DXC12" s="54"/>
      <c r="DXD12" s="54"/>
      <c r="DXE12" s="54"/>
      <c r="DXF12" s="54"/>
      <c r="DXG12" s="54"/>
      <c r="DXH12" s="54"/>
      <c r="DXI12" s="54"/>
      <c r="DXJ12" s="54"/>
      <c r="DXK12" s="54"/>
      <c r="DXL12" s="54"/>
      <c r="DXM12" s="54"/>
      <c r="DXN12" s="54"/>
      <c r="DXO12" s="54"/>
      <c r="DXP12" s="54"/>
      <c r="DXQ12" s="54"/>
      <c r="DXR12" s="54"/>
      <c r="DXS12" s="54"/>
      <c r="DXT12" s="54"/>
      <c r="DXU12" s="54"/>
      <c r="DXV12" s="54"/>
      <c r="DXW12" s="54"/>
      <c r="DXX12" s="54"/>
      <c r="DXY12" s="54"/>
      <c r="DXZ12" s="54"/>
      <c r="DYA12" s="54"/>
      <c r="DYB12" s="54"/>
      <c r="DYC12" s="54"/>
      <c r="DYD12" s="54"/>
      <c r="DYE12" s="54"/>
      <c r="DYF12" s="54"/>
      <c r="DYG12" s="54"/>
      <c r="DYH12" s="54"/>
      <c r="DYI12" s="54"/>
      <c r="DYJ12" s="54"/>
      <c r="DYK12" s="54"/>
      <c r="DYL12" s="54"/>
      <c r="DYM12" s="54"/>
      <c r="DYN12" s="54"/>
      <c r="DYO12" s="54"/>
      <c r="DYP12" s="54"/>
      <c r="DYQ12" s="54"/>
      <c r="DYR12" s="54"/>
      <c r="DYS12" s="54"/>
      <c r="DYT12" s="54"/>
      <c r="DYU12" s="54"/>
      <c r="DYV12" s="54"/>
      <c r="DYW12" s="54"/>
      <c r="DYX12" s="54"/>
      <c r="DYY12" s="54"/>
      <c r="DYZ12" s="54"/>
      <c r="DZA12" s="54"/>
      <c r="DZB12" s="54"/>
      <c r="DZC12" s="54"/>
      <c r="DZD12" s="54"/>
      <c r="DZE12" s="54"/>
      <c r="DZF12" s="54"/>
      <c r="DZG12" s="54"/>
      <c r="DZH12" s="54"/>
      <c r="DZI12" s="54"/>
      <c r="DZJ12" s="54"/>
      <c r="DZK12" s="54"/>
      <c r="DZL12" s="54"/>
      <c r="DZM12" s="54"/>
      <c r="DZN12" s="54"/>
      <c r="DZO12" s="54"/>
      <c r="DZP12" s="54"/>
      <c r="DZQ12" s="54"/>
      <c r="DZR12" s="54"/>
      <c r="DZS12" s="54"/>
      <c r="DZT12" s="54"/>
      <c r="DZU12" s="54"/>
      <c r="DZV12" s="54"/>
      <c r="DZW12" s="54"/>
      <c r="DZX12" s="54"/>
      <c r="DZY12" s="54"/>
      <c r="DZZ12" s="54"/>
      <c r="EAA12" s="54"/>
      <c r="EAB12" s="54"/>
      <c r="EAC12" s="54"/>
      <c r="EAD12" s="54"/>
      <c r="EAE12" s="54"/>
      <c r="EAF12" s="54"/>
      <c r="EAG12" s="54"/>
      <c r="EAH12" s="54"/>
      <c r="EAI12" s="54"/>
      <c r="EAJ12" s="54"/>
      <c r="EAK12" s="54"/>
      <c r="EAL12" s="54"/>
      <c r="EAM12" s="54"/>
      <c r="EAN12" s="54"/>
      <c r="EAO12" s="54"/>
      <c r="EAP12" s="54"/>
      <c r="EAQ12" s="54"/>
      <c r="EAR12" s="54"/>
      <c r="EAS12" s="54"/>
      <c r="EAT12" s="54"/>
      <c r="EAU12" s="54"/>
      <c r="EAV12" s="54"/>
      <c r="EAW12" s="54"/>
      <c r="EAX12" s="54"/>
      <c r="EAY12" s="54"/>
      <c r="EAZ12" s="54"/>
      <c r="EBA12" s="54"/>
      <c r="EBB12" s="54"/>
      <c r="EBC12" s="54"/>
      <c r="EBD12" s="54"/>
      <c r="EBE12" s="54"/>
      <c r="EBF12" s="54"/>
      <c r="EBG12" s="54"/>
      <c r="EBH12" s="54"/>
      <c r="EBI12" s="54"/>
      <c r="EBJ12" s="54"/>
      <c r="EBK12" s="54"/>
      <c r="EBL12" s="54"/>
      <c r="EBM12" s="54"/>
      <c r="EBN12" s="54"/>
      <c r="EBO12" s="54"/>
      <c r="EBP12" s="54"/>
      <c r="EBQ12" s="54"/>
      <c r="EBR12" s="54"/>
      <c r="EBS12" s="54"/>
      <c r="EBT12" s="54"/>
      <c r="EBU12" s="54"/>
      <c r="EBV12" s="54"/>
      <c r="EBW12" s="54"/>
      <c r="EBX12" s="54"/>
      <c r="EBY12" s="54"/>
      <c r="EBZ12" s="54"/>
      <c r="ECA12" s="54"/>
      <c r="ECB12" s="54"/>
      <c r="ECC12" s="54"/>
      <c r="ECD12" s="54"/>
      <c r="ECE12" s="54"/>
      <c r="ECF12" s="54"/>
      <c r="ECG12" s="54"/>
      <c r="ECH12" s="54"/>
      <c r="ECI12" s="54"/>
      <c r="ECJ12" s="54"/>
      <c r="ECK12" s="54"/>
      <c r="ECL12" s="54"/>
      <c r="ECM12" s="54"/>
      <c r="ECN12" s="54"/>
      <c r="ECO12" s="54"/>
      <c r="ECP12" s="54"/>
      <c r="ECQ12" s="54"/>
      <c r="ECR12" s="54"/>
      <c r="ECS12" s="54"/>
      <c r="ECT12" s="54"/>
      <c r="ECU12" s="54"/>
      <c r="ECV12" s="54"/>
      <c r="ECW12" s="54"/>
      <c r="ECX12" s="54"/>
      <c r="ECY12" s="54"/>
      <c r="ECZ12" s="54"/>
      <c r="EDA12" s="54"/>
      <c r="EDB12" s="54"/>
      <c r="EDC12" s="54"/>
      <c r="EDD12" s="54"/>
      <c r="EDE12" s="54"/>
      <c r="EDF12" s="54"/>
      <c r="EDG12" s="54"/>
      <c r="EDH12" s="54"/>
      <c r="EDI12" s="54"/>
      <c r="EDJ12" s="54"/>
      <c r="EDK12" s="54"/>
      <c r="EDL12" s="54"/>
      <c r="EDM12" s="54"/>
      <c r="EDN12" s="54"/>
      <c r="EDO12" s="54"/>
      <c r="EDP12" s="54"/>
      <c r="EDQ12" s="54"/>
      <c r="EDR12" s="54"/>
      <c r="EDS12" s="54"/>
      <c r="EDT12" s="54"/>
      <c r="EDU12" s="54"/>
      <c r="EDV12" s="54"/>
      <c r="EDW12" s="54"/>
      <c r="EDX12" s="54"/>
      <c r="EDY12" s="54"/>
      <c r="EDZ12" s="54"/>
      <c r="EEA12" s="54"/>
      <c r="EEB12" s="54"/>
      <c r="EEC12" s="54"/>
      <c r="EED12" s="54"/>
      <c r="EEE12" s="54"/>
      <c r="EEF12" s="54"/>
      <c r="EEG12" s="54"/>
      <c r="EEH12" s="54"/>
      <c r="EEI12" s="54"/>
      <c r="EEJ12" s="54"/>
      <c r="EEK12" s="54"/>
      <c r="EEL12" s="54"/>
      <c r="EEM12" s="54"/>
      <c r="EEN12" s="54"/>
      <c r="EEO12" s="54"/>
      <c r="EEP12" s="54"/>
      <c r="EEQ12" s="54"/>
      <c r="EER12" s="54"/>
      <c r="EES12" s="54"/>
      <c r="EET12" s="54"/>
      <c r="EEU12" s="54"/>
      <c r="EEV12" s="54"/>
      <c r="EEW12" s="54"/>
      <c r="EEX12" s="54"/>
      <c r="EEY12" s="54"/>
      <c r="EEZ12" s="54"/>
      <c r="EFA12" s="54"/>
      <c r="EFB12" s="54"/>
      <c r="EFC12" s="54"/>
      <c r="EFD12" s="54"/>
      <c r="EFE12" s="54"/>
      <c r="EFF12" s="54"/>
      <c r="EFG12" s="54"/>
      <c r="EFH12" s="54"/>
      <c r="EFI12" s="54"/>
      <c r="EFJ12" s="54"/>
      <c r="EFK12" s="54"/>
      <c r="EFL12" s="54"/>
      <c r="EFM12" s="54"/>
      <c r="EFN12" s="54"/>
      <c r="EFO12" s="54"/>
      <c r="EFP12" s="54"/>
      <c r="EFQ12" s="54"/>
      <c r="EFR12" s="54"/>
      <c r="EFS12" s="54"/>
      <c r="EFT12" s="54"/>
      <c r="EFU12" s="54"/>
      <c r="EFV12" s="54"/>
      <c r="EFW12" s="54"/>
      <c r="EFX12" s="54"/>
      <c r="EFY12" s="54"/>
      <c r="EFZ12" s="54"/>
      <c r="EGA12" s="54"/>
      <c r="EGB12" s="54"/>
      <c r="EGC12" s="54"/>
      <c r="EGD12" s="54"/>
      <c r="EGE12" s="54"/>
      <c r="EGF12" s="54"/>
      <c r="EGG12" s="54"/>
      <c r="EGH12" s="54"/>
      <c r="EGI12" s="54"/>
      <c r="EGJ12" s="54"/>
      <c r="EGK12" s="54"/>
      <c r="EGL12" s="54"/>
      <c r="EGM12" s="54"/>
      <c r="EGN12" s="54"/>
      <c r="EGO12" s="54"/>
      <c r="EGP12" s="54"/>
      <c r="EGQ12" s="54"/>
      <c r="EGR12" s="54"/>
      <c r="EGS12" s="54"/>
      <c r="EGT12" s="54"/>
      <c r="EGU12" s="54"/>
      <c r="EGV12" s="54"/>
      <c r="EGW12" s="54"/>
      <c r="EGX12" s="54"/>
      <c r="EGY12" s="54"/>
      <c r="EGZ12" s="54"/>
      <c r="EHA12" s="54"/>
      <c r="EHB12" s="54"/>
      <c r="EHC12" s="54"/>
      <c r="EHD12" s="54"/>
      <c r="EHE12" s="54"/>
      <c r="EHF12" s="54"/>
      <c r="EHG12" s="54"/>
      <c r="EHH12" s="54"/>
      <c r="EHI12" s="54"/>
      <c r="EHJ12" s="54"/>
      <c r="EHK12" s="54"/>
      <c r="EHL12" s="54"/>
      <c r="EHM12" s="54"/>
      <c r="EHN12" s="54"/>
      <c r="EHO12" s="54"/>
      <c r="EHP12" s="54"/>
      <c r="EHQ12" s="54"/>
      <c r="EHR12" s="54"/>
      <c r="EHS12" s="54"/>
      <c r="EHT12" s="54"/>
      <c r="EHU12" s="54"/>
      <c r="EHV12" s="54"/>
      <c r="EHW12" s="54"/>
      <c r="EHX12" s="54"/>
      <c r="EHY12" s="54"/>
      <c r="EHZ12" s="54"/>
      <c r="EIA12" s="54"/>
      <c r="EIB12" s="54"/>
      <c r="EIC12" s="54"/>
      <c r="EID12" s="54"/>
      <c r="EIE12" s="54"/>
      <c r="EIF12" s="54"/>
      <c r="EIG12" s="54"/>
      <c r="EIH12" s="54"/>
      <c r="EII12" s="54"/>
      <c r="EIJ12" s="54"/>
      <c r="EIK12" s="54"/>
      <c r="EIL12" s="54"/>
      <c r="EIM12" s="54"/>
      <c r="EIN12" s="54"/>
      <c r="EIO12" s="54"/>
      <c r="EIP12" s="54"/>
      <c r="EIQ12" s="54"/>
      <c r="EIR12" s="54"/>
      <c r="EIS12" s="54"/>
      <c r="EIT12" s="54"/>
      <c r="EIU12" s="54"/>
      <c r="EIV12" s="54"/>
      <c r="EIW12" s="54"/>
      <c r="EIX12" s="54"/>
      <c r="EIY12" s="54"/>
      <c r="EIZ12" s="54"/>
      <c r="EJA12" s="54"/>
      <c r="EJB12" s="54"/>
      <c r="EJC12" s="54"/>
      <c r="EJD12" s="54"/>
      <c r="EJE12" s="54"/>
      <c r="EJF12" s="54"/>
      <c r="EJG12" s="54"/>
      <c r="EJH12" s="54"/>
      <c r="EJI12" s="54"/>
      <c r="EJJ12" s="54"/>
      <c r="EJK12" s="54"/>
      <c r="EJL12" s="54"/>
      <c r="EJM12" s="54"/>
      <c r="EJN12" s="54"/>
      <c r="EJO12" s="54"/>
      <c r="EJP12" s="54"/>
      <c r="EJQ12" s="54"/>
      <c r="EJR12" s="54"/>
      <c r="EJS12" s="54"/>
      <c r="EJT12" s="54"/>
      <c r="EJU12" s="54"/>
      <c r="EJV12" s="54"/>
      <c r="EJW12" s="54"/>
      <c r="EJX12" s="54"/>
      <c r="EJY12" s="54"/>
      <c r="EJZ12" s="54"/>
      <c r="EKA12" s="54"/>
      <c r="EKB12" s="54"/>
      <c r="EKC12" s="54"/>
      <c r="EKD12" s="54"/>
      <c r="EKE12" s="54"/>
      <c r="EKF12" s="54"/>
      <c r="EKG12" s="54"/>
      <c r="EKH12" s="54"/>
      <c r="EKI12" s="54"/>
      <c r="EKJ12" s="54"/>
      <c r="EKK12" s="54"/>
      <c r="EKL12" s="54"/>
      <c r="EKM12" s="54"/>
      <c r="EKN12" s="54"/>
      <c r="EKO12" s="54"/>
      <c r="EKP12" s="54"/>
      <c r="EKQ12" s="54"/>
      <c r="EKR12" s="54"/>
      <c r="EKS12" s="54"/>
      <c r="EKT12" s="54"/>
      <c r="EKU12" s="54"/>
      <c r="EKV12" s="54"/>
      <c r="EKW12" s="54"/>
      <c r="EKX12" s="54"/>
      <c r="EKY12" s="54"/>
      <c r="EKZ12" s="54"/>
      <c r="ELA12" s="54"/>
      <c r="ELB12" s="54"/>
      <c r="ELC12" s="54"/>
      <c r="ELD12" s="54"/>
      <c r="ELE12" s="54"/>
      <c r="ELF12" s="54"/>
      <c r="ELG12" s="54"/>
      <c r="ELH12" s="54"/>
      <c r="ELI12" s="54"/>
      <c r="ELJ12" s="54"/>
      <c r="ELK12" s="54"/>
      <c r="ELL12" s="54"/>
      <c r="ELM12" s="54"/>
      <c r="ELN12" s="54"/>
      <c r="ELO12" s="54"/>
      <c r="ELP12" s="54"/>
      <c r="ELQ12" s="54"/>
      <c r="ELR12" s="54"/>
      <c r="ELS12" s="54"/>
      <c r="ELT12" s="54"/>
      <c r="ELU12" s="54"/>
      <c r="ELV12" s="54"/>
      <c r="ELW12" s="54"/>
      <c r="ELX12" s="54"/>
      <c r="ELY12" s="54"/>
      <c r="ELZ12" s="54"/>
      <c r="EMA12" s="54"/>
      <c r="EMB12" s="54"/>
      <c r="EMC12" s="54"/>
      <c r="EMD12" s="54"/>
      <c r="EME12" s="54"/>
      <c r="EMF12" s="54"/>
      <c r="EMG12" s="54"/>
      <c r="EMH12" s="54"/>
      <c r="EMI12" s="54"/>
      <c r="EMJ12" s="54"/>
      <c r="EMK12" s="54"/>
      <c r="EML12" s="54"/>
      <c r="EMM12" s="54"/>
      <c r="EMN12" s="54"/>
      <c r="EMO12" s="54"/>
      <c r="EMP12" s="54"/>
      <c r="EMQ12" s="54"/>
      <c r="EMR12" s="54"/>
      <c r="EMS12" s="54"/>
      <c r="EMT12" s="54"/>
      <c r="EMU12" s="54"/>
      <c r="EMV12" s="54"/>
      <c r="EMW12" s="54"/>
      <c r="EMX12" s="54"/>
      <c r="EMY12" s="54"/>
      <c r="EMZ12" s="54"/>
      <c r="ENA12" s="54"/>
      <c r="ENB12" s="54"/>
      <c r="ENC12" s="54"/>
      <c r="END12" s="54"/>
      <c r="ENE12" s="54"/>
      <c r="ENF12" s="54"/>
      <c r="ENG12" s="54"/>
      <c r="ENH12" s="54"/>
      <c r="ENI12" s="54"/>
      <c r="ENJ12" s="54"/>
      <c r="ENK12" s="54"/>
      <c r="ENL12" s="54"/>
      <c r="ENM12" s="54"/>
      <c r="ENN12" s="54"/>
      <c r="ENO12" s="54"/>
      <c r="ENP12" s="54"/>
      <c r="ENQ12" s="54"/>
      <c r="ENR12" s="54"/>
      <c r="ENS12" s="54"/>
      <c r="ENT12" s="54"/>
      <c r="ENU12" s="54"/>
      <c r="ENV12" s="54"/>
      <c r="ENW12" s="54"/>
      <c r="ENX12" s="54"/>
      <c r="ENY12" s="54"/>
      <c r="ENZ12" s="54"/>
      <c r="EOA12" s="54"/>
      <c r="EOB12" s="54"/>
      <c r="EOC12" s="54"/>
      <c r="EOD12" s="54"/>
      <c r="EOE12" s="54"/>
      <c r="EOF12" s="54"/>
      <c r="EOG12" s="54"/>
      <c r="EOH12" s="54"/>
      <c r="EOI12" s="54"/>
      <c r="EOJ12" s="54"/>
      <c r="EOK12" s="54"/>
      <c r="EOL12" s="54"/>
      <c r="EOM12" s="54"/>
      <c r="EON12" s="54"/>
      <c r="EOO12" s="54"/>
      <c r="EOP12" s="54"/>
      <c r="EOQ12" s="54"/>
      <c r="EOR12" s="54"/>
      <c r="EOS12" s="54"/>
      <c r="EOT12" s="54"/>
      <c r="EOU12" s="54"/>
      <c r="EOV12" s="54"/>
      <c r="EOW12" s="54"/>
      <c r="EOX12" s="54"/>
      <c r="EOY12" s="54"/>
      <c r="EOZ12" s="54"/>
      <c r="EPA12" s="54"/>
      <c r="EPB12" s="54"/>
      <c r="EPC12" s="54"/>
      <c r="EPD12" s="54"/>
      <c r="EPE12" s="54"/>
      <c r="EPF12" s="54"/>
      <c r="EPG12" s="54"/>
      <c r="EPH12" s="54"/>
      <c r="EPI12" s="54"/>
      <c r="EPJ12" s="54"/>
      <c r="EPK12" s="54"/>
      <c r="EPL12" s="54"/>
      <c r="EPM12" s="54"/>
      <c r="EPN12" s="54"/>
      <c r="EPO12" s="54"/>
      <c r="EPP12" s="54"/>
      <c r="EPQ12" s="54"/>
      <c r="EPR12" s="54"/>
      <c r="EPS12" s="54"/>
      <c r="EPT12" s="54"/>
      <c r="EPU12" s="54"/>
      <c r="EPV12" s="54"/>
      <c r="EPW12" s="54"/>
      <c r="EPX12" s="54"/>
      <c r="EPY12" s="54"/>
      <c r="EPZ12" s="54"/>
      <c r="EQA12" s="54"/>
      <c r="EQB12" s="54"/>
      <c r="EQC12" s="54"/>
      <c r="EQD12" s="54"/>
      <c r="EQE12" s="54"/>
      <c r="EQF12" s="54"/>
      <c r="EQG12" s="54"/>
      <c r="EQH12" s="54"/>
      <c r="EQI12" s="54"/>
      <c r="EQJ12" s="54"/>
      <c r="EQK12" s="54"/>
      <c r="EQL12" s="54"/>
      <c r="EQM12" s="54"/>
      <c r="EQN12" s="54"/>
      <c r="EQO12" s="54"/>
      <c r="EQP12" s="54"/>
      <c r="EQQ12" s="54"/>
      <c r="EQR12" s="54"/>
      <c r="EQS12" s="54"/>
      <c r="EQT12" s="54"/>
      <c r="EQU12" s="54"/>
      <c r="EQV12" s="54"/>
      <c r="EQW12" s="54"/>
      <c r="EQX12" s="54"/>
      <c r="EQY12" s="54"/>
      <c r="EQZ12" s="54"/>
      <c r="ERA12" s="54"/>
      <c r="ERB12" s="54"/>
      <c r="ERC12" s="54"/>
      <c r="ERD12" s="54"/>
      <c r="ERE12" s="54"/>
      <c r="ERF12" s="54"/>
      <c r="ERG12" s="54"/>
      <c r="ERH12" s="54"/>
      <c r="ERI12" s="54"/>
      <c r="ERJ12" s="54"/>
      <c r="ERK12" s="54"/>
      <c r="ERL12" s="54"/>
      <c r="ERM12" s="54"/>
      <c r="ERN12" s="54"/>
      <c r="ERO12" s="54"/>
      <c r="ERP12" s="54"/>
      <c r="ERQ12" s="54"/>
      <c r="ERR12" s="54"/>
      <c r="ERS12" s="54"/>
      <c r="ERT12" s="54"/>
      <c r="ERU12" s="54"/>
      <c r="ERV12" s="54"/>
      <c r="ERW12" s="54"/>
      <c r="ERX12" s="54"/>
      <c r="ERY12" s="54"/>
      <c r="ERZ12" s="54"/>
      <c r="ESA12" s="54"/>
      <c r="ESB12" s="54"/>
      <c r="ESC12" s="54"/>
      <c r="ESD12" s="54"/>
      <c r="ESE12" s="54"/>
      <c r="ESF12" s="54"/>
      <c r="ESG12" s="54"/>
      <c r="ESH12" s="54"/>
      <c r="ESI12" s="54"/>
      <c r="ESJ12" s="54"/>
      <c r="ESK12" s="54"/>
      <c r="ESL12" s="54"/>
      <c r="ESM12" s="54"/>
      <c r="ESN12" s="54"/>
      <c r="ESO12" s="54"/>
      <c r="ESP12" s="54"/>
      <c r="ESQ12" s="54"/>
      <c r="ESR12" s="54"/>
      <c r="ESS12" s="54"/>
      <c r="EST12" s="54"/>
      <c r="ESU12" s="54"/>
      <c r="ESV12" s="54"/>
      <c r="ESW12" s="54"/>
      <c r="ESX12" s="54"/>
      <c r="ESY12" s="54"/>
      <c r="ESZ12" s="54"/>
      <c r="ETA12" s="54"/>
      <c r="ETB12" s="54"/>
      <c r="ETC12" s="54"/>
      <c r="ETD12" s="54"/>
      <c r="ETE12" s="54"/>
      <c r="ETF12" s="54"/>
      <c r="ETG12" s="54"/>
      <c r="ETH12" s="54"/>
      <c r="ETI12" s="54"/>
      <c r="ETJ12" s="54"/>
      <c r="ETK12" s="54"/>
      <c r="ETL12" s="54"/>
      <c r="ETM12" s="54"/>
      <c r="ETN12" s="54"/>
      <c r="ETO12" s="54"/>
      <c r="ETP12" s="54"/>
      <c r="ETQ12" s="54"/>
      <c r="ETR12" s="54"/>
      <c r="ETS12" s="54"/>
      <c r="ETT12" s="54"/>
      <c r="ETU12" s="54"/>
      <c r="ETV12" s="54"/>
      <c r="ETW12" s="54"/>
      <c r="ETX12" s="54"/>
      <c r="ETY12" s="54"/>
      <c r="ETZ12" s="54"/>
      <c r="EUA12" s="54"/>
      <c r="EUB12" s="54"/>
      <c r="EUC12" s="54"/>
      <c r="EUD12" s="54"/>
      <c r="EUE12" s="54"/>
      <c r="EUF12" s="54"/>
      <c r="EUG12" s="54"/>
      <c r="EUH12" s="54"/>
      <c r="EUI12" s="54"/>
      <c r="EUJ12" s="54"/>
      <c r="EUK12" s="54"/>
      <c r="EUL12" s="54"/>
      <c r="EUM12" s="54"/>
      <c r="EUN12" s="54"/>
      <c r="EUO12" s="54"/>
      <c r="EUP12" s="54"/>
      <c r="EUQ12" s="54"/>
      <c r="EUR12" s="54"/>
      <c r="EUS12" s="54"/>
      <c r="EUT12" s="54"/>
      <c r="EUU12" s="54"/>
      <c r="EUV12" s="54"/>
      <c r="EUW12" s="54"/>
      <c r="EUX12" s="54"/>
      <c r="EUY12" s="54"/>
      <c r="EUZ12" s="54"/>
      <c r="EVA12" s="54"/>
      <c r="EVB12" s="54"/>
      <c r="EVC12" s="54"/>
      <c r="EVD12" s="54"/>
      <c r="EVE12" s="54"/>
      <c r="EVF12" s="54"/>
      <c r="EVG12" s="54"/>
      <c r="EVH12" s="54"/>
      <c r="EVI12" s="54"/>
      <c r="EVJ12" s="54"/>
      <c r="EVK12" s="54"/>
      <c r="EVL12" s="54"/>
      <c r="EVM12" s="54"/>
      <c r="EVN12" s="54"/>
      <c r="EVO12" s="54"/>
      <c r="EVP12" s="54"/>
      <c r="EVQ12" s="54"/>
      <c r="EVR12" s="54"/>
      <c r="EVS12" s="54"/>
      <c r="EVT12" s="54"/>
      <c r="EVU12" s="54"/>
      <c r="EVV12" s="54"/>
      <c r="EVW12" s="54"/>
      <c r="EVX12" s="54"/>
      <c r="EVY12" s="54"/>
      <c r="EVZ12" s="54"/>
      <c r="EWA12" s="54"/>
      <c r="EWB12" s="54"/>
      <c r="EWC12" s="54"/>
      <c r="EWD12" s="54"/>
      <c r="EWE12" s="54"/>
      <c r="EWF12" s="54"/>
      <c r="EWG12" s="54"/>
      <c r="EWH12" s="54"/>
      <c r="EWI12" s="54"/>
      <c r="EWJ12" s="54"/>
      <c r="EWK12" s="54"/>
      <c r="EWL12" s="54"/>
      <c r="EWM12" s="54"/>
      <c r="EWN12" s="54"/>
      <c r="EWO12" s="54"/>
      <c r="EWP12" s="54"/>
      <c r="EWQ12" s="54"/>
      <c r="EWR12" s="54"/>
      <c r="EWS12" s="54"/>
      <c r="EWT12" s="54"/>
      <c r="EWU12" s="54"/>
      <c r="EWV12" s="54"/>
      <c r="EWW12" s="54"/>
      <c r="EWX12" s="54"/>
      <c r="EWY12" s="54"/>
      <c r="EWZ12" s="54"/>
      <c r="EXA12" s="54"/>
      <c r="EXB12" s="54"/>
      <c r="EXC12" s="54"/>
      <c r="EXD12" s="54"/>
      <c r="EXE12" s="54"/>
      <c r="EXF12" s="54"/>
      <c r="EXG12" s="54"/>
      <c r="EXH12" s="54"/>
      <c r="EXI12" s="54"/>
      <c r="EXJ12" s="54"/>
      <c r="EXK12" s="54"/>
      <c r="EXL12" s="54"/>
      <c r="EXM12" s="54"/>
      <c r="EXN12" s="54"/>
      <c r="EXO12" s="54"/>
      <c r="EXP12" s="54"/>
      <c r="EXQ12" s="54"/>
      <c r="EXR12" s="54"/>
      <c r="EXS12" s="54"/>
      <c r="EXT12" s="54"/>
      <c r="EXU12" s="54"/>
      <c r="EXV12" s="54"/>
      <c r="EXW12" s="54"/>
      <c r="EXX12" s="54"/>
      <c r="EXY12" s="54"/>
      <c r="EXZ12" s="54"/>
      <c r="EYA12" s="54"/>
      <c r="EYB12" s="54"/>
      <c r="EYC12" s="54"/>
      <c r="EYD12" s="54"/>
      <c r="EYE12" s="54"/>
      <c r="EYF12" s="54"/>
      <c r="EYG12" s="54"/>
      <c r="EYH12" s="54"/>
      <c r="EYI12" s="54"/>
      <c r="EYJ12" s="54"/>
      <c r="EYK12" s="54"/>
      <c r="EYL12" s="54"/>
      <c r="EYM12" s="54"/>
      <c r="EYN12" s="54"/>
      <c r="EYO12" s="54"/>
      <c r="EYP12" s="54"/>
      <c r="EYQ12" s="54"/>
      <c r="EYR12" s="54"/>
      <c r="EYS12" s="54"/>
      <c r="EYT12" s="54"/>
      <c r="EYU12" s="54"/>
      <c r="EYV12" s="54"/>
      <c r="EYW12" s="54"/>
      <c r="EYX12" s="54"/>
      <c r="EYY12" s="54"/>
      <c r="EYZ12" s="54"/>
      <c r="EZA12" s="54"/>
      <c r="EZB12" s="54"/>
      <c r="EZC12" s="54"/>
      <c r="EZD12" s="54"/>
      <c r="EZE12" s="54"/>
      <c r="EZF12" s="54"/>
      <c r="EZG12" s="54"/>
      <c r="EZH12" s="54"/>
      <c r="EZI12" s="54"/>
      <c r="EZJ12" s="54"/>
      <c r="EZK12" s="54"/>
      <c r="EZL12" s="54"/>
      <c r="EZM12" s="54"/>
      <c r="EZN12" s="54"/>
      <c r="EZO12" s="54"/>
      <c r="EZP12" s="54"/>
      <c r="EZQ12" s="54"/>
      <c r="EZR12" s="54"/>
      <c r="EZS12" s="54"/>
      <c r="EZT12" s="54"/>
      <c r="EZU12" s="54"/>
      <c r="EZV12" s="54"/>
      <c r="EZW12" s="54"/>
      <c r="EZX12" s="54"/>
      <c r="EZY12" s="54"/>
      <c r="EZZ12" s="54"/>
      <c r="FAA12" s="54"/>
      <c r="FAB12" s="54"/>
      <c r="FAC12" s="54"/>
      <c r="FAD12" s="54"/>
      <c r="FAE12" s="54"/>
      <c r="FAF12" s="54"/>
      <c r="FAG12" s="54"/>
      <c r="FAH12" s="54"/>
      <c r="FAI12" s="54"/>
      <c r="FAJ12" s="54"/>
      <c r="FAK12" s="54"/>
      <c r="FAL12" s="54"/>
      <c r="FAM12" s="54"/>
      <c r="FAN12" s="54"/>
      <c r="FAO12" s="54"/>
      <c r="FAP12" s="54"/>
      <c r="FAQ12" s="54"/>
      <c r="FAR12" s="54"/>
      <c r="FAS12" s="54"/>
      <c r="FAT12" s="54"/>
      <c r="FAU12" s="54"/>
      <c r="FAV12" s="54"/>
      <c r="FAW12" s="54"/>
      <c r="FAX12" s="54"/>
      <c r="FAY12" s="54"/>
      <c r="FAZ12" s="54"/>
      <c r="FBA12" s="54"/>
      <c r="FBB12" s="54"/>
      <c r="FBC12" s="54"/>
      <c r="FBD12" s="54"/>
      <c r="FBE12" s="54"/>
      <c r="FBF12" s="54"/>
      <c r="FBG12" s="54"/>
      <c r="FBH12" s="54"/>
      <c r="FBI12" s="54"/>
      <c r="FBJ12" s="54"/>
      <c r="FBK12" s="54"/>
      <c r="FBL12" s="54"/>
      <c r="FBM12" s="54"/>
      <c r="FBN12" s="54"/>
      <c r="FBO12" s="54"/>
      <c r="FBP12" s="54"/>
      <c r="FBQ12" s="54"/>
      <c r="FBR12" s="54"/>
      <c r="FBS12" s="54"/>
      <c r="FBT12" s="54"/>
      <c r="FBU12" s="54"/>
      <c r="FBV12" s="54"/>
      <c r="FBW12" s="54"/>
      <c r="FBX12" s="54"/>
      <c r="FBY12" s="54"/>
      <c r="FBZ12" s="54"/>
      <c r="FCA12" s="54"/>
      <c r="FCB12" s="54"/>
      <c r="FCC12" s="54"/>
      <c r="FCD12" s="54"/>
      <c r="FCE12" s="54"/>
      <c r="FCF12" s="54"/>
      <c r="FCG12" s="54"/>
      <c r="FCH12" s="54"/>
      <c r="FCI12" s="54"/>
      <c r="FCJ12" s="54"/>
      <c r="FCK12" s="54"/>
      <c r="FCL12" s="54"/>
      <c r="FCM12" s="54"/>
      <c r="FCN12" s="54"/>
      <c r="FCO12" s="54"/>
      <c r="FCP12" s="54"/>
      <c r="FCQ12" s="54"/>
      <c r="FCR12" s="54"/>
      <c r="FCS12" s="54"/>
      <c r="FCT12" s="54"/>
      <c r="FCU12" s="54"/>
      <c r="FCV12" s="54"/>
      <c r="FCW12" s="54"/>
      <c r="FCX12" s="54"/>
      <c r="FCY12" s="54"/>
      <c r="FCZ12" s="54"/>
      <c r="FDA12" s="54"/>
      <c r="FDB12" s="54"/>
      <c r="FDC12" s="54"/>
      <c r="FDD12" s="54"/>
      <c r="FDE12" s="54"/>
      <c r="FDF12" s="54"/>
      <c r="FDG12" s="54"/>
      <c r="FDH12" s="54"/>
      <c r="FDI12" s="54"/>
      <c r="FDJ12" s="54"/>
      <c r="FDK12" s="54"/>
      <c r="FDL12" s="54"/>
      <c r="FDM12" s="54"/>
      <c r="FDN12" s="54"/>
      <c r="FDO12" s="54"/>
      <c r="FDP12" s="54"/>
      <c r="FDQ12" s="54"/>
      <c r="FDR12" s="54"/>
      <c r="FDS12" s="54"/>
      <c r="FDT12" s="54"/>
      <c r="FDU12" s="54"/>
      <c r="FDV12" s="54"/>
      <c r="FDW12" s="54"/>
      <c r="FDX12" s="54"/>
      <c r="FDY12" s="54"/>
      <c r="FDZ12" s="54"/>
      <c r="FEA12" s="54"/>
      <c r="FEB12" s="54"/>
      <c r="FEC12" s="54"/>
      <c r="FED12" s="54"/>
      <c r="FEE12" s="54"/>
      <c r="FEF12" s="54"/>
      <c r="FEG12" s="54"/>
      <c r="FEH12" s="54"/>
      <c r="FEI12" s="54"/>
      <c r="FEJ12" s="54"/>
      <c r="FEK12" s="54"/>
      <c r="FEL12" s="54"/>
      <c r="FEM12" s="54"/>
      <c r="FEN12" s="54"/>
      <c r="FEO12" s="54"/>
      <c r="FEP12" s="54"/>
      <c r="FEQ12" s="54"/>
      <c r="FER12" s="54"/>
      <c r="FES12" s="54"/>
      <c r="FET12" s="54"/>
      <c r="FEU12" s="54"/>
      <c r="FEV12" s="54"/>
      <c r="FEW12" s="54"/>
      <c r="FEX12" s="54"/>
      <c r="FEY12" s="54"/>
      <c r="FEZ12" s="54"/>
      <c r="FFA12" s="54"/>
      <c r="FFB12" s="54"/>
      <c r="FFC12" s="54"/>
      <c r="FFD12" s="54"/>
      <c r="FFE12" s="54"/>
      <c r="FFF12" s="54"/>
      <c r="FFG12" s="54"/>
      <c r="FFH12" s="54"/>
      <c r="FFI12" s="54"/>
      <c r="FFJ12" s="54"/>
      <c r="FFK12" s="54"/>
      <c r="FFL12" s="54"/>
      <c r="FFM12" s="54"/>
      <c r="FFN12" s="54"/>
      <c r="FFO12" s="54"/>
      <c r="FFP12" s="54"/>
      <c r="FFQ12" s="54"/>
      <c r="FFR12" s="54"/>
      <c r="FFS12" s="54"/>
      <c r="FFT12" s="54"/>
      <c r="FFU12" s="54"/>
      <c r="FFV12" s="54"/>
      <c r="FFW12" s="54"/>
      <c r="FFX12" s="54"/>
      <c r="FFY12" s="54"/>
      <c r="FFZ12" s="54"/>
      <c r="FGA12" s="54"/>
      <c r="FGB12" s="54"/>
      <c r="FGC12" s="54"/>
      <c r="FGD12" s="54"/>
      <c r="FGE12" s="54"/>
      <c r="FGF12" s="54"/>
      <c r="FGG12" s="54"/>
      <c r="FGH12" s="54"/>
      <c r="FGI12" s="54"/>
      <c r="FGJ12" s="54"/>
      <c r="FGK12" s="54"/>
      <c r="FGL12" s="54"/>
      <c r="FGM12" s="54"/>
      <c r="FGN12" s="54"/>
      <c r="FGO12" s="54"/>
      <c r="FGP12" s="54"/>
      <c r="FGQ12" s="54"/>
      <c r="FGR12" s="54"/>
      <c r="FGS12" s="54"/>
      <c r="FGT12" s="54"/>
      <c r="FGU12" s="54"/>
      <c r="FGV12" s="54"/>
      <c r="FGW12" s="54"/>
      <c r="FGX12" s="54"/>
      <c r="FGY12" s="54"/>
      <c r="FGZ12" s="54"/>
      <c r="FHA12" s="54"/>
      <c r="FHB12" s="54"/>
      <c r="FHC12" s="54"/>
      <c r="FHD12" s="54"/>
      <c r="FHE12" s="54"/>
      <c r="FHF12" s="54"/>
      <c r="FHG12" s="54"/>
      <c r="FHH12" s="54"/>
      <c r="FHI12" s="54"/>
      <c r="FHJ12" s="54"/>
      <c r="FHK12" s="54"/>
      <c r="FHL12" s="54"/>
      <c r="FHM12" s="54"/>
      <c r="FHN12" s="54"/>
      <c r="FHO12" s="54"/>
      <c r="FHP12" s="54"/>
      <c r="FHQ12" s="54"/>
      <c r="FHR12" s="54"/>
      <c r="FHS12" s="54"/>
      <c r="FHT12" s="54"/>
      <c r="FHU12" s="54"/>
      <c r="FHV12" s="54"/>
      <c r="FHW12" s="54"/>
      <c r="FHX12" s="54"/>
      <c r="FHY12" s="54"/>
      <c r="FHZ12" s="54"/>
      <c r="FIA12" s="54"/>
      <c r="FIB12" s="54"/>
      <c r="FIC12" s="54"/>
      <c r="FID12" s="54"/>
      <c r="FIE12" s="54"/>
      <c r="FIF12" s="54"/>
      <c r="FIG12" s="54"/>
      <c r="FIH12" s="54"/>
      <c r="FII12" s="54"/>
      <c r="FIJ12" s="54"/>
      <c r="FIK12" s="54"/>
      <c r="FIL12" s="54"/>
      <c r="FIM12" s="54"/>
      <c r="FIN12" s="54"/>
      <c r="FIO12" s="54"/>
      <c r="FIP12" s="54"/>
      <c r="FIQ12" s="54"/>
      <c r="FIR12" s="54"/>
      <c r="FIS12" s="54"/>
      <c r="FIT12" s="54"/>
      <c r="FIU12" s="54"/>
      <c r="FIV12" s="54"/>
      <c r="FIW12" s="54"/>
      <c r="FIX12" s="54"/>
      <c r="FIY12" s="54"/>
      <c r="FIZ12" s="54"/>
      <c r="FJA12" s="54"/>
      <c r="FJB12" s="54"/>
      <c r="FJC12" s="54"/>
      <c r="FJD12" s="54"/>
      <c r="FJE12" s="54"/>
      <c r="FJF12" s="54"/>
      <c r="FJG12" s="54"/>
      <c r="FJH12" s="54"/>
      <c r="FJI12" s="54"/>
      <c r="FJJ12" s="54"/>
      <c r="FJK12" s="54"/>
      <c r="FJL12" s="54"/>
      <c r="FJM12" s="54"/>
      <c r="FJN12" s="54"/>
      <c r="FJO12" s="54"/>
      <c r="FJP12" s="54"/>
      <c r="FJQ12" s="54"/>
      <c r="FJR12" s="54"/>
      <c r="FJS12" s="54"/>
      <c r="FJT12" s="54"/>
      <c r="FJU12" s="54"/>
      <c r="FJV12" s="54"/>
      <c r="FJW12" s="54"/>
      <c r="FJX12" s="54"/>
      <c r="FJY12" s="54"/>
      <c r="FJZ12" s="54"/>
      <c r="FKA12" s="54"/>
      <c r="FKB12" s="54"/>
      <c r="FKC12" s="54"/>
      <c r="FKD12" s="54"/>
      <c r="FKE12" s="54"/>
      <c r="FKF12" s="54"/>
      <c r="FKG12" s="54"/>
      <c r="FKH12" s="54"/>
      <c r="FKI12" s="54"/>
      <c r="FKJ12" s="54"/>
      <c r="FKK12" s="54"/>
      <c r="FKL12" s="54"/>
      <c r="FKM12" s="54"/>
      <c r="FKN12" s="54"/>
      <c r="FKO12" s="54"/>
      <c r="FKP12" s="54"/>
      <c r="FKQ12" s="54"/>
      <c r="FKR12" s="54"/>
      <c r="FKS12" s="54"/>
      <c r="FKT12" s="54"/>
      <c r="FKU12" s="54"/>
      <c r="FKV12" s="54"/>
      <c r="FKW12" s="54"/>
      <c r="FKX12" s="54"/>
      <c r="FKY12" s="54"/>
      <c r="FKZ12" s="54"/>
      <c r="FLA12" s="54"/>
      <c r="FLB12" s="54"/>
      <c r="FLC12" s="54"/>
      <c r="FLD12" s="54"/>
      <c r="FLE12" s="54"/>
      <c r="FLF12" s="54"/>
      <c r="FLG12" s="54"/>
      <c r="FLH12" s="54"/>
      <c r="FLI12" s="54"/>
      <c r="FLJ12" s="54"/>
      <c r="FLK12" s="54"/>
      <c r="FLL12" s="54"/>
      <c r="FLM12" s="54"/>
      <c r="FLN12" s="54"/>
      <c r="FLO12" s="54"/>
      <c r="FLP12" s="54"/>
      <c r="FLQ12" s="54"/>
      <c r="FLR12" s="54"/>
      <c r="FLS12" s="54"/>
      <c r="FLT12" s="54"/>
      <c r="FLU12" s="54"/>
      <c r="FLV12" s="54"/>
      <c r="FLW12" s="54"/>
      <c r="FLX12" s="54"/>
      <c r="FLY12" s="54"/>
      <c r="FLZ12" s="54"/>
      <c r="FMA12" s="54"/>
      <c r="FMB12" s="54"/>
      <c r="FMC12" s="54"/>
      <c r="FMD12" s="54"/>
      <c r="FME12" s="54"/>
      <c r="FMF12" s="54"/>
      <c r="FMG12" s="54"/>
      <c r="FMH12" s="54"/>
      <c r="FMI12" s="54"/>
      <c r="FMJ12" s="54"/>
      <c r="FMK12" s="54"/>
      <c r="FML12" s="54"/>
      <c r="FMM12" s="54"/>
      <c r="FMN12" s="54"/>
      <c r="FMO12" s="54"/>
      <c r="FMP12" s="54"/>
      <c r="FMQ12" s="54"/>
      <c r="FMR12" s="54"/>
      <c r="FMS12" s="54"/>
      <c r="FMT12" s="54"/>
      <c r="FMU12" s="54"/>
      <c r="FMV12" s="54"/>
      <c r="FMW12" s="54"/>
      <c r="FMX12" s="54"/>
      <c r="FMY12" s="54"/>
      <c r="FMZ12" s="54"/>
      <c r="FNA12" s="54"/>
      <c r="FNB12" s="54"/>
      <c r="FNC12" s="54"/>
      <c r="FND12" s="54"/>
      <c r="FNE12" s="54"/>
      <c r="FNF12" s="54"/>
      <c r="FNG12" s="54"/>
      <c r="FNH12" s="54"/>
      <c r="FNI12" s="54"/>
      <c r="FNJ12" s="54"/>
      <c r="FNK12" s="54"/>
      <c r="FNL12" s="54"/>
      <c r="FNM12" s="54"/>
      <c r="FNN12" s="54"/>
      <c r="FNO12" s="54"/>
      <c r="FNP12" s="54"/>
      <c r="FNQ12" s="54"/>
      <c r="FNR12" s="54"/>
      <c r="FNS12" s="54"/>
      <c r="FNT12" s="54"/>
      <c r="FNU12" s="54"/>
      <c r="FNV12" s="54"/>
      <c r="FNW12" s="54"/>
      <c r="FNX12" s="54"/>
      <c r="FNY12" s="54"/>
      <c r="FNZ12" s="54"/>
      <c r="FOA12" s="54"/>
      <c r="FOB12" s="54"/>
      <c r="FOC12" s="54"/>
      <c r="FOD12" s="54"/>
      <c r="FOE12" s="54"/>
      <c r="FOF12" s="54"/>
      <c r="FOG12" s="54"/>
      <c r="FOH12" s="54"/>
      <c r="FOI12" s="54"/>
      <c r="FOJ12" s="54"/>
      <c r="FOK12" s="54"/>
      <c r="FOL12" s="54"/>
      <c r="FOM12" s="54"/>
      <c r="FON12" s="54"/>
      <c r="FOO12" s="54"/>
      <c r="FOP12" s="54"/>
      <c r="FOQ12" s="54"/>
      <c r="FOR12" s="54"/>
      <c r="FOS12" s="54"/>
      <c r="FOT12" s="54"/>
      <c r="FOU12" s="54"/>
      <c r="FOV12" s="54"/>
      <c r="FOW12" s="54"/>
      <c r="FOX12" s="54"/>
      <c r="FOY12" s="54"/>
      <c r="FOZ12" s="54"/>
      <c r="FPA12" s="54"/>
      <c r="FPB12" s="54"/>
      <c r="FPC12" s="54"/>
      <c r="FPD12" s="54"/>
      <c r="FPE12" s="54"/>
      <c r="FPF12" s="54"/>
      <c r="FPG12" s="54"/>
      <c r="FPH12" s="54"/>
      <c r="FPI12" s="54"/>
      <c r="FPJ12" s="54"/>
      <c r="FPK12" s="54"/>
      <c r="FPL12" s="54"/>
      <c r="FPM12" s="54"/>
      <c r="FPN12" s="54"/>
      <c r="FPO12" s="54"/>
      <c r="FPP12" s="54"/>
      <c r="FPQ12" s="54"/>
      <c r="FPR12" s="54"/>
      <c r="FPS12" s="54"/>
      <c r="FPT12" s="54"/>
      <c r="FPU12" s="54"/>
      <c r="FPV12" s="54"/>
      <c r="FPW12" s="54"/>
      <c r="FPX12" s="54"/>
      <c r="FPY12" s="54"/>
      <c r="FPZ12" s="54"/>
      <c r="FQA12" s="54"/>
      <c r="FQB12" s="54"/>
      <c r="FQC12" s="54"/>
      <c r="FQD12" s="54"/>
      <c r="FQE12" s="54"/>
      <c r="FQF12" s="54"/>
      <c r="FQG12" s="54"/>
      <c r="FQH12" s="54"/>
      <c r="FQI12" s="54"/>
      <c r="FQJ12" s="54"/>
      <c r="FQK12" s="54"/>
      <c r="FQL12" s="54"/>
      <c r="FQM12" s="54"/>
      <c r="FQN12" s="54"/>
      <c r="FQO12" s="54"/>
      <c r="FQP12" s="54"/>
      <c r="FQQ12" s="54"/>
      <c r="FQR12" s="54"/>
      <c r="FQS12" s="54"/>
      <c r="FQT12" s="54"/>
      <c r="FQU12" s="54"/>
      <c r="FQV12" s="54"/>
      <c r="FQW12" s="54"/>
      <c r="FQX12" s="54"/>
      <c r="FQY12" s="54"/>
      <c r="FQZ12" s="54"/>
      <c r="FRA12" s="54"/>
      <c r="FRB12" s="54"/>
      <c r="FRC12" s="54"/>
      <c r="FRD12" s="54"/>
      <c r="FRE12" s="54"/>
      <c r="FRF12" s="54"/>
      <c r="FRG12" s="54"/>
      <c r="FRH12" s="54"/>
      <c r="FRI12" s="54"/>
      <c r="FRJ12" s="54"/>
      <c r="FRK12" s="54"/>
      <c r="FRL12" s="54"/>
      <c r="FRM12" s="54"/>
      <c r="FRN12" s="54"/>
      <c r="FRO12" s="54"/>
      <c r="FRP12" s="54"/>
      <c r="FRQ12" s="54"/>
      <c r="FRR12" s="54"/>
      <c r="FRS12" s="54"/>
      <c r="FRT12" s="54"/>
      <c r="FRU12" s="54"/>
      <c r="FRV12" s="54"/>
      <c r="FRW12" s="54"/>
      <c r="FRX12" s="54"/>
      <c r="FRY12" s="54"/>
      <c r="FRZ12" s="54"/>
      <c r="FSA12" s="54"/>
      <c r="FSB12" s="54"/>
      <c r="FSC12" s="54"/>
      <c r="FSD12" s="54"/>
      <c r="FSE12" s="54"/>
      <c r="FSF12" s="54"/>
      <c r="FSG12" s="54"/>
      <c r="FSH12" s="54"/>
      <c r="FSI12" s="54"/>
      <c r="FSJ12" s="54"/>
      <c r="FSK12" s="54"/>
      <c r="FSL12" s="54"/>
      <c r="FSM12" s="54"/>
      <c r="FSN12" s="54"/>
      <c r="FSO12" s="54"/>
      <c r="FSP12" s="54"/>
      <c r="FSQ12" s="54"/>
      <c r="FSR12" s="54"/>
      <c r="FSS12" s="54"/>
      <c r="FST12" s="54"/>
      <c r="FSU12" s="54"/>
      <c r="FSV12" s="54"/>
      <c r="FSW12" s="54"/>
      <c r="FSX12" s="54"/>
      <c r="FSY12" s="54"/>
      <c r="FSZ12" s="54"/>
      <c r="FTA12" s="54"/>
      <c r="FTB12" s="54"/>
      <c r="FTC12" s="54"/>
      <c r="FTD12" s="54"/>
      <c r="FTE12" s="54"/>
      <c r="FTF12" s="54"/>
      <c r="FTG12" s="54"/>
      <c r="FTH12" s="54"/>
      <c r="FTI12" s="54"/>
      <c r="FTJ12" s="54"/>
      <c r="FTK12" s="54"/>
      <c r="FTL12" s="54"/>
      <c r="FTM12" s="54"/>
      <c r="FTN12" s="54"/>
      <c r="FTO12" s="54"/>
      <c r="FTP12" s="54"/>
      <c r="FTQ12" s="54"/>
      <c r="FTR12" s="54"/>
      <c r="FTS12" s="54"/>
      <c r="FTT12" s="54"/>
      <c r="FTU12" s="54"/>
      <c r="FTV12" s="54"/>
      <c r="FTW12" s="54"/>
      <c r="FTX12" s="54"/>
      <c r="FTY12" s="54"/>
      <c r="FTZ12" s="54"/>
      <c r="FUA12" s="54"/>
      <c r="FUB12" s="54"/>
      <c r="FUC12" s="54"/>
      <c r="FUD12" s="54"/>
      <c r="FUE12" s="54"/>
      <c r="FUF12" s="54"/>
      <c r="FUG12" s="54"/>
      <c r="FUH12" s="54"/>
      <c r="FUI12" s="54"/>
      <c r="FUJ12" s="54"/>
      <c r="FUK12" s="54"/>
      <c r="FUL12" s="54"/>
      <c r="FUM12" s="54"/>
      <c r="FUN12" s="54"/>
      <c r="FUO12" s="54"/>
      <c r="FUP12" s="54"/>
      <c r="FUQ12" s="54"/>
      <c r="FUR12" s="54"/>
      <c r="FUS12" s="54"/>
      <c r="FUT12" s="54"/>
      <c r="FUU12" s="54"/>
      <c r="FUV12" s="54"/>
      <c r="FUW12" s="54"/>
      <c r="FUX12" s="54"/>
      <c r="FUY12" s="54"/>
      <c r="FUZ12" s="54"/>
      <c r="FVA12" s="54"/>
      <c r="FVB12" s="54"/>
      <c r="FVC12" s="54"/>
      <c r="FVD12" s="54"/>
      <c r="FVE12" s="54"/>
      <c r="FVF12" s="54"/>
      <c r="FVG12" s="54"/>
      <c r="FVH12" s="54"/>
      <c r="FVI12" s="54"/>
      <c r="FVJ12" s="54"/>
      <c r="FVK12" s="54"/>
      <c r="FVL12" s="54"/>
      <c r="FVM12" s="54"/>
      <c r="FVN12" s="54"/>
      <c r="FVO12" s="54"/>
      <c r="FVP12" s="54"/>
      <c r="FVQ12" s="54"/>
      <c r="FVR12" s="54"/>
      <c r="FVS12" s="54"/>
      <c r="FVT12" s="54"/>
      <c r="FVU12" s="54"/>
      <c r="FVV12" s="54"/>
      <c r="FVW12" s="54"/>
      <c r="FVX12" s="54"/>
      <c r="FVY12" s="54"/>
      <c r="FVZ12" s="54"/>
      <c r="FWA12" s="54"/>
      <c r="FWB12" s="54"/>
      <c r="FWC12" s="54"/>
      <c r="FWD12" s="54"/>
      <c r="FWE12" s="54"/>
      <c r="FWF12" s="54"/>
      <c r="FWG12" s="54"/>
      <c r="FWH12" s="54"/>
      <c r="FWI12" s="54"/>
      <c r="FWJ12" s="54"/>
      <c r="FWK12" s="54"/>
      <c r="FWL12" s="54"/>
      <c r="FWM12" s="54"/>
      <c r="FWN12" s="54"/>
      <c r="FWO12" s="54"/>
      <c r="FWP12" s="54"/>
      <c r="FWQ12" s="54"/>
      <c r="FWR12" s="54"/>
      <c r="FWS12" s="54"/>
      <c r="FWT12" s="54"/>
      <c r="FWU12" s="54"/>
      <c r="FWV12" s="54"/>
      <c r="FWW12" s="54"/>
      <c r="FWX12" s="54"/>
      <c r="FWY12" s="54"/>
      <c r="FWZ12" s="54"/>
      <c r="FXA12" s="54"/>
      <c r="FXB12" s="54"/>
      <c r="FXC12" s="54"/>
      <c r="FXD12" s="54"/>
      <c r="FXE12" s="54"/>
      <c r="FXF12" s="54"/>
      <c r="FXG12" s="54"/>
      <c r="FXH12" s="54"/>
      <c r="FXI12" s="54"/>
      <c r="FXJ12" s="54"/>
      <c r="FXK12" s="54"/>
      <c r="FXL12" s="54"/>
      <c r="FXM12" s="54"/>
      <c r="FXN12" s="54"/>
      <c r="FXO12" s="54"/>
      <c r="FXP12" s="54"/>
      <c r="FXQ12" s="54"/>
      <c r="FXR12" s="54"/>
      <c r="FXS12" s="54"/>
      <c r="FXT12" s="54"/>
      <c r="FXU12" s="54"/>
      <c r="FXV12" s="54"/>
      <c r="FXW12" s="54"/>
      <c r="FXX12" s="54"/>
      <c r="FXY12" s="54"/>
      <c r="FXZ12" s="54"/>
      <c r="FYA12" s="54"/>
      <c r="FYB12" s="54"/>
      <c r="FYC12" s="54"/>
      <c r="FYD12" s="54"/>
      <c r="FYE12" s="54"/>
      <c r="FYF12" s="54"/>
      <c r="FYG12" s="54"/>
      <c r="FYH12" s="54"/>
      <c r="FYI12" s="54"/>
      <c r="FYJ12" s="54"/>
      <c r="FYK12" s="54"/>
      <c r="FYL12" s="54"/>
      <c r="FYM12" s="54"/>
      <c r="FYN12" s="54"/>
      <c r="FYO12" s="54"/>
      <c r="FYP12" s="54"/>
      <c r="FYQ12" s="54"/>
      <c r="FYR12" s="54"/>
      <c r="FYS12" s="54"/>
      <c r="FYT12" s="54"/>
      <c r="FYU12" s="54"/>
      <c r="FYV12" s="54"/>
      <c r="FYW12" s="54"/>
      <c r="FYX12" s="54"/>
      <c r="FYY12" s="54"/>
      <c r="FYZ12" s="54"/>
      <c r="FZA12" s="54"/>
      <c r="FZB12" s="54"/>
      <c r="FZC12" s="54"/>
      <c r="FZD12" s="54"/>
      <c r="FZE12" s="54"/>
      <c r="FZF12" s="54"/>
      <c r="FZG12" s="54"/>
      <c r="FZH12" s="54"/>
      <c r="FZI12" s="54"/>
      <c r="FZJ12" s="54"/>
      <c r="FZK12" s="54"/>
      <c r="FZL12" s="54"/>
      <c r="FZM12" s="54"/>
      <c r="FZN12" s="54"/>
      <c r="FZO12" s="54"/>
      <c r="FZP12" s="54"/>
      <c r="FZQ12" s="54"/>
      <c r="FZR12" s="54"/>
      <c r="FZS12" s="54"/>
      <c r="FZT12" s="54"/>
      <c r="FZU12" s="54"/>
      <c r="FZV12" s="54"/>
      <c r="FZW12" s="54"/>
      <c r="FZX12" s="54"/>
      <c r="FZY12" s="54"/>
      <c r="FZZ12" s="54"/>
      <c r="GAA12" s="54"/>
      <c r="GAB12" s="54"/>
      <c r="GAC12" s="54"/>
      <c r="GAD12" s="54"/>
      <c r="GAE12" s="54"/>
      <c r="GAF12" s="54"/>
      <c r="GAG12" s="54"/>
      <c r="GAH12" s="54"/>
      <c r="GAI12" s="54"/>
      <c r="GAJ12" s="54"/>
      <c r="GAK12" s="54"/>
      <c r="GAL12" s="54"/>
      <c r="GAM12" s="54"/>
      <c r="GAN12" s="54"/>
      <c r="GAO12" s="54"/>
      <c r="GAP12" s="54"/>
      <c r="GAQ12" s="54"/>
      <c r="GAR12" s="54"/>
      <c r="GAS12" s="54"/>
      <c r="GAT12" s="54"/>
      <c r="GAU12" s="54"/>
      <c r="GAV12" s="54"/>
      <c r="GAW12" s="54"/>
      <c r="GAX12" s="54"/>
      <c r="GAY12" s="54"/>
      <c r="GAZ12" s="54"/>
      <c r="GBA12" s="54"/>
      <c r="GBB12" s="54"/>
      <c r="GBC12" s="54"/>
      <c r="GBD12" s="54"/>
      <c r="GBE12" s="54"/>
      <c r="GBF12" s="54"/>
      <c r="GBG12" s="54"/>
      <c r="GBH12" s="54"/>
      <c r="GBI12" s="54"/>
      <c r="GBJ12" s="54"/>
      <c r="GBK12" s="54"/>
      <c r="GBL12" s="54"/>
      <c r="GBM12" s="54"/>
      <c r="GBN12" s="54"/>
      <c r="GBO12" s="54"/>
      <c r="GBP12" s="54"/>
      <c r="GBQ12" s="54"/>
      <c r="GBR12" s="54"/>
      <c r="GBS12" s="54"/>
      <c r="GBT12" s="54"/>
      <c r="GBU12" s="54"/>
      <c r="GBV12" s="54"/>
      <c r="GBW12" s="54"/>
      <c r="GBX12" s="54"/>
      <c r="GBY12" s="54"/>
      <c r="GBZ12" s="54"/>
      <c r="GCA12" s="54"/>
      <c r="GCB12" s="54"/>
      <c r="GCC12" s="54"/>
      <c r="GCD12" s="54"/>
      <c r="GCE12" s="54"/>
      <c r="GCF12" s="54"/>
      <c r="GCG12" s="54"/>
      <c r="GCH12" s="54"/>
      <c r="GCI12" s="54"/>
      <c r="GCJ12" s="54"/>
      <c r="GCK12" s="54"/>
      <c r="GCL12" s="54"/>
      <c r="GCM12" s="54"/>
      <c r="GCN12" s="54"/>
      <c r="GCO12" s="54"/>
      <c r="GCP12" s="54"/>
      <c r="GCQ12" s="54"/>
      <c r="GCR12" s="54"/>
      <c r="GCS12" s="54"/>
      <c r="GCT12" s="54"/>
      <c r="GCU12" s="54"/>
      <c r="GCV12" s="54"/>
      <c r="GCW12" s="54"/>
      <c r="GCX12" s="54"/>
      <c r="GCY12" s="54"/>
      <c r="GCZ12" s="54"/>
      <c r="GDA12" s="54"/>
      <c r="GDB12" s="54"/>
      <c r="GDC12" s="54"/>
      <c r="GDD12" s="54"/>
      <c r="GDE12" s="54"/>
      <c r="GDF12" s="54"/>
      <c r="GDG12" s="54"/>
      <c r="GDH12" s="54"/>
      <c r="GDI12" s="54"/>
      <c r="GDJ12" s="54"/>
      <c r="GDK12" s="54"/>
      <c r="GDL12" s="54"/>
      <c r="GDM12" s="54"/>
      <c r="GDN12" s="54"/>
      <c r="GDO12" s="54"/>
      <c r="GDP12" s="54"/>
      <c r="GDQ12" s="54"/>
      <c r="GDR12" s="54"/>
      <c r="GDS12" s="54"/>
      <c r="GDT12" s="54"/>
      <c r="GDU12" s="54"/>
      <c r="GDV12" s="54"/>
      <c r="GDW12" s="54"/>
      <c r="GDX12" s="54"/>
      <c r="GDY12" s="54"/>
      <c r="GDZ12" s="54"/>
      <c r="GEA12" s="54"/>
      <c r="GEB12" s="54"/>
      <c r="GEC12" s="54"/>
      <c r="GED12" s="54"/>
      <c r="GEE12" s="54"/>
      <c r="GEF12" s="54"/>
      <c r="GEG12" s="54"/>
      <c r="GEH12" s="54"/>
      <c r="GEI12" s="54"/>
      <c r="GEJ12" s="54"/>
      <c r="GEK12" s="54"/>
      <c r="GEL12" s="54"/>
      <c r="GEM12" s="54"/>
      <c r="GEN12" s="54"/>
      <c r="GEO12" s="54"/>
      <c r="GEP12" s="54"/>
      <c r="GEQ12" s="54"/>
      <c r="GER12" s="54"/>
      <c r="GES12" s="54"/>
      <c r="GET12" s="54"/>
      <c r="GEU12" s="54"/>
      <c r="GEV12" s="54"/>
      <c r="GEW12" s="54"/>
      <c r="GEX12" s="54"/>
      <c r="GEY12" s="54"/>
      <c r="GEZ12" s="54"/>
      <c r="GFA12" s="54"/>
      <c r="GFB12" s="54"/>
      <c r="GFC12" s="54"/>
      <c r="GFD12" s="54"/>
      <c r="GFE12" s="54"/>
      <c r="GFF12" s="54"/>
      <c r="GFG12" s="54"/>
      <c r="GFH12" s="54"/>
      <c r="GFI12" s="54"/>
      <c r="GFJ12" s="54"/>
      <c r="GFK12" s="54"/>
      <c r="GFL12" s="54"/>
      <c r="GFM12" s="54"/>
      <c r="GFN12" s="54"/>
      <c r="GFO12" s="54"/>
      <c r="GFP12" s="54"/>
      <c r="GFQ12" s="54"/>
      <c r="GFR12" s="54"/>
      <c r="GFS12" s="54"/>
      <c r="GFT12" s="54"/>
      <c r="GFU12" s="54"/>
      <c r="GFV12" s="54"/>
      <c r="GFW12" s="54"/>
      <c r="GFX12" s="54"/>
      <c r="GFY12" s="54"/>
      <c r="GFZ12" s="54"/>
      <c r="GGA12" s="54"/>
      <c r="GGB12" s="54"/>
      <c r="GGC12" s="54"/>
      <c r="GGD12" s="54"/>
      <c r="GGE12" s="54"/>
      <c r="GGF12" s="54"/>
      <c r="GGG12" s="54"/>
      <c r="GGH12" s="54"/>
      <c r="GGI12" s="54"/>
      <c r="GGJ12" s="54"/>
      <c r="GGK12" s="54"/>
      <c r="GGL12" s="54"/>
      <c r="GGM12" s="54"/>
      <c r="GGN12" s="54"/>
      <c r="GGO12" s="54"/>
      <c r="GGP12" s="54"/>
      <c r="GGQ12" s="54"/>
      <c r="GGR12" s="54"/>
      <c r="GGS12" s="54"/>
      <c r="GGT12" s="54"/>
      <c r="GGU12" s="54"/>
      <c r="GGV12" s="54"/>
      <c r="GGW12" s="54"/>
      <c r="GGX12" s="54"/>
      <c r="GGY12" s="54"/>
      <c r="GGZ12" s="54"/>
      <c r="GHA12" s="54"/>
      <c r="GHB12" s="54"/>
      <c r="GHC12" s="54"/>
      <c r="GHD12" s="54"/>
      <c r="GHE12" s="54"/>
      <c r="GHF12" s="54"/>
      <c r="GHG12" s="54"/>
      <c r="GHH12" s="54"/>
      <c r="GHI12" s="54"/>
      <c r="GHJ12" s="54"/>
      <c r="GHK12" s="54"/>
      <c r="GHL12" s="54"/>
      <c r="GHM12" s="54"/>
      <c r="GHN12" s="54"/>
      <c r="GHO12" s="54"/>
      <c r="GHP12" s="54"/>
      <c r="GHQ12" s="54"/>
      <c r="GHR12" s="54"/>
      <c r="GHS12" s="54"/>
      <c r="GHT12" s="54"/>
      <c r="GHU12" s="54"/>
      <c r="GHV12" s="54"/>
      <c r="GHW12" s="54"/>
      <c r="GHX12" s="54"/>
      <c r="GHY12" s="54"/>
      <c r="GHZ12" s="54"/>
      <c r="GIA12" s="54"/>
      <c r="GIB12" s="54"/>
      <c r="GIC12" s="54"/>
      <c r="GID12" s="54"/>
      <c r="GIE12" s="54"/>
      <c r="GIF12" s="54"/>
      <c r="GIG12" s="54"/>
      <c r="GIH12" s="54"/>
      <c r="GII12" s="54"/>
      <c r="GIJ12" s="54"/>
      <c r="GIK12" s="54"/>
      <c r="GIL12" s="54"/>
      <c r="GIM12" s="54"/>
      <c r="GIN12" s="54"/>
      <c r="GIO12" s="54"/>
      <c r="GIP12" s="54"/>
      <c r="GIQ12" s="54"/>
      <c r="GIR12" s="54"/>
      <c r="GIS12" s="54"/>
      <c r="GIT12" s="54"/>
      <c r="GIU12" s="54"/>
      <c r="GIV12" s="54"/>
      <c r="GIW12" s="54"/>
      <c r="GIX12" s="54"/>
      <c r="GIY12" s="54"/>
      <c r="GIZ12" s="54"/>
      <c r="GJA12" s="54"/>
      <c r="GJB12" s="54"/>
      <c r="GJC12" s="54"/>
      <c r="GJD12" s="54"/>
      <c r="GJE12" s="54"/>
      <c r="GJF12" s="54"/>
      <c r="GJG12" s="54"/>
      <c r="GJH12" s="54"/>
      <c r="GJI12" s="54"/>
      <c r="GJJ12" s="54"/>
      <c r="GJK12" s="54"/>
      <c r="GJL12" s="54"/>
      <c r="GJM12" s="54"/>
      <c r="GJN12" s="54"/>
      <c r="GJO12" s="54"/>
      <c r="GJP12" s="54"/>
      <c r="GJQ12" s="54"/>
      <c r="GJR12" s="54"/>
      <c r="GJS12" s="54"/>
      <c r="GJT12" s="54"/>
      <c r="GJU12" s="54"/>
      <c r="GJV12" s="54"/>
      <c r="GJW12" s="54"/>
      <c r="GJX12" s="54"/>
      <c r="GJY12" s="54"/>
      <c r="GJZ12" s="54"/>
      <c r="GKA12" s="54"/>
      <c r="GKB12" s="54"/>
      <c r="GKC12" s="54"/>
      <c r="GKD12" s="54"/>
      <c r="GKE12" s="54"/>
      <c r="GKF12" s="54"/>
      <c r="GKG12" s="54"/>
      <c r="GKH12" s="54"/>
      <c r="GKI12" s="54"/>
      <c r="GKJ12" s="54"/>
      <c r="GKK12" s="54"/>
      <c r="GKL12" s="54"/>
      <c r="GKM12" s="54"/>
      <c r="GKN12" s="54"/>
      <c r="GKO12" s="54"/>
      <c r="GKP12" s="54"/>
      <c r="GKQ12" s="54"/>
      <c r="GKR12" s="54"/>
      <c r="GKS12" s="54"/>
      <c r="GKT12" s="54"/>
      <c r="GKU12" s="54"/>
      <c r="GKV12" s="54"/>
      <c r="GKW12" s="54"/>
      <c r="GKX12" s="54"/>
      <c r="GKY12" s="54"/>
      <c r="GKZ12" s="54"/>
      <c r="GLA12" s="54"/>
      <c r="GLB12" s="54"/>
      <c r="GLC12" s="54"/>
      <c r="GLD12" s="54"/>
      <c r="GLE12" s="54"/>
      <c r="GLF12" s="54"/>
      <c r="GLG12" s="54"/>
      <c r="GLH12" s="54"/>
      <c r="GLI12" s="54"/>
      <c r="GLJ12" s="54"/>
      <c r="GLK12" s="54"/>
      <c r="GLL12" s="54"/>
      <c r="GLM12" s="54"/>
      <c r="GLN12" s="54"/>
      <c r="GLO12" s="54"/>
      <c r="GLP12" s="54"/>
      <c r="GLQ12" s="54"/>
      <c r="GLR12" s="54"/>
      <c r="GLS12" s="54"/>
      <c r="GLT12" s="54"/>
      <c r="GLU12" s="54"/>
      <c r="GLV12" s="54"/>
      <c r="GLW12" s="54"/>
      <c r="GLX12" s="54"/>
      <c r="GLY12" s="54"/>
      <c r="GLZ12" s="54"/>
      <c r="GMA12" s="54"/>
      <c r="GMB12" s="54"/>
      <c r="GMC12" s="54"/>
      <c r="GMD12" s="54"/>
      <c r="GME12" s="54"/>
      <c r="GMF12" s="54"/>
      <c r="GMG12" s="54"/>
      <c r="GMH12" s="54"/>
      <c r="GMI12" s="54"/>
      <c r="GMJ12" s="54"/>
      <c r="GMK12" s="54"/>
      <c r="GML12" s="54"/>
      <c r="GMM12" s="54"/>
      <c r="GMN12" s="54"/>
      <c r="GMO12" s="54"/>
      <c r="GMP12" s="54"/>
      <c r="GMQ12" s="54"/>
      <c r="GMR12" s="54"/>
      <c r="GMS12" s="54"/>
      <c r="GMT12" s="54"/>
      <c r="GMU12" s="54"/>
      <c r="GMV12" s="54"/>
      <c r="GMW12" s="54"/>
      <c r="GMX12" s="54"/>
      <c r="GMY12" s="54"/>
      <c r="GMZ12" s="54"/>
      <c r="GNA12" s="54"/>
      <c r="GNB12" s="54"/>
      <c r="GNC12" s="54"/>
      <c r="GND12" s="54"/>
      <c r="GNE12" s="54"/>
      <c r="GNF12" s="54"/>
      <c r="GNG12" s="54"/>
      <c r="GNH12" s="54"/>
      <c r="GNI12" s="54"/>
      <c r="GNJ12" s="54"/>
      <c r="GNK12" s="54"/>
      <c r="GNL12" s="54"/>
      <c r="GNM12" s="54"/>
      <c r="GNN12" s="54"/>
      <c r="GNO12" s="54"/>
      <c r="GNP12" s="54"/>
      <c r="GNQ12" s="54"/>
      <c r="GNR12" s="54"/>
      <c r="GNS12" s="54"/>
      <c r="GNT12" s="54"/>
      <c r="GNU12" s="54"/>
      <c r="GNV12" s="54"/>
      <c r="GNW12" s="54"/>
      <c r="GNX12" s="54"/>
      <c r="GNY12" s="54"/>
      <c r="GNZ12" s="54"/>
      <c r="GOA12" s="54"/>
      <c r="GOB12" s="54"/>
      <c r="GOC12" s="54"/>
      <c r="GOD12" s="54"/>
      <c r="GOE12" s="54"/>
      <c r="GOF12" s="54"/>
      <c r="GOG12" s="54"/>
      <c r="GOH12" s="54"/>
      <c r="GOI12" s="54"/>
      <c r="GOJ12" s="54"/>
      <c r="GOK12" s="54"/>
      <c r="GOL12" s="54"/>
      <c r="GOM12" s="54"/>
      <c r="GON12" s="54"/>
      <c r="GOO12" s="54"/>
      <c r="GOP12" s="54"/>
      <c r="GOQ12" s="54"/>
      <c r="GOR12" s="54"/>
      <c r="GOS12" s="54"/>
      <c r="GOT12" s="54"/>
      <c r="GOU12" s="54"/>
      <c r="GOV12" s="54"/>
      <c r="GOW12" s="54"/>
      <c r="GOX12" s="54"/>
      <c r="GOY12" s="54"/>
      <c r="GOZ12" s="54"/>
      <c r="GPA12" s="54"/>
      <c r="GPB12" s="54"/>
      <c r="GPC12" s="54"/>
      <c r="GPD12" s="54"/>
      <c r="GPE12" s="54"/>
      <c r="GPF12" s="54"/>
      <c r="GPG12" s="54"/>
      <c r="GPH12" s="54"/>
      <c r="GPI12" s="54"/>
      <c r="GPJ12" s="54"/>
      <c r="GPK12" s="54"/>
      <c r="GPL12" s="54"/>
      <c r="GPM12" s="54"/>
      <c r="GPN12" s="54"/>
      <c r="GPO12" s="54"/>
      <c r="GPP12" s="54"/>
      <c r="GPQ12" s="54"/>
      <c r="GPR12" s="54"/>
      <c r="GPS12" s="54"/>
      <c r="GPT12" s="54"/>
      <c r="GPU12" s="54"/>
      <c r="GPV12" s="54"/>
      <c r="GPW12" s="54"/>
      <c r="GPX12" s="54"/>
      <c r="GPY12" s="54"/>
      <c r="GPZ12" s="54"/>
      <c r="GQA12" s="54"/>
      <c r="GQB12" s="54"/>
      <c r="GQC12" s="54"/>
      <c r="GQD12" s="54"/>
      <c r="GQE12" s="54"/>
      <c r="GQF12" s="54"/>
      <c r="GQG12" s="54"/>
      <c r="GQH12" s="54"/>
      <c r="GQI12" s="54"/>
      <c r="GQJ12" s="54"/>
      <c r="GQK12" s="54"/>
      <c r="GQL12" s="54"/>
      <c r="GQM12" s="54"/>
      <c r="GQN12" s="54"/>
      <c r="GQO12" s="54"/>
      <c r="GQP12" s="54"/>
      <c r="GQQ12" s="54"/>
      <c r="GQR12" s="54"/>
      <c r="GQS12" s="54"/>
      <c r="GQT12" s="54"/>
      <c r="GQU12" s="54"/>
      <c r="GQV12" s="54"/>
      <c r="GQW12" s="54"/>
      <c r="GQX12" s="54"/>
      <c r="GQY12" s="54"/>
      <c r="GQZ12" s="54"/>
      <c r="GRA12" s="54"/>
      <c r="GRB12" s="54"/>
      <c r="GRC12" s="54"/>
      <c r="GRD12" s="54"/>
      <c r="GRE12" s="54"/>
      <c r="GRF12" s="54"/>
      <c r="GRG12" s="54"/>
      <c r="GRH12" s="54"/>
      <c r="GRI12" s="54"/>
      <c r="GRJ12" s="54"/>
      <c r="GRK12" s="54"/>
      <c r="GRL12" s="54"/>
      <c r="GRM12" s="54"/>
      <c r="GRN12" s="54"/>
      <c r="GRO12" s="54"/>
      <c r="GRP12" s="54"/>
      <c r="GRQ12" s="54"/>
      <c r="GRR12" s="54"/>
      <c r="GRS12" s="54"/>
      <c r="GRT12" s="54"/>
      <c r="GRU12" s="54"/>
      <c r="GRV12" s="54"/>
      <c r="GRW12" s="54"/>
      <c r="GRX12" s="54"/>
      <c r="GRY12" s="54"/>
      <c r="GRZ12" s="54"/>
      <c r="GSA12" s="54"/>
      <c r="GSB12" s="54"/>
      <c r="GSC12" s="54"/>
      <c r="GSD12" s="54"/>
      <c r="GSE12" s="54"/>
      <c r="GSF12" s="54"/>
      <c r="GSG12" s="54"/>
      <c r="GSH12" s="54"/>
      <c r="GSI12" s="54"/>
      <c r="GSJ12" s="54"/>
      <c r="GSK12" s="54"/>
      <c r="GSL12" s="54"/>
      <c r="GSM12" s="54"/>
      <c r="GSN12" s="54"/>
      <c r="GSO12" s="54"/>
      <c r="GSP12" s="54"/>
      <c r="GSQ12" s="54"/>
      <c r="GSR12" s="54"/>
      <c r="GSS12" s="54"/>
      <c r="GST12" s="54"/>
      <c r="GSU12" s="54"/>
      <c r="GSV12" s="54"/>
      <c r="GSW12" s="54"/>
      <c r="GSX12" s="54"/>
      <c r="GSY12" s="54"/>
      <c r="GSZ12" s="54"/>
      <c r="GTA12" s="54"/>
      <c r="GTB12" s="54"/>
      <c r="GTC12" s="54"/>
      <c r="GTD12" s="54"/>
      <c r="GTE12" s="54"/>
      <c r="GTF12" s="54"/>
      <c r="GTG12" s="54"/>
      <c r="GTH12" s="54"/>
      <c r="GTI12" s="54"/>
      <c r="GTJ12" s="54"/>
      <c r="GTK12" s="54"/>
      <c r="GTL12" s="54"/>
      <c r="GTM12" s="54"/>
      <c r="GTN12" s="54"/>
      <c r="GTO12" s="54"/>
      <c r="GTP12" s="54"/>
      <c r="GTQ12" s="54"/>
      <c r="GTR12" s="54"/>
      <c r="GTS12" s="54"/>
      <c r="GTT12" s="54"/>
      <c r="GTU12" s="54"/>
      <c r="GTV12" s="54"/>
      <c r="GTW12" s="54"/>
      <c r="GTX12" s="54"/>
      <c r="GTY12" s="54"/>
      <c r="GTZ12" s="54"/>
      <c r="GUA12" s="54"/>
      <c r="GUB12" s="54"/>
      <c r="GUC12" s="54"/>
      <c r="GUD12" s="54"/>
      <c r="GUE12" s="54"/>
      <c r="GUF12" s="54"/>
      <c r="GUG12" s="54"/>
      <c r="GUH12" s="54"/>
      <c r="GUI12" s="54"/>
      <c r="GUJ12" s="54"/>
      <c r="GUK12" s="54"/>
      <c r="GUL12" s="54"/>
      <c r="GUM12" s="54"/>
      <c r="GUN12" s="54"/>
      <c r="GUO12" s="54"/>
      <c r="GUP12" s="54"/>
      <c r="GUQ12" s="54"/>
      <c r="GUR12" s="54"/>
      <c r="GUS12" s="54"/>
      <c r="GUT12" s="54"/>
      <c r="GUU12" s="54"/>
      <c r="GUV12" s="54"/>
      <c r="GUW12" s="54"/>
      <c r="GUX12" s="54"/>
      <c r="GUY12" s="54"/>
      <c r="GUZ12" s="54"/>
      <c r="GVA12" s="54"/>
      <c r="GVB12" s="54"/>
      <c r="GVC12" s="54"/>
      <c r="GVD12" s="54"/>
      <c r="GVE12" s="54"/>
      <c r="GVF12" s="54"/>
      <c r="GVG12" s="54"/>
      <c r="GVH12" s="54"/>
      <c r="GVI12" s="54"/>
      <c r="GVJ12" s="54"/>
      <c r="GVK12" s="54"/>
      <c r="GVL12" s="54"/>
      <c r="GVM12" s="54"/>
      <c r="GVN12" s="54"/>
      <c r="GVO12" s="54"/>
      <c r="GVP12" s="54"/>
      <c r="GVQ12" s="54"/>
      <c r="GVR12" s="54"/>
      <c r="GVS12" s="54"/>
      <c r="GVT12" s="54"/>
      <c r="GVU12" s="54"/>
      <c r="GVV12" s="54"/>
      <c r="GVW12" s="54"/>
      <c r="GVX12" s="54"/>
      <c r="GVY12" s="54"/>
      <c r="GVZ12" s="54"/>
      <c r="GWA12" s="54"/>
      <c r="GWB12" s="54"/>
      <c r="GWC12" s="54"/>
      <c r="GWD12" s="54"/>
      <c r="GWE12" s="54"/>
      <c r="GWF12" s="54"/>
      <c r="GWG12" s="54"/>
      <c r="GWH12" s="54"/>
      <c r="GWI12" s="54"/>
      <c r="GWJ12" s="54"/>
      <c r="GWK12" s="54"/>
      <c r="GWL12" s="54"/>
      <c r="GWM12" s="54"/>
      <c r="GWN12" s="54"/>
      <c r="GWO12" s="54"/>
      <c r="GWP12" s="54"/>
      <c r="GWQ12" s="54"/>
      <c r="GWR12" s="54"/>
      <c r="GWS12" s="54"/>
      <c r="GWT12" s="54"/>
      <c r="GWU12" s="54"/>
      <c r="GWV12" s="54"/>
      <c r="GWW12" s="54"/>
      <c r="GWX12" s="54"/>
      <c r="GWY12" s="54"/>
      <c r="GWZ12" s="54"/>
      <c r="GXA12" s="54"/>
      <c r="GXB12" s="54"/>
      <c r="GXC12" s="54"/>
      <c r="GXD12" s="54"/>
      <c r="GXE12" s="54"/>
      <c r="GXF12" s="54"/>
      <c r="GXG12" s="54"/>
      <c r="GXH12" s="54"/>
      <c r="GXI12" s="54"/>
      <c r="GXJ12" s="54"/>
      <c r="GXK12" s="54"/>
      <c r="GXL12" s="54"/>
      <c r="GXM12" s="54"/>
      <c r="GXN12" s="54"/>
      <c r="GXO12" s="54"/>
      <c r="GXP12" s="54"/>
      <c r="GXQ12" s="54"/>
      <c r="GXR12" s="54"/>
      <c r="GXS12" s="54"/>
      <c r="GXT12" s="54"/>
      <c r="GXU12" s="54"/>
      <c r="GXV12" s="54"/>
      <c r="GXW12" s="54"/>
      <c r="GXX12" s="54"/>
      <c r="GXY12" s="54"/>
      <c r="GXZ12" s="54"/>
      <c r="GYA12" s="54"/>
      <c r="GYB12" s="54"/>
      <c r="GYC12" s="54"/>
      <c r="GYD12" s="54"/>
      <c r="GYE12" s="54"/>
      <c r="GYF12" s="54"/>
      <c r="GYG12" s="54"/>
      <c r="GYH12" s="54"/>
      <c r="GYI12" s="54"/>
      <c r="GYJ12" s="54"/>
      <c r="GYK12" s="54"/>
      <c r="GYL12" s="54"/>
      <c r="GYM12" s="54"/>
      <c r="GYN12" s="54"/>
      <c r="GYO12" s="54"/>
      <c r="GYP12" s="54"/>
      <c r="GYQ12" s="54"/>
      <c r="GYR12" s="54"/>
      <c r="GYS12" s="54"/>
      <c r="GYT12" s="54"/>
      <c r="GYU12" s="54"/>
      <c r="GYV12" s="54"/>
      <c r="GYW12" s="54"/>
      <c r="GYX12" s="54"/>
      <c r="GYY12" s="54"/>
      <c r="GYZ12" s="54"/>
      <c r="GZA12" s="54"/>
      <c r="GZB12" s="54"/>
      <c r="GZC12" s="54"/>
      <c r="GZD12" s="54"/>
      <c r="GZE12" s="54"/>
      <c r="GZF12" s="54"/>
      <c r="GZG12" s="54"/>
      <c r="GZH12" s="54"/>
      <c r="GZI12" s="54"/>
      <c r="GZJ12" s="54"/>
      <c r="GZK12" s="54"/>
      <c r="GZL12" s="54"/>
      <c r="GZM12" s="54"/>
      <c r="GZN12" s="54"/>
      <c r="GZO12" s="54"/>
      <c r="GZP12" s="54"/>
      <c r="GZQ12" s="54"/>
      <c r="GZR12" s="54"/>
      <c r="GZS12" s="54"/>
      <c r="GZT12" s="54"/>
      <c r="GZU12" s="54"/>
      <c r="GZV12" s="54"/>
      <c r="GZW12" s="54"/>
      <c r="GZX12" s="54"/>
      <c r="GZY12" s="54"/>
      <c r="GZZ12" s="54"/>
      <c r="HAA12" s="54"/>
      <c r="HAB12" s="54"/>
      <c r="HAC12" s="54"/>
      <c r="HAD12" s="54"/>
      <c r="HAE12" s="54"/>
      <c r="HAF12" s="54"/>
      <c r="HAG12" s="54"/>
      <c r="HAH12" s="54"/>
      <c r="HAI12" s="54"/>
      <c r="HAJ12" s="54"/>
      <c r="HAK12" s="54"/>
      <c r="HAL12" s="54"/>
      <c r="HAM12" s="54"/>
      <c r="HAN12" s="54"/>
      <c r="HAO12" s="54"/>
      <c r="HAP12" s="54"/>
      <c r="HAQ12" s="54"/>
      <c r="HAR12" s="54"/>
      <c r="HAS12" s="54"/>
      <c r="HAT12" s="54"/>
      <c r="HAU12" s="54"/>
      <c r="HAV12" s="54"/>
      <c r="HAW12" s="54"/>
      <c r="HAX12" s="54"/>
      <c r="HAY12" s="54"/>
      <c r="HAZ12" s="54"/>
      <c r="HBA12" s="54"/>
      <c r="HBB12" s="54"/>
      <c r="HBC12" s="54"/>
      <c r="HBD12" s="54"/>
      <c r="HBE12" s="54"/>
      <c r="HBF12" s="54"/>
      <c r="HBG12" s="54"/>
      <c r="HBH12" s="54"/>
      <c r="HBI12" s="54"/>
      <c r="HBJ12" s="54"/>
      <c r="HBK12" s="54"/>
      <c r="HBL12" s="54"/>
      <c r="HBM12" s="54"/>
      <c r="HBN12" s="54"/>
      <c r="HBO12" s="54"/>
      <c r="HBP12" s="54"/>
      <c r="HBQ12" s="54"/>
      <c r="HBR12" s="54"/>
      <c r="HBS12" s="54"/>
      <c r="HBT12" s="54"/>
      <c r="HBU12" s="54"/>
      <c r="HBV12" s="54"/>
      <c r="HBW12" s="54"/>
      <c r="HBX12" s="54"/>
      <c r="HBY12" s="54"/>
      <c r="HBZ12" s="54"/>
      <c r="HCA12" s="54"/>
      <c r="HCB12" s="54"/>
      <c r="HCC12" s="54"/>
      <c r="HCD12" s="54"/>
      <c r="HCE12" s="54"/>
      <c r="HCF12" s="54"/>
      <c r="HCG12" s="54"/>
      <c r="HCH12" s="54"/>
      <c r="HCI12" s="54"/>
      <c r="HCJ12" s="54"/>
      <c r="HCK12" s="54"/>
      <c r="HCL12" s="54"/>
      <c r="HCM12" s="54"/>
      <c r="HCN12" s="54"/>
      <c r="HCO12" s="54"/>
      <c r="HCP12" s="54"/>
      <c r="HCQ12" s="54"/>
      <c r="HCR12" s="54"/>
      <c r="HCS12" s="54"/>
      <c r="HCT12" s="54"/>
      <c r="HCU12" s="54"/>
      <c r="HCV12" s="54"/>
      <c r="HCW12" s="54"/>
      <c r="HCX12" s="54"/>
      <c r="HCY12" s="54"/>
      <c r="HCZ12" s="54"/>
      <c r="HDA12" s="54"/>
      <c r="HDB12" s="54"/>
      <c r="HDC12" s="54"/>
      <c r="HDD12" s="54"/>
      <c r="HDE12" s="54"/>
      <c r="HDF12" s="54"/>
      <c r="HDG12" s="54"/>
      <c r="HDH12" s="54"/>
      <c r="HDI12" s="54"/>
      <c r="HDJ12" s="54"/>
      <c r="HDK12" s="54"/>
      <c r="HDL12" s="54"/>
      <c r="HDM12" s="54"/>
      <c r="HDN12" s="54"/>
      <c r="HDO12" s="54"/>
      <c r="HDP12" s="54"/>
      <c r="HDQ12" s="54"/>
      <c r="HDR12" s="54"/>
      <c r="HDS12" s="54"/>
      <c r="HDT12" s="54"/>
      <c r="HDU12" s="54"/>
      <c r="HDV12" s="54"/>
      <c r="HDW12" s="54"/>
      <c r="HDX12" s="54"/>
      <c r="HDY12" s="54"/>
      <c r="HDZ12" s="54"/>
      <c r="HEA12" s="54"/>
      <c r="HEB12" s="54"/>
      <c r="HEC12" s="54"/>
      <c r="HED12" s="54"/>
      <c r="HEE12" s="54"/>
      <c r="HEF12" s="54"/>
      <c r="HEG12" s="54"/>
      <c r="HEH12" s="54"/>
      <c r="HEI12" s="54"/>
      <c r="HEJ12" s="54"/>
      <c r="HEK12" s="54"/>
      <c r="HEL12" s="54"/>
      <c r="HEM12" s="54"/>
      <c r="HEN12" s="54"/>
      <c r="HEO12" s="54"/>
      <c r="HEP12" s="54"/>
      <c r="HEQ12" s="54"/>
      <c r="HER12" s="54"/>
      <c r="HES12" s="54"/>
      <c r="HET12" s="54"/>
      <c r="HEU12" s="54"/>
      <c r="HEV12" s="54"/>
      <c r="HEW12" s="54"/>
      <c r="HEX12" s="54"/>
      <c r="HEY12" s="54"/>
      <c r="HEZ12" s="54"/>
      <c r="HFA12" s="54"/>
      <c r="HFB12" s="54"/>
      <c r="HFC12" s="54"/>
      <c r="HFD12" s="54"/>
      <c r="HFE12" s="54"/>
      <c r="HFF12" s="54"/>
      <c r="HFG12" s="54"/>
      <c r="HFH12" s="54"/>
      <c r="HFI12" s="54"/>
      <c r="HFJ12" s="54"/>
      <c r="HFK12" s="54"/>
      <c r="HFL12" s="54"/>
      <c r="HFM12" s="54"/>
      <c r="HFN12" s="54"/>
      <c r="HFO12" s="54"/>
      <c r="HFP12" s="54"/>
      <c r="HFQ12" s="54"/>
      <c r="HFR12" s="54"/>
      <c r="HFS12" s="54"/>
      <c r="HFT12" s="54"/>
      <c r="HFU12" s="54"/>
      <c r="HFV12" s="54"/>
      <c r="HFW12" s="54"/>
      <c r="HFX12" s="54"/>
      <c r="HFY12" s="54"/>
      <c r="HFZ12" s="54"/>
      <c r="HGA12" s="54"/>
      <c r="HGB12" s="54"/>
      <c r="HGC12" s="54"/>
      <c r="HGD12" s="54"/>
      <c r="HGE12" s="54"/>
      <c r="HGF12" s="54"/>
      <c r="HGG12" s="54"/>
      <c r="HGH12" s="54"/>
      <c r="HGI12" s="54"/>
      <c r="HGJ12" s="54"/>
      <c r="HGK12" s="54"/>
      <c r="HGL12" s="54"/>
      <c r="HGM12" s="54"/>
      <c r="HGN12" s="54"/>
      <c r="HGO12" s="54"/>
      <c r="HGP12" s="54"/>
      <c r="HGQ12" s="54"/>
      <c r="HGR12" s="54"/>
      <c r="HGS12" s="54"/>
      <c r="HGT12" s="54"/>
      <c r="HGU12" s="54"/>
      <c r="HGV12" s="54"/>
      <c r="HGW12" s="54"/>
      <c r="HGX12" s="54"/>
      <c r="HGY12" s="54"/>
      <c r="HGZ12" s="54"/>
      <c r="HHA12" s="54"/>
      <c r="HHB12" s="54"/>
      <c r="HHC12" s="54"/>
      <c r="HHD12" s="54"/>
      <c r="HHE12" s="54"/>
      <c r="HHF12" s="54"/>
      <c r="HHG12" s="54"/>
      <c r="HHH12" s="54"/>
      <c r="HHI12" s="54"/>
      <c r="HHJ12" s="54"/>
      <c r="HHK12" s="54"/>
      <c r="HHL12" s="54"/>
      <c r="HHM12" s="54"/>
      <c r="HHN12" s="54"/>
      <c r="HHO12" s="54"/>
      <c r="HHP12" s="54"/>
      <c r="HHQ12" s="54"/>
      <c r="HHR12" s="54"/>
      <c r="HHS12" s="54"/>
      <c r="HHT12" s="54"/>
      <c r="HHU12" s="54"/>
      <c r="HHV12" s="54"/>
      <c r="HHW12" s="54"/>
      <c r="HHX12" s="54"/>
      <c r="HHY12" s="54"/>
      <c r="HHZ12" s="54"/>
      <c r="HIA12" s="54"/>
      <c r="HIB12" s="54"/>
      <c r="HIC12" s="54"/>
      <c r="HID12" s="54"/>
      <c r="HIE12" s="54"/>
      <c r="HIF12" s="54"/>
      <c r="HIG12" s="54"/>
      <c r="HIH12" s="54"/>
      <c r="HII12" s="54"/>
      <c r="HIJ12" s="54"/>
      <c r="HIK12" s="54"/>
      <c r="HIL12" s="54"/>
      <c r="HIM12" s="54"/>
      <c r="HIN12" s="54"/>
      <c r="HIO12" s="54"/>
      <c r="HIP12" s="54"/>
      <c r="HIQ12" s="54"/>
      <c r="HIR12" s="54"/>
      <c r="HIS12" s="54"/>
      <c r="HIT12" s="54"/>
      <c r="HIU12" s="54"/>
      <c r="HIV12" s="54"/>
      <c r="HIW12" s="54"/>
      <c r="HIX12" s="54"/>
      <c r="HIY12" s="54"/>
      <c r="HIZ12" s="54"/>
      <c r="HJA12" s="54"/>
      <c r="HJB12" s="54"/>
      <c r="HJC12" s="54"/>
      <c r="HJD12" s="54"/>
      <c r="HJE12" s="54"/>
      <c r="HJF12" s="54"/>
      <c r="HJG12" s="54"/>
      <c r="HJH12" s="54"/>
      <c r="HJI12" s="54"/>
      <c r="HJJ12" s="54"/>
      <c r="HJK12" s="54"/>
      <c r="HJL12" s="54"/>
      <c r="HJM12" s="54"/>
      <c r="HJN12" s="54"/>
      <c r="HJO12" s="54"/>
      <c r="HJP12" s="54"/>
      <c r="HJQ12" s="54"/>
      <c r="HJR12" s="54"/>
      <c r="HJS12" s="54"/>
      <c r="HJT12" s="54"/>
      <c r="HJU12" s="54"/>
      <c r="HJV12" s="54"/>
      <c r="HJW12" s="54"/>
      <c r="HJX12" s="54"/>
      <c r="HJY12" s="54"/>
      <c r="HJZ12" s="54"/>
      <c r="HKA12" s="54"/>
      <c r="HKB12" s="54"/>
      <c r="HKC12" s="54"/>
      <c r="HKD12" s="54"/>
      <c r="HKE12" s="54"/>
      <c r="HKF12" s="54"/>
      <c r="HKG12" s="54"/>
      <c r="HKH12" s="54"/>
      <c r="HKI12" s="54"/>
      <c r="HKJ12" s="54"/>
      <c r="HKK12" s="54"/>
      <c r="HKL12" s="54"/>
      <c r="HKM12" s="54"/>
      <c r="HKN12" s="54"/>
      <c r="HKO12" s="54"/>
      <c r="HKP12" s="54"/>
      <c r="HKQ12" s="54"/>
      <c r="HKR12" s="54"/>
      <c r="HKS12" s="54"/>
      <c r="HKT12" s="54"/>
      <c r="HKU12" s="54"/>
      <c r="HKV12" s="54"/>
      <c r="HKW12" s="54"/>
      <c r="HKX12" s="54"/>
      <c r="HKY12" s="54"/>
      <c r="HKZ12" s="54"/>
      <c r="HLA12" s="54"/>
      <c r="HLB12" s="54"/>
      <c r="HLC12" s="54"/>
      <c r="HLD12" s="54"/>
      <c r="HLE12" s="54"/>
      <c r="HLF12" s="54"/>
      <c r="HLG12" s="54"/>
      <c r="HLH12" s="54"/>
      <c r="HLI12" s="54"/>
      <c r="HLJ12" s="54"/>
      <c r="HLK12" s="54"/>
      <c r="HLL12" s="54"/>
      <c r="HLM12" s="54"/>
      <c r="HLN12" s="54"/>
      <c r="HLO12" s="54"/>
      <c r="HLP12" s="54"/>
      <c r="HLQ12" s="54"/>
      <c r="HLR12" s="54"/>
      <c r="HLS12" s="54"/>
      <c r="HLT12" s="54"/>
      <c r="HLU12" s="54"/>
      <c r="HLV12" s="54"/>
      <c r="HLW12" s="54"/>
      <c r="HLX12" s="54"/>
      <c r="HLY12" s="54"/>
      <c r="HLZ12" s="54"/>
      <c r="HMA12" s="54"/>
      <c r="HMB12" s="54"/>
      <c r="HMC12" s="54"/>
      <c r="HMD12" s="54"/>
      <c r="HME12" s="54"/>
      <c r="HMF12" s="54"/>
      <c r="HMG12" s="54"/>
      <c r="HMH12" s="54"/>
      <c r="HMI12" s="54"/>
      <c r="HMJ12" s="54"/>
      <c r="HMK12" s="54"/>
      <c r="HML12" s="54"/>
      <c r="HMM12" s="54"/>
      <c r="HMN12" s="54"/>
      <c r="HMO12" s="54"/>
      <c r="HMP12" s="54"/>
      <c r="HMQ12" s="54"/>
      <c r="HMR12" s="54"/>
      <c r="HMS12" s="54"/>
      <c r="HMT12" s="54"/>
      <c r="HMU12" s="54"/>
      <c r="HMV12" s="54"/>
      <c r="HMW12" s="54"/>
      <c r="HMX12" s="54"/>
      <c r="HMY12" s="54"/>
      <c r="HMZ12" s="54"/>
      <c r="HNA12" s="54"/>
      <c r="HNB12" s="54"/>
      <c r="HNC12" s="54"/>
      <c r="HND12" s="54"/>
      <c r="HNE12" s="54"/>
      <c r="HNF12" s="54"/>
      <c r="HNG12" s="54"/>
      <c r="HNH12" s="54"/>
      <c r="HNI12" s="54"/>
      <c r="HNJ12" s="54"/>
      <c r="HNK12" s="54"/>
      <c r="HNL12" s="54"/>
      <c r="HNM12" s="54"/>
      <c r="HNN12" s="54"/>
      <c r="HNO12" s="54"/>
      <c r="HNP12" s="54"/>
      <c r="HNQ12" s="54"/>
      <c r="HNR12" s="54"/>
      <c r="HNS12" s="54"/>
      <c r="HNT12" s="54"/>
      <c r="HNU12" s="54"/>
      <c r="HNV12" s="54"/>
      <c r="HNW12" s="54"/>
      <c r="HNX12" s="54"/>
      <c r="HNY12" s="54"/>
      <c r="HNZ12" s="54"/>
      <c r="HOA12" s="54"/>
      <c r="HOB12" s="54"/>
      <c r="HOC12" s="54"/>
      <c r="HOD12" s="54"/>
      <c r="HOE12" s="54"/>
      <c r="HOF12" s="54"/>
      <c r="HOG12" s="54"/>
      <c r="HOH12" s="54"/>
      <c r="HOI12" s="54"/>
      <c r="HOJ12" s="54"/>
      <c r="HOK12" s="54"/>
      <c r="HOL12" s="54"/>
      <c r="HOM12" s="54"/>
      <c r="HON12" s="54"/>
      <c r="HOO12" s="54"/>
      <c r="HOP12" s="54"/>
      <c r="HOQ12" s="54"/>
      <c r="HOR12" s="54"/>
      <c r="HOS12" s="54"/>
      <c r="HOT12" s="54"/>
      <c r="HOU12" s="54"/>
      <c r="HOV12" s="54"/>
      <c r="HOW12" s="54"/>
      <c r="HOX12" s="54"/>
      <c r="HOY12" s="54"/>
      <c r="HOZ12" s="54"/>
      <c r="HPA12" s="54"/>
      <c r="HPB12" s="54"/>
      <c r="HPC12" s="54"/>
      <c r="HPD12" s="54"/>
      <c r="HPE12" s="54"/>
      <c r="HPF12" s="54"/>
      <c r="HPG12" s="54"/>
      <c r="HPH12" s="54"/>
      <c r="HPI12" s="54"/>
      <c r="HPJ12" s="54"/>
      <c r="HPK12" s="54"/>
      <c r="HPL12" s="54"/>
      <c r="HPM12" s="54"/>
      <c r="HPN12" s="54"/>
      <c r="HPO12" s="54"/>
      <c r="HPP12" s="54"/>
      <c r="HPQ12" s="54"/>
      <c r="HPR12" s="54"/>
      <c r="HPS12" s="54"/>
      <c r="HPT12" s="54"/>
      <c r="HPU12" s="54"/>
      <c r="HPV12" s="54"/>
      <c r="HPW12" s="54"/>
      <c r="HPX12" s="54"/>
      <c r="HPY12" s="54"/>
      <c r="HPZ12" s="54"/>
      <c r="HQA12" s="54"/>
      <c r="HQB12" s="54"/>
      <c r="HQC12" s="54"/>
      <c r="HQD12" s="54"/>
      <c r="HQE12" s="54"/>
      <c r="HQF12" s="54"/>
      <c r="HQG12" s="54"/>
      <c r="HQH12" s="54"/>
      <c r="HQI12" s="54"/>
      <c r="HQJ12" s="54"/>
      <c r="HQK12" s="54"/>
      <c r="HQL12" s="54"/>
      <c r="HQM12" s="54"/>
      <c r="HQN12" s="54"/>
      <c r="HQO12" s="54"/>
      <c r="HQP12" s="54"/>
      <c r="HQQ12" s="54"/>
      <c r="HQR12" s="54"/>
      <c r="HQS12" s="54"/>
      <c r="HQT12" s="54"/>
      <c r="HQU12" s="54"/>
      <c r="HQV12" s="54"/>
      <c r="HQW12" s="54"/>
      <c r="HQX12" s="54"/>
      <c r="HQY12" s="54"/>
      <c r="HQZ12" s="54"/>
      <c r="HRA12" s="54"/>
      <c r="HRB12" s="54"/>
      <c r="HRC12" s="54"/>
      <c r="HRD12" s="54"/>
      <c r="HRE12" s="54"/>
      <c r="HRF12" s="54"/>
      <c r="HRG12" s="54"/>
      <c r="HRH12" s="54"/>
      <c r="HRI12" s="54"/>
      <c r="HRJ12" s="54"/>
      <c r="HRK12" s="54"/>
      <c r="HRL12" s="54"/>
      <c r="HRM12" s="54"/>
      <c r="HRN12" s="54"/>
      <c r="HRO12" s="54"/>
      <c r="HRP12" s="54"/>
      <c r="HRQ12" s="54"/>
      <c r="HRR12" s="54"/>
      <c r="HRS12" s="54"/>
      <c r="HRT12" s="54"/>
      <c r="HRU12" s="54"/>
      <c r="HRV12" s="54"/>
      <c r="HRW12" s="54"/>
      <c r="HRX12" s="54"/>
      <c r="HRY12" s="54"/>
      <c r="HRZ12" s="54"/>
      <c r="HSA12" s="54"/>
      <c r="HSB12" s="54"/>
      <c r="HSC12" s="54"/>
      <c r="HSD12" s="54"/>
      <c r="HSE12" s="54"/>
      <c r="HSF12" s="54"/>
      <c r="HSG12" s="54"/>
      <c r="HSH12" s="54"/>
      <c r="HSI12" s="54"/>
      <c r="HSJ12" s="54"/>
      <c r="HSK12" s="54"/>
      <c r="HSL12" s="54"/>
      <c r="HSM12" s="54"/>
      <c r="HSN12" s="54"/>
      <c r="HSO12" s="54"/>
      <c r="HSP12" s="54"/>
      <c r="HSQ12" s="54"/>
      <c r="HSR12" s="54"/>
      <c r="HSS12" s="54"/>
      <c r="HST12" s="54"/>
      <c r="HSU12" s="54"/>
      <c r="HSV12" s="54"/>
      <c r="HSW12" s="54"/>
      <c r="HSX12" s="54"/>
      <c r="HSY12" s="54"/>
      <c r="HSZ12" s="54"/>
      <c r="HTA12" s="54"/>
      <c r="HTB12" s="54"/>
      <c r="HTC12" s="54"/>
      <c r="HTD12" s="54"/>
      <c r="HTE12" s="54"/>
      <c r="HTF12" s="54"/>
      <c r="HTG12" s="54"/>
      <c r="HTH12" s="54"/>
      <c r="HTI12" s="54"/>
      <c r="HTJ12" s="54"/>
      <c r="HTK12" s="54"/>
      <c r="HTL12" s="54"/>
      <c r="HTM12" s="54"/>
      <c r="HTN12" s="54"/>
      <c r="HTO12" s="54"/>
      <c r="HTP12" s="54"/>
      <c r="HTQ12" s="54"/>
      <c r="HTR12" s="54"/>
      <c r="HTS12" s="54"/>
      <c r="HTT12" s="54"/>
      <c r="HTU12" s="54"/>
      <c r="HTV12" s="54"/>
      <c r="HTW12" s="54"/>
      <c r="HTX12" s="54"/>
      <c r="HTY12" s="54"/>
      <c r="HTZ12" s="54"/>
      <c r="HUA12" s="54"/>
      <c r="HUB12" s="54"/>
      <c r="HUC12" s="54"/>
      <c r="HUD12" s="54"/>
      <c r="HUE12" s="54"/>
      <c r="HUF12" s="54"/>
      <c r="HUG12" s="54"/>
      <c r="HUH12" s="54"/>
      <c r="HUI12" s="54"/>
      <c r="HUJ12" s="54"/>
      <c r="HUK12" s="54"/>
      <c r="HUL12" s="54"/>
      <c r="HUM12" s="54"/>
      <c r="HUN12" s="54"/>
      <c r="HUO12" s="54"/>
      <c r="HUP12" s="54"/>
      <c r="HUQ12" s="54"/>
      <c r="HUR12" s="54"/>
      <c r="HUS12" s="54"/>
      <c r="HUT12" s="54"/>
      <c r="HUU12" s="54"/>
      <c r="HUV12" s="54"/>
      <c r="HUW12" s="54"/>
      <c r="HUX12" s="54"/>
      <c r="HUY12" s="54"/>
      <c r="HUZ12" s="54"/>
      <c r="HVA12" s="54"/>
      <c r="HVB12" s="54"/>
      <c r="HVC12" s="54"/>
      <c r="HVD12" s="54"/>
      <c r="HVE12" s="54"/>
      <c r="HVF12" s="54"/>
      <c r="HVG12" s="54"/>
      <c r="HVH12" s="54"/>
      <c r="HVI12" s="54"/>
      <c r="HVJ12" s="54"/>
      <c r="HVK12" s="54"/>
      <c r="HVL12" s="54"/>
      <c r="HVM12" s="54"/>
      <c r="HVN12" s="54"/>
      <c r="HVO12" s="54"/>
      <c r="HVP12" s="54"/>
      <c r="HVQ12" s="54"/>
      <c r="HVR12" s="54"/>
      <c r="HVS12" s="54"/>
      <c r="HVT12" s="54"/>
      <c r="HVU12" s="54"/>
      <c r="HVV12" s="54"/>
      <c r="HVW12" s="54"/>
      <c r="HVX12" s="54"/>
      <c r="HVY12" s="54"/>
      <c r="HVZ12" s="54"/>
      <c r="HWA12" s="54"/>
      <c r="HWB12" s="54"/>
      <c r="HWC12" s="54"/>
      <c r="HWD12" s="54"/>
      <c r="HWE12" s="54"/>
      <c r="HWF12" s="54"/>
      <c r="HWG12" s="54"/>
      <c r="HWH12" s="54"/>
      <c r="HWI12" s="54"/>
      <c r="HWJ12" s="54"/>
      <c r="HWK12" s="54"/>
      <c r="HWL12" s="54"/>
      <c r="HWM12" s="54"/>
      <c r="HWN12" s="54"/>
      <c r="HWO12" s="54"/>
      <c r="HWP12" s="54"/>
      <c r="HWQ12" s="54"/>
      <c r="HWR12" s="54"/>
      <c r="HWS12" s="54"/>
      <c r="HWT12" s="54"/>
      <c r="HWU12" s="54"/>
      <c r="HWV12" s="54"/>
      <c r="HWW12" s="54"/>
      <c r="HWX12" s="54"/>
      <c r="HWY12" s="54"/>
      <c r="HWZ12" s="54"/>
      <c r="HXA12" s="54"/>
      <c r="HXB12" s="54"/>
      <c r="HXC12" s="54"/>
      <c r="HXD12" s="54"/>
      <c r="HXE12" s="54"/>
      <c r="HXF12" s="54"/>
      <c r="HXG12" s="54"/>
      <c r="HXH12" s="54"/>
      <c r="HXI12" s="54"/>
      <c r="HXJ12" s="54"/>
      <c r="HXK12" s="54"/>
      <c r="HXL12" s="54"/>
      <c r="HXM12" s="54"/>
      <c r="HXN12" s="54"/>
      <c r="HXO12" s="54"/>
      <c r="HXP12" s="54"/>
      <c r="HXQ12" s="54"/>
      <c r="HXR12" s="54"/>
      <c r="HXS12" s="54"/>
      <c r="HXT12" s="54"/>
      <c r="HXU12" s="54"/>
      <c r="HXV12" s="54"/>
      <c r="HXW12" s="54"/>
      <c r="HXX12" s="54"/>
      <c r="HXY12" s="54"/>
      <c r="HXZ12" s="54"/>
      <c r="HYA12" s="54"/>
      <c r="HYB12" s="54"/>
      <c r="HYC12" s="54"/>
      <c r="HYD12" s="54"/>
      <c r="HYE12" s="54"/>
      <c r="HYF12" s="54"/>
      <c r="HYG12" s="54"/>
      <c r="HYH12" s="54"/>
      <c r="HYI12" s="54"/>
      <c r="HYJ12" s="54"/>
      <c r="HYK12" s="54"/>
      <c r="HYL12" s="54"/>
      <c r="HYM12" s="54"/>
      <c r="HYN12" s="54"/>
      <c r="HYO12" s="54"/>
      <c r="HYP12" s="54"/>
      <c r="HYQ12" s="54"/>
      <c r="HYR12" s="54"/>
      <c r="HYS12" s="54"/>
      <c r="HYT12" s="54"/>
      <c r="HYU12" s="54"/>
      <c r="HYV12" s="54"/>
      <c r="HYW12" s="54"/>
      <c r="HYX12" s="54"/>
      <c r="HYY12" s="54"/>
      <c r="HYZ12" s="54"/>
      <c r="HZA12" s="54"/>
      <c r="HZB12" s="54"/>
      <c r="HZC12" s="54"/>
      <c r="HZD12" s="54"/>
      <c r="HZE12" s="54"/>
      <c r="HZF12" s="54"/>
      <c r="HZG12" s="54"/>
      <c r="HZH12" s="54"/>
      <c r="HZI12" s="54"/>
      <c r="HZJ12" s="54"/>
      <c r="HZK12" s="54"/>
      <c r="HZL12" s="54"/>
      <c r="HZM12" s="54"/>
      <c r="HZN12" s="54"/>
      <c r="HZO12" s="54"/>
      <c r="HZP12" s="54"/>
      <c r="HZQ12" s="54"/>
      <c r="HZR12" s="54"/>
      <c r="HZS12" s="54"/>
      <c r="HZT12" s="54"/>
      <c r="HZU12" s="54"/>
      <c r="HZV12" s="54"/>
      <c r="HZW12" s="54"/>
      <c r="HZX12" s="54"/>
      <c r="HZY12" s="54"/>
      <c r="HZZ12" s="54"/>
      <c r="IAA12" s="54"/>
      <c r="IAB12" s="54"/>
      <c r="IAC12" s="54"/>
      <c r="IAD12" s="54"/>
      <c r="IAE12" s="54"/>
      <c r="IAF12" s="54"/>
      <c r="IAG12" s="54"/>
      <c r="IAH12" s="54"/>
      <c r="IAI12" s="54"/>
      <c r="IAJ12" s="54"/>
      <c r="IAK12" s="54"/>
      <c r="IAL12" s="54"/>
      <c r="IAM12" s="54"/>
      <c r="IAN12" s="54"/>
      <c r="IAO12" s="54"/>
      <c r="IAP12" s="54"/>
      <c r="IAQ12" s="54"/>
      <c r="IAR12" s="54"/>
      <c r="IAS12" s="54"/>
      <c r="IAT12" s="54"/>
      <c r="IAU12" s="54"/>
      <c r="IAV12" s="54"/>
      <c r="IAW12" s="54"/>
      <c r="IAX12" s="54"/>
      <c r="IAY12" s="54"/>
      <c r="IAZ12" s="54"/>
      <c r="IBA12" s="54"/>
      <c r="IBB12" s="54"/>
      <c r="IBC12" s="54"/>
      <c r="IBD12" s="54"/>
      <c r="IBE12" s="54"/>
      <c r="IBF12" s="54"/>
      <c r="IBG12" s="54"/>
      <c r="IBH12" s="54"/>
      <c r="IBI12" s="54"/>
      <c r="IBJ12" s="54"/>
      <c r="IBK12" s="54"/>
      <c r="IBL12" s="54"/>
      <c r="IBM12" s="54"/>
      <c r="IBN12" s="54"/>
      <c r="IBO12" s="54"/>
      <c r="IBP12" s="54"/>
      <c r="IBQ12" s="54"/>
      <c r="IBR12" s="54"/>
      <c r="IBS12" s="54"/>
      <c r="IBT12" s="54"/>
      <c r="IBU12" s="54"/>
      <c r="IBV12" s="54"/>
      <c r="IBW12" s="54"/>
      <c r="IBX12" s="54"/>
      <c r="IBY12" s="54"/>
      <c r="IBZ12" s="54"/>
      <c r="ICA12" s="54"/>
      <c r="ICB12" s="54"/>
      <c r="ICC12" s="54"/>
      <c r="ICD12" s="54"/>
      <c r="ICE12" s="54"/>
      <c r="ICF12" s="54"/>
      <c r="ICG12" s="54"/>
      <c r="ICH12" s="54"/>
      <c r="ICI12" s="54"/>
      <c r="ICJ12" s="54"/>
      <c r="ICK12" s="54"/>
      <c r="ICL12" s="54"/>
      <c r="ICM12" s="54"/>
      <c r="ICN12" s="54"/>
      <c r="ICO12" s="54"/>
      <c r="ICP12" s="54"/>
      <c r="ICQ12" s="54"/>
      <c r="ICR12" s="54"/>
      <c r="ICS12" s="54"/>
      <c r="ICT12" s="54"/>
      <c r="ICU12" s="54"/>
      <c r="ICV12" s="54"/>
      <c r="ICW12" s="54"/>
      <c r="ICX12" s="54"/>
      <c r="ICY12" s="54"/>
      <c r="ICZ12" s="54"/>
      <c r="IDA12" s="54"/>
      <c r="IDB12" s="54"/>
      <c r="IDC12" s="54"/>
      <c r="IDD12" s="54"/>
      <c r="IDE12" s="54"/>
      <c r="IDF12" s="54"/>
      <c r="IDG12" s="54"/>
      <c r="IDH12" s="54"/>
      <c r="IDI12" s="54"/>
      <c r="IDJ12" s="54"/>
      <c r="IDK12" s="54"/>
      <c r="IDL12" s="54"/>
      <c r="IDM12" s="54"/>
      <c r="IDN12" s="54"/>
      <c r="IDO12" s="54"/>
      <c r="IDP12" s="54"/>
      <c r="IDQ12" s="54"/>
      <c r="IDR12" s="54"/>
      <c r="IDS12" s="54"/>
      <c r="IDT12" s="54"/>
      <c r="IDU12" s="54"/>
      <c r="IDV12" s="54"/>
      <c r="IDW12" s="54"/>
      <c r="IDX12" s="54"/>
      <c r="IDY12" s="54"/>
      <c r="IDZ12" s="54"/>
      <c r="IEA12" s="54"/>
      <c r="IEB12" s="54"/>
      <c r="IEC12" s="54"/>
      <c r="IED12" s="54"/>
      <c r="IEE12" s="54"/>
      <c r="IEF12" s="54"/>
      <c r="IEG12" s="54"/>
      <c r="IEH12" s="54"/>
      <c r="IEI12" s="54"/>
      <c r="IEJ12" s="54"/>
      <c r="IEK12" s="54"/>
      <c r="IEL12" s="54"/>
      <c r="IEM12" s="54"/>
      <c r="IEN12" s="54"/>
      <c r="IEO12" s="54"/>
      <c r="IEP12" s="54"/>
      <c r="IEQ12" s="54"/>
      <c r="IER12" s="54"/>
      <c r="IES12" s="54"/>
      <c r="IET12" s="54"/>
      <c r="IEU12" s="54"/>
      <c r="IEV12" s="54"/>
      <c r="IEW12" s="54"/>
      <c r="IEX12" s="54"/>
      <c r="IEY12" s="54"/>
      <c r="IEZ12" s="54"/>
      <c r="IFA12" s="54"/>
      <c r="IFB12" s="54"/>
      <c r="IFC12" s="54"/>
      <c r="IFD12" s="54"/>
      <c r="IFE12" s="54"/>
      <c r="IFF12" s="54"/>
      <c r="IFG12" s="54"/>
      <c r="IFH12" s="54"/>
      <c r="IFI12" s="54"/>
      <c r="IFJ12" s="54"/>
      <c r="IFK12" s="54"/>
      <c r="IFL12" s="54"/>
      <c r="IFM12" s="54"/>
      <c r="IFN12" s="54"/>
      <c r="IFO12" s="54"/>
      <c r="IFP12" s="54"/>
      <c r="IFQ12" s="54"/>
      <c r="IFR12" s="54"/>
      <c r="IFS12" s="54"/>
      <c r="IFT12" s="54"/>
      <c r="IFU12" s="54"/>
      <c r="IFV12" s="54"/>
      <c r="IFW12" s="54"/>
      <c r="IFX12" s="54"/>
      <c r="IFY12" s="54"/>
      <c r="IFZ12" s="54"/>
      <c r="IGA12" s="54"/>
      <c r="IGB12" s="54"/>
      <c r="IGC12" s="54"/>
      <c r="IGD12" s="54"/>
      <c r="IGE12" s="54"/>
      <c r="IGF12" s="54"/>
      <c r="IGG12" s="54"/>
      <c r="IGH12" s="54"/>
      <c r="IGI12" s="54"/>
      <c r="IGJ12" s="54"/>
      <c r="IGK12" s="54"/>
      <c r="IGL12" s="54"/>
      <c r="IGM12" s="54"/>
      <c r="IGN12" s="54"/>
      <c r="IGO12" s="54"/>
      <c r="IGP12" s="54"/>
      <c r="IGQ12" s="54"/>
      <c r="IGR12" s="54"/>
      <c r="IGS12" s="54"/>
      <c r="IGT12" s="54"/>
      <c r="IGU12" s="54"/>
      <c r="IGV12" s="54"/>
      <c r="IGW12" s="54"/>
      <c r="IGX12" s="54"/>
      <c r="IGY12" s="54"/>
      <c r="IGZ12" s="54"/>
      <c r="IHA12" s="54"/>
      <c r="IHB12" s="54"/>
      <c r="IHC12" s="54"/>
      <c r="IHD12" s="54"/>
      <c r="IHE12" s="54"/>
      <c r="IHF12" s="54"/>
      <c r="IHG12" s="54"/>
      <c r="IHH12" s="54"/>
      <c r="IHI12" s="54"/>
      <c r="IHJ12" s="54"/>
      <c r="IHK12" s="54"/>
      <c r="IHL12" s="54"/>
      <c r="IHM12" s="54"/>
      <c r="IHN12" s="54"/>
      <c r="IHO12" s="54"/>
      <c r="IHP12" s="54"/>
      <c r="IHQ12" s="54"/>
      <c r="IHR12" s="54"/>
      <c r="IHS12" s="54"/>
      <c r="IHT12" s="54"/>
      <c r="IHU12" s="54"/>
      <c r="IHV12" s="54"/>
      <c r="IHW12" s="54"/>
      <c r="IHX12" s="54"/>
      <c r="IHY12" s="54"/>
      <c r="IHZ12" s="54"/>
      <c r="IIA12" s="54"/>
      <c r="IIB12" s="54"/>
      <c r="IIC12" s="54"/>
      <c r="IID12" s="54"/>
      <c r="IIE12" s="54"/>
      <c r="IIF12" s="54"/>
      <c r="IIG12" s="54"/>
      <c r="IIH12" s="54"/>
      <c r="III12" s="54"/>
      <c r="IIJ12" s="54"/>
      <c r="IIK12" s="54"/>
      <c r="IIL12" s="54"/>
      <c r="IIM12" s="54"/>
      <c r="IIN12" s="54"/>
      <c r="IIO12" s="54"/>
      <c r="IIP12" s="54"/>
      <c r="IIQ12" s="54"/>
      <c r="IIR12" s="54"/>
      <c r="IIS12" s="54"/>
      <c r="IIT12" s="54"/>
      <c r="IIU12" s="54"/>
      <c r="IIV12" s="54"/>
      <c r="IIW12" s="54"/>
      <c r="IIX12" s="54"/>
      <c r="IIY12" s="54"/>
      <c r="IIZ12" s="54"/>
      <c r="IJA12" s="54"/>
      <c r="IJB12" s="54"/>
      <c r="IJC12" s="54"/>
      <c r="IJD12" s="54"/>
      <c r="IJE12" s="54"/>
      <c r="IJF12" s="54"/>
      <c r="IJG12" s="54"/>
      <c r="IJH12" s="54"/>
      <c r="IJI12" s="54"/>
      <c r="IJJ12" s="54"/>
      <c r="IJK12" s="54"/>
      <c r="IJL12" s="54"/>
      <c r="IJM12" s="54"/>
      <c r="IJN12" s="54"/>
      <c r="IJO12" s="54"/>
      <c r="IJP12" s="54"/>
      <c r="IJQ12" s="54"/>
      <c r="IJR12" s="54"/>
      <c r="IJS12" s="54"/>
      <c r="IJT12" s="54"/>
      <c r="IJU12" s="54"/>
      <c r="IJV12" s="54"/>
      <c r="IJW12" s="54"/>
      <c r="IJX12" s="54"/>
      <c r="IJY12" s="54"/>
      <c r="IJZ12" s="54"/>
      <c r="IKA12" s="54"/>
      <c r="IKB12" s="54"/>
      <c r="IKC12" s="54"/>
      <c r="IKD12" s="54"/>
      <c r="IKE12" s="54"/>
      <c r="IKF12" s="54"/>
      <c r="IKG12" s="54"/>
      <c r="IKH12" s="54"/>
      <c r="IKI12" s="54"/>
      <c r="IKJ12" s="54"/>
      <c r="IKK12" s="54"/>
      <c r="IKL12" s="54"/>
      <c r="IKM12" s="54"/>
      <c r="IKN12" s="54"/>
      <c r="IKO12" s="54"/>
      <c r="IKP12" s="54"/>
      <c r="IKQ12" s="54"/>
      <c r="IKR12" s="54"/>
      <c r="IKS12" s="54"/>
      <c r="IKT12" s="54"/>
      <c r="IKU12" s="54"/>
      <c r="IKV12" s="54"/>
      <c r="IKW12" s="54"/>
      <c r="IKX12" s="54"/>
      <c r="IKY12" s="54"/>
      <c r="IKZ12" s="54"/>
      <c r="ILA12" s="54"/>
      <c r="ILB12" s="54"/>
      <c r="ILC12" s="54"/>
      <c r="ILD12" s="54"/>
      <c r="ILE12" s="54"/>
      <c r="ILF12" s="54"/>
      <c r="ILG12" s="54"/>
      <c r="ILH12" s="54"/>
      <c r="ILI12" s="54"/>
      <c r="ILJ12" s="54"/>
      <c r="ILK12" s="54"/>
      <c r="ILL12" s="54"/>
      <c r="ILM12" s="54"/>
      <c r="ILN12" s="54"/>
      <c r="ILO12" s="54"/>
      <c r="ILP12" s="54"/>
      <c r="ILQ12" s="54"/>
      <c r="ILR12" s="54"/>
      <c r="ILS12" s="54"/>
      <c r="ILT12" s="54"/>
      <c r="ILU12" s="54"/>
      <c r="ILV12" s="54"/>
      <c r="ILW12" s="54"/>
      <c r="ILX12" s="54"/>
      <c r="ILY12" s="54"/>
      <c r="ILZ12" s="54"/>
      <c r="IMA12" s="54"/>
      <c r="IMB12" s="54"/>
      <c r="IMC12" s="54"/>
      <c r="IMD12" s="54"/>
      <c r="IME12" s="54"/>
      <c r="IMF12" s="54"/>
      <c r="IMG12" s="54"/>
      <c r="IMH12" s="54"/>
      <c r="IMI12" s="54"/>
      <c r="IMJ12" s="54"/>
      <c r="IMK12" s="54"/>
      <c r="IML12" s="54"/>
      <c r="IMM12" s="54"/>
      <c r="IMN12" s="54"/>
      <c r="IMO12" s="54"/>
      <c r="IMP12" s="54"/>
      <c r="IMQ12" s="54"/>
      <c r="IMR12" s="54"/>
      <c r="IMS12" s="54"/>
      <c r="IMT12" s="54"/>
      <c r="IMU12" s="54"/>
      <c r="IMV12" s="54"/>
      <c r="IMW12" s="54"/>
      <c r="IMX12" s="54"/>
      <c r="IMY12" s="54"/>
      <c r="IMZ12" s="54"/>
      <c r="INA12" s="54"/>
      <c r="INB12" s="54"/>
      <c r="INC12" s="54"/>
      <c r="IND12" s="54"/>
      <c r="INE12" s="54"/>
      <c r="INF12" s="54"/>
      <c r="ING12" s="54"/>
      <c r="INH12" s="54"/>
      <c r="INI12" s="54"/>
      <c r="INJ12" s="54"/>
      <c r="INK12" s="54"/>
      <c r="INL12" s="54"/>
      <c r="INM12" s="54"/>
      <c r="INN12" s="54"/>
      <c r="INO12" s="54"/>
      <c r="INP12" s="54"/>
      <c r="INQ12" s="54"/>
      <c r="INR12" s="54"/>
      <c r="INS12" s="54"/>
      <c r="INT12" s="54"/>
      <c r="INU12" s="54"/>
      <c r="INV12" s="54"/>
      <c r="INW12" s="54"/>
      <c r="INX12" s="54"/>
      <c r="INY12" s="54"/>
      <c r="INZ12" s="54"/>
      <c r="IOA12" s="54"/>
      <c r="IOB12" s="54"/>
      <c r="IOC12" s="54"/>
      <c r="IOD12" s="54"/>
      <c r="IOE12" s="54"/>
      <c r="IOF12" s="54"/>
      <c r="IOG12" s="54"/>
      <c r="IOH12" s="54"/>
      <c r="IOI12" s="54"/>
      <c r="IOJ12" s="54"/>
      <c r="IOK12" s="54"/>
      <c r="IOL12" s="54"/>
      <c r="IOM12" s="54"/>
      <c r="ION12" s="54"/>
      <c r="IOO12" s="54"/>
      <c r="IOP12" s="54"/>
      <c r="IOQ12" s="54"/>
      <c r="IOR12" s="54"/>
      <c r="IOS12" s="54"/>
      <c r="IOT12" s="54"/>
      <c r="IOU12" s="54"/>
      <c r="IOV12" s="54"/>
      <c r="IOW12" s="54"/>
      <c r="IOX12" s="54"/>
      <c r="IOY12" s="54"/>
      <c r="IOZ12" s="54"/>
      <c r="IPA12" s="54"/>
      <c r="IPB12" s="54"/>
      <c r="IPC12" s="54"/>
      <c r="IPD12" s="54"/>
      <c r="IPE12" s="54"/>
      <c r="IPF12" s="54"/>
      <c r="IPG12" s="54"/>
      <c r="IPH12" s="54"/>
      <c r="IPI12" s="54"/>
      <c r="IPJ12" s="54"/>
      <c r="IPK12" s="54"/>
      <c r="IPL12" s="54"/>
      <c r="IPM12" s="54"/>
      <c r="IPN12" s="54"/>
      <c r="IPO12" s="54"/>
      <c r="IPP12" s="54"/>
      <c r="IPQ12" s="54"/>
      <c r="IPR12" s="54"/>
      <c r="IPS12" s="54"/>
      <c r="IPT12" s="54"/>
      <c r="IPU12" s="54"/>
      <c r="IPV12" s="54"/>
      <c r="IPW12" s="54"/>
      <c r="IPX12" s="54"/>
      <c r="IPY12" s="54"/>
      <c r="IPZ12" s="54"/>
      <c r="IQA12" s="54"/>
      <c r="IQB12" s="54"/>
      <c r="IQC12" s="54"/>
      <c r="IQD12" s="54"/>
      <c r="IQE12" s="54"/>
      <c r="IQF12" s="54"/>
      <c r="IQG12" s="54"/>
      <c r="IQH12" s="54"/>
      <c r="IQI12" s="54"/>
      <c r="IQJ12" s="54"/>
      <c r="IQK12" s="54"/>
      <c r="IQL12" s="54"/>
      <c r="IQM12" s="54"/>
      <c r="IQN12" s="54"/>
      <c r="IQO12" s="54"/>
      <c r="IQP12" s="54"/>
      <c r="IQQ12" s="54"/>
      <c r="IQR12" s="54"/>
      <c r="IQS12" s="54"/>
      <c r="IQT12" s="54"/>
      <c r="IQU12" s="54"/>
      <c r="IQV12" s="54"/>
      <c r="IQW12" s="54"/>
      <c r="IQX12" s="54"/>
      <c r="IQY12" s="54"/>
      <c r="IQZ12" s="54"/>
      <c r="IRA12" s="54"/>
      <c r="IRB12" s="54"/>
      <c r="IRC12" s="54"/>
      <c r="IRD12" s="54"/>
      <c r="IRE12" s="54"/>
      <c r="IRF12" s="54"/>
      <c r="IRG12" s="54"/>
      <c r="IRH12" s="54"/>
      <c r="IRI12" s="54"/>
      <c r="IRJ12" s="54"/>
      <c r="IRK12" s="54"/>
      <c r="IRL12" s="54"/>
      <c r="IRM12" s="54"/>
      <c r="IRN12" s="54"/>
      <c r="IRO12" s="54"/>
      <c r="IRP12" s="54"/>
      <c r="IRQ12" s="54"/>
      <c r="IRR12" s="54"/>
      <c r="IRS12" s="54"/>
      <c r="IRT12" s="54"/>
      <c r="IRU12" s="54"/>
      <c r="IRV12" s="54"/>
      <c r="IRW12" s="54"/>
      <c r="IRX12" s="54"/>
      <c r="IRY12" s="54"/>
      <c r="IRZ12" s="54"/>
      <c r="ISA12" s="54"/>
      <c r="ISB12" s="54"/>
      <c r="ISC12" s="54"/>
      <c r="ISD12" s="54"/>
      <c r="ISE12" s="54"/>
      <c r="ISF12" s="54"/>
      <c r="ISG12" s="54"/>
      <c r="ISH12" s="54"/>
      <c r="ISI12" s="54"/>
      <c r="ISJ12" s="54"/>
      <c r="ISK12" s="54"/>
      <c r="ISL12" s="54"/>
      <c r="ISM12" s="54"/>
      <c r="ISN12" s="54"/>
      <c r="ISO12" s="54"/>
      <c r="ISP12" s="54"/>
      <c r="ISQ12" s="54"/>
      <c r="ISR12" s="54"/>
      <c r="ISS12" s="54"/>
      <c r="IST12" s="54"/>
      <c r="ISU12" s="54"/>
      <c r="ISV12" s="54"/>
      <c r="ISW12" s="54"/>
      <c r="ISX12" s="54"/>
      <c r="ISY12" s="54"/>
      <c r="ISZ12" s="54"/>
      <c r="ITA12" s="54"/>
      <c r="ITB12" s="54"/>
      <c r="ITC12" s="54"/>
      <c r="ITD12" s="54"/>
      <c r="ITE12" s="54"/>
      <c r="ITF12" s="54"/>
      <c r="ITG12" s="54"/>
      <c r="ITH12" s="54"/>
      <c r="ITI12" s="54"/>
      <c r="ITJ12" s="54"/>
      <c r="ITK12" s="54"/>
      <c r="ITL12" s="54"/>
      <c r="ITM12" s="54"/>
      <c r="ITN12" s="54"/>
      <c r="ITO12" s="54"/>
      <c r="ITP12" s="54"/>
      <c r="ITQ12" s="54"/>
      <c r="ITR12" s="54"/>
      <c r="ITS12" s="54"/>
      <c r="ITT12" s="54"/>
      <c r="ITU12" s="54"/>
      <c r="ITV12" s="54"/>
      <c r="ITW12" s="54"/>
      <c r="ITX12" s="54"/>
      <c r="ITY12" s="54"/>
      <c r="ITZ12" s="54"/>
      <c r="IUA12" s="54"/>
      <c r="IUB12" s="54"/>
      <c r="IUC12" s="54"/>
      <c r="IUD12" s="54"/>
      <c r="IUE12" s="54"/>
      <c r="IUF12" s="54"/>
      <c r="IUG12" s="54"/>
      <c r="IUH12" s="54"/>
      <c r="IUI12" s="54"/>
      <c r="IUJ12" s="54"/>
      <c r="IUK12" s="54"/>
      <c r="IUL12" s="54"/>
      <c r="IUM12" s="54"/>
      <c r="IUN12" s="54"/>
      <c r="IUO12" s="54"/>
      <c r="IUP12" s="54"/>
      <c r="IUQ12" s="54"/>
      <c r="IUR12" s="54"/>
      <c r="IUS12" s="54"/>
      <c r="IUT12" s="54"/>
      <c r="IUU12" s="54"/>
      <c r="IUV12" s="54"/>
      <c r="IUW12" s="54"/>
      <c r="IUX12" s="54"/>
      <c r="IUY12" s="54"/>
      <c r="IUZ12" s="54"/>
      <c r="IVA12" s="54"/>
      <c r="IVB12" s="54"/>
      <c r="IVC12" s="54"/>
      <c r="IVD12" s="54"/>
      <c r="IVE12" s="54"/>
      <c r="IVF12" s="54"/>
      <c r="IVG12" s="54"/>
      <c r="IVH12" s="54"/>
      <c r="IVI12" s="54"/>
      <c r="IVJ12" s="54"/>
      <c r="IVK12" s="54"/>
      <c r="IVL12" s="54"/>
      <c r="IVM12" s="54"/>
      <c r="IVN12" s="54"/>
      <c r="IVO12" s="54"/>
      <c r="IVP12" s="54"/>
      <c r="IVQ12" s="54"/>
      <c r="IVR12" s="54"/>
      <c r="IVS12" s="54"/>
      <c r="IVT12" s="54"/>
      <c r="IVU12" s="54"/>
      <c r="IVV12" s="54"/>
      <c r="IVW12" s="54"/>
      <c r="IVX12" s="54"/>
      <c r="IVY12" s="54"/>
      <c r="IVZ12" s="54"/>
      <c r="IWA12" s="54"/>
      <c r="IWB12" s="54"/>
      <c r="IWC12" s="54"/>
      <c r="IWD12" s="54"/>
      <c r="IWE12" s="54"/>
      <c r="IWF12" s="54"/>
      <c r="IWG12" s="54"/>
      <c r="IWH12" s="54"/>
      <c r="IWI12" s="54"/>
      <c r="IWJ12" s="54"/>
      <c r="IWK12" s="54"/>
      <c r="IWL12" s="54"/>
      <c r="IWM12" s="54"/>
      <c r="IWN12" s="54"/>
      <c r="IWO12" s="54"/>
      <c r="IWP12" s="54"/>
      <c r="IWQ12" s="54"/>
      <c r="IWR12" s="54"/>
      <c r="IWS12" s="54"/>
      <c r="IWT12" s="54"/>
      <c r="IWU12" s="54"/>
      <c r="IWV12" s="54"/>
      <c r="IWW12" s="54"/>
      <c r="IWX12" s="54"/>
      <c r="IWY12" s="54"/>
      <c r="IWZ12" s="54"/>
      <c r="IXA12" s="54"/>
      <c r="IXB12" s="54"/>
      <c r="IXC12" s="54"/>
      <c r="IXD12" s="54"/>
      <c r="IXE12" s="54"/>
      <c r="IXF12" s="54"/>
      <c r="IXG12" s="54"/>
      <c r="IXH12" s="54"/>
      <c r="IXI12" s="54"/>
      <c r="IXJ12" s="54"/>
      <c r="IXK12" s="54"/>
      <c r="IXL12" s="54"/>
      <c r="IXM12" s="54"/>
      <c r="IXN12" s="54"/>
      <c r="IXO12" s="54"/>
      <c r="IXP12" s="54"/>
      <c r="IXQ12" s="54"/>
      <c r="IXR12" s="54"/>
      <c r="IXS12" s="54"/>
      <c r="IXT12" s="54"/>
      <c r="IXU12" s="54"/>
      <c r="IXV12" s="54"/>
      <c r="IXW12" s="54"/>
      <c r="IXX12" s="54"/>
      <c r="IXY12" s="54"/>
      <c r="IXZ12" s="54"/>
      <c r="IYA12" s="54"/>
      <c r="IYB12" s="54"/>
      <c r="IYC12" s="54"/>
      <c r="IYD12" s="54"/>
      <c r="IYE12" s="54"/>
      <c r="IYF12" s="54"/>
      <c r="IYG12" s="54"/>
      <c r="IYH12" s="54"/>
      <c r="IYI12" s="54"/>
      <c r="IYJ12" s="54"/>
      <c r="IYK12" s="54"/>
      <c r="IYL12" s="54"/>
      <c r="IYM12" s="54"/>
      <c r="IYN12" s="54"/>
      <c r="IYO12" s="54"/>
      <c r="IYP12" s="54"/>
      <c r="IYQ12" s="54"/>
      <c r="IYR12" s="54"/>
      <c r="IYS12" s="54"/>
      <c r="IYT12" s="54"/>
      <c r="IYU12" s="54"/>
      <c r="IYV12" s="54"/>
      <c r="IYW12" s="54"/>
      <c r="IYX12" s="54"/>
      <c r="IYY12" s="54"/>
      <c r="IYZ12" s="54"/>
      <c r="IZA12" s="54"/>
      <c r="IZB12" s="54"/>
      <c r="IZC12" s="54"/>
      <c r="IZD12" s="54"/>
      <c r="IZE12" s="54"/>
      <c r="IZF12" s="54"/>
      <c r="IZG12" s="54"/>
      <c r="IZH12" s="54"/>
      <c r="IZI12" s="54"/>
      <c r="IZJ12" s="54"/>
      <c r="IZK12" s="54"/>
      <c r="IZL12" s="54"/>
      <c r="IZM12" s="54"/>
      <c r="IZN12" s="54"/>
      <c r="IZO12" s="54"/>
      <c r="IZP12" s="54"/>
      <c r="IZQ12" s="54"/>
      <c r="IZR12" s="54"/>
      <c r="IZS12" s="54"/>
      <c r="IZT12" s="54"/>
      <c r="IZU12" s="54"/>
      <c r="IZV12" s="54"/>
      <c r="IZW12" s="54"/>
      <c r="IZX12" s="54"/>
      <c r="IZY12" s="54"/>
      <c r="IZZ12" s="54"/>
      <c r="JAA12" s="54"/>
      <c r="JAB12" s="54"/>
      <c r="JAC12" s="54"/>
      <c r="JAD12" s="54"/>
      <c r="JAE12" s="54"/>
      <c r="JAF12" s="54"/>
      <c r="JAG12" s="54"/>
      <c r="JAH12" s="54"/>
      <c r="JAI12" s="54"/>
      <c r="JAJ12" s="54"/>
      <c r="JAK12" s="54"/>
      <c r="JAL12" s="54"/>
      <c r="JAM12" s="54"/>
      <c r="JAN12" s="54"/>
      <c r="JAO12" s="54"/>
      <c r="JAP12" s="54"/>
      <c r="JAQ12" s="54"/>
      <c r="JAR12" s="54"/>
      <c r="JAS12" s="54"/>
      <c r="JAT12" s="54"/>
      <c r="JAU12" s="54"/>
      <c r="JAV12" s="54"/>
      <c r="JAW12" s="54"/>
      <c r="JAX12" s="54"/>
      <c r="JAY12" s="54"/>
      <c r="JAZ12" s="54"/>
      <c r="JBA12" s="54"/>
      <c r="JBB12" s="54"/>
      <c r="JBC12" s="54"/>
      <c r="JBD12" s="54"/>
      <c r="JBE12" s="54"/>
      <c r="JBF12" s="54"/>
      <c r="JBG12" s="54"/>
      <c r="JBH12" s="54"/>
      <c r="JBI12" s="54"/>
      <c r="JBJ12" s="54"/>
      <c r="JBK12" s="54"/>
      <c r="JBL12" s="54"/>
      <c r="JBM12" s="54"/>
      <c r="JBN12" s="54"/>
      <c r="JBO12" s="54"/>
      <c r="JBP12" s="54"/>
      <c r="JBQ12" s="54"/>
      <c r="JBR12" s="54"/>
      <c r="JBS12" s="54"/>
      <c r="JBT12" s="54"/>
      <c r="JBU12" s="54"/>
      <c r="JBV12" s="54"/>
      <c r="JBW12" s="54"/>
      <c r="JBX12" s="54"/>
      <c r="JBY12" s="54"/>
      <c r="JBZ12" s="54"/>
      <c r="JCA12" s="54"/>
      <c r="JCB12" s="54"/>
      <c r="JCC12" s="54"/>
      <c r="JCD12" s="54"/>
      <c r="JCE12" s="54"/>
      <c r="JCF12" s="54"/>
      <c r="JCG12" s="54"/>
      <c r="JCH12" s="54"/>
      <c r="JCI12" s="54"/>
      <c r="JCJ12" s="54"/>
      <c r="JCK12" s="54"/>
      <c r="JCL12" s="54"/>
      <c r="JCM12" s="54"/>
      <c r="JCN12" s="54"/>
      <c r="JCO12" s="54"/>
      <c r="JCP12" s="54"/>
      <c r="JCQ12" s="54"/>
      <c r="JCR12" s="54"/>
      <c r="JCS12" s="54"/>
      <c r="JCT12" s="54"/>
      <c r="JCU12" s="54"/>
      <c r="JCV12" s="54"/>
      <c r="JCW12" s="54"/>
      <c r="JCX12" s="54"/>
      <c r="JCY12" s="54"/>
      <c r="JCZ12" s="54"/>
      <c r="JDA12" s="54"/>
      <c r="JDB12" s="54"/>
      <c r="JDC12" s="54"/>
      <c r="JDD12" s="54"/>
      <c r="JDE12" s="54"/>
      <c r="JDF12" s="54"/>
      <c r="JDG12" s="54"/>
      <c r="JDH12" s="54"/>
      <c r="JDI12" s="54"/>
      <c r="JDJ12" s="54"/>
      <c r="JDK12" s="54"/>
      <c r="JDL12" s="54"/>
      <c r="JDM12" s="54"/>
      <c r="JDN12" s="54"/>
      <c r="JDO12" s="54"/>
      <c r="JDP12" s="54"/>
      <c r="JDQ12" s="54"/>
      <c r="JDR12" s="54"/>
      <c r="JDS12" s="54"/>
      <c r="JDT12" s="54"/>
      <c r="JDU12" s="54"/>
      <c r="JDV12" s="54"/>
      <c r="JDW12" s="54"/>
      <c r="JDX12" s="54"/>
      <c r="JDY12" s="54"/>
      <c r="JDZ12" s="54"/>
      <c r="JEA12" s="54"/>
      <c r="JEB12" s="54"/>
      <c r="JEC12" s="54"/>
      <c r="JED12" s="54"/>
      <c r="JEE12" s="54"/>
      <c r="JEF12" s="54"/>
      <c r="JEG12" s="54"/>
      <c r="JEH12" s="54"/>
      <c r="JEI12" s="54"/>
      <c r="JEJ12" s="54"/>
      <c r="JEK12" s="54"/>
      <c r="JEL12" s="54"/>
      <c r="JEM12" s="54"/>
      <c r="JEN12" s="54"/>
      <c r="JEO12" s="54"/>
      <c r="JEP12" s="54"/>
      <c r="JEQ12" s="54"/>
      <c r="JER12" s="54"/>
      <c r="JES12" s="54"/>
      <c r="JET12" s="54"/>
      <c r="JEU12" s="54"/>
      <c r="JEV12" s="54"/>
      <c r="JEW12" s="54"/>
      <c r="JEX12" s="54"/>
      <c r="JEY12" s="54"/>
      <c r="JEZ12" s="54"/>
      <c r="JFA12" s="54"/>
      <c r="JFB12" s="54"/>
      <c r="JFC12" s="54"/>
      <c r="JFD12" s="54"/>
      <c r="JFE12" s="54"/>
      <c r="JFF12" s="54"/>
      <c r="JFG12" s="54"/>
      <c r="JFH12" s="54"/>
      <c r="JFI12" s="54"/>
      <c r="JFJ12" s="54"/>
      <c r="JFK12" s="54"/>
      <c r="JFL12" s="54"/>
      <c r="JFM12" s="54"/>
      <c r="JFN12" s="54"/>
      <c r="JFO12" s="54"/>
      <c r="JFP12" s="54"/>
      <c r="JFQ12" s="54"/>
      <c r="JFR12" s="54"/>
      <c r="JFS12" s="54"/>
      <c r="JFT12" s="54"/>
      <c r="JFU12" s="54"/>
      <c r="JFV12" s="54"/>
      <c r="JFW12" s="54"/>
      <c r="JFX12" s="54"/>
      <c r="JFY12" s="54"/>
      <c r="JFZ12" s="54"/>
      <c r="JGA12" s="54"/>
      <c r="JGB12" s="54"/>
      <c r="JGC12" s="54"/>
      <c r="JGD12" s="54"/>
      <c r="JGE12" s="54"/>
      <c r="JGF12" s="54"/>
      <c r="JGG12" s="54"/>
      <c r="JGH12" s="54"/>
      <c r="JGI12" s="54"/>
      <c r="JGJ12" s="54"/>
      <c r="JGK12" s="54"/>
      <c r="JGL12" s="54"/>
      <c r="JGM12" s="54"/>
      <c r="JGN12" s="54"/>
      <c r="JGO12" s="54"/>
      <c r="JGP12" s="54"/>
      <c r="JGQ12" s="54"/>
      <c r="JGR12" s="54"/>
      <c r="JGS12" s="54"/>
      <c r="JGT12" s="54"/>
      <c r="JGU12" s="54"/>
      <c r="JGV12" s="54"/>
      <c r="JGW12" s="54"/>
      <c r="JGX12" s="54"/>
      <c r="JGY12" s="54"/>
      <c r="JGZ12" s="54"/>
      <c r="JHA12" s="54"/>
      <c r="JHB12" s="54"/>
      <c r="JHC12" s="54"/>
      <c r="JHD12" s="54"/>
      <c r="JHE12" s="54"/>
      <c r="JHF12" s="54"/>
      <c r="JHG12" s="54"/>
      <c r="JHH12" s="54"/>
      <c r="JHI12" s="54"/>
      <c r="JHJ12" s="54"/>
      <c r="JHK12" s="54"/>
      <c r="JHL12" s="54"/>
      <c r="JHM12" s="54"/>
      <c r="JHN12" s="54"/>
      <c r="JHO12" s="54"/>
      <c r="JHP12" s="54"/>
      <c r="JHQ12" s="54"/>
      <c r="JHR12" s="54"/>
      <c r="JHS12" s="54"/>
      <c r="JHT12" s="54"/>
      <c r="JHU12" s="54"/>
      <c r="JHV12" s="54"/>
      <c r="JHW12" s="54"/>
      <c r="JHX12" s="54"/>
      <c r="JHY12" s="54"/>
      <c r="JHZ12" s="54"/>
      <c r="JIA12" s="54"/>
      <c r="JIB12" s="54"/>
      <c r="JIC12" s="54"/>
      <c r="JID12" s="54"/>
      <c r="JIE12" s="54"/>
      <c r="JIF12" s="54"/>
      <c r="JIG12" s="54"/>
      <c r="JIH12" s="54"/>
      <c r="JII12" s="54"/>
      <c r="JIJ12" s="54"/>
      <c r="JIK12" s="54"/>
      <c r="JIL12" s="54"/>
      <c r="JIM12" s="54"/>
      <c r="JIN12" s="54"/>
      <c r="JIO12" s="54"/>
      <c r="JIP12" s="54"/>
      <c r="JIQ12" s="54"/>
      <c r="JIR12" s="54"/>
      <c r="JIS12" s="54"/>
      <c r="JIT12" s="54"/>
      <c r="JIU12" s="54"/>
      <c r="JIV12" s="54"/>
      <c r="JIW12" s="54"/>
      <c r="JIX12" s="54"/>
      <c r="JIY12" s="54"/>
      <c r="JIZ12" s="54"/>
      <c r="JJA12" s="54"/>
      <c r="JJB12" s="54"/>
      <c r="JJC12" s="54"/>
      <c r="JJD12" s="54"/>
      <c r="JJE12" s="54"/>
      <c r="JJF12" s="54"/>
      <c r="JJG12" s="54"/>
      <c r="JJH12" s="54"/>
      <c r="JJI12" s="54"/>
      <c r="JJJ12" s="54"/>
      <c r="JJK12" s="54"/>
      <c r="JJL12" s="54"/>
      <c r="JJM12" s="54"/>
      <c r="JJN12" s="54"/>
      <c r="JJO12" s="54"/>
      <c r="JJP12" s="54"/>
      <c r="JJQ12" s="54"/>
      <c r="JJR12" s="54"/>
      <c r="JJS12" s="54"/>
      <c r="JJT12" s="54"/>
      <c r="JJU12" s="54"/>
      <c r="JJV12" s="54"/>
      <c r="JJW12" s="54"/>
      <c r="JJX12" s="54"/>
      <c r="JJY12" s="54"/>
      <c r="JJZ12" s="54"/>
      <c r="JKA12" s="54"/>
      <c r="JKB12" s="54"/>
      <c r="JKC12" s="54"/>
      <c r="JKD12" s="54"/>
      <c r="JKE12" s="54"/>
      <c r="JKF12" s="54"/>
      <c r="JKG12" s="54"/>
      <c r="JKH12" s="54"/>
      <c r="JKI12" s="54"/>
      <c r="JKJ12" s="54"/>
      <c r="JKK12" s="54"/>
      <c r="JKL12" s="54"/>
      <c r="JKM12" s="54"/>
      <c r="JKN12" s="54"/>
      <c r="JKO12" s="54"/>
      <c r="JKP12" s="54"/>
      <c r="JKQ12" s="54"/>
      <c r="JKR12" s="54"/>
      <c r="JKS12" s="54"/>
      <c r="JKT12" s="54"/>
      <c r="JKU12" s="54"/>
      <c r="JKV12" s="54"/>
      <c r="JKW12" s="54"/>
      <c r="JKX12" s="54"/>
      <c r="JKY12" s="54"/>
      <c r="JKZ12" s="54"/>
      <c r="JLA12" s="54"/>
      <c r="JLB12" s="54"/>
      <c r="JLC12" s="54"/>
      <c r="JLD12" s="54"/>
      <c r="JLE12" s="54"/>
      <c r="JLF12" s="54"/>
      <c r="JLG12" s="54"/>
      <c r="JLH12" s="54"/>
      <c r="JLI12" s="54"/>
      <c r="JLJ12" s="54"/>
      <c r="JLK12" s="54"/>
      <c r="JLL12" s="54"/>
      <c r="JLM12" s="54"/>
      <c r="JLN12" s="54"/>
      <c r="JLO12" s="54"/>
      <c r="JLP12" s="54"/>
      <c r="JLQ12" s="54"/>
      <c r="JLR12" s="54"/>
      <c r="JLS12" s="54"/>
      <c r="JLT12" s="54"/>
      <c r="JLU12" s="54"/>
      <c r="JLV12" s="54"/>
      <c r="JLW12" s="54"/>
      <c r="JLX12" s="54"/>
      <c r="JLY12" s="54"/>
      <c r="JLZ12" s="54"/>
      <c r="JMA12" s="54"/>
      <c r="JMB12" s="54"/>
      <c r="JMC12" s="54"/>
      <c r="JMD12" s="54"/>
      <c r="JME12" s="54"/>
      <c r="JMF12" s="54"/>
      <c r="JMG12" s="54"/>
      <c r="JMH12" s="54"/>
      <c r="JMI12" s="54"/>
      <c r="JMJ12" s="54"/>
      <c r="JMK12" s="54"/>
      <c r="JML12" s="54"/>
      <c r="JMM12" s="54"/>
      <c r="JMN12" s="54"/>
      <c r="JMO12" s="54"/>
      <c r="JMP12" s="54"/>
      <c r="JMQ12" s="54"/>
      <c r="JMR12" s="54"/>
      <c r="JMS12" s="54"/>
      <c r="JMT12" s="54"/>
      <c r="JMU12" s="54"/>
      <c r="JMV12" s="54"/>
      <c r="JMW12" s="54"/>
      <c r="JMX12" s="54"/>
      <c r="JMY12" s="54"/>
      <c r="JMZ12" s="54"/>
      <c r="JNA12" s="54"/>
      <c r="JNB12" s="54"/>
      <c r="JNC12" s="54"/>
      <c r="JND12" s="54"/>
      <c r="JNE12" s="54"/>
      <c r="JNF12" s="54"/>
      <c r="JNG12" s="54"/>
      <c r="JNH12" s="54"/>
      <c r="JNI12" s="54"/>
      <c r="JNJ12" s="54"/>
      <c r="JNK12" s="54"/>
      <c r="JNL12" s="54"/>
      <c r="JNM12" s="54"/>
      <c r="JNN12" s="54"/>
      <c r="JNO12" s="54"/>
      <c r="JNP12" s="54"/>
      <c r="JNQ12" s="54"/>
      <c r="JNR12" s="54"/>
      <c r="JNS12" s="54"/>
      <c r="JNT12" s="54"/>
      <c r="JNU12" s="54"/>
      <c r="JNV12" s="54"/>
      <c r="JNW12" s="54"/>
      <c r="JNX12" s="54"/>
      <c r="JNY12" s="54"/>
      <c r="JNZ12" s="54"/>
      <c r="JOA12" s="54"/>
      <c r="JOB12" s="54"/>
      <c r="JOC12" s="54"/>
      <c r="JOD12" s="54"/>
      <c r="JOE12" s="54"/>
      <c r="JOF12" s="54"/>
      <c r="JOG12" s="54"/>
      <c r="JOH12" s="54"/>
      <c r="JOI12" s="54"/>
      <c r="JOJ12" s="54"/>
      <c r="JOK12" s="54"/>
      <c r="JOL12" s="54"/>
      <c r="JOM12" s="54"/>
      <c r="JON12" s="54"/>
      <c r="JOO12" s="54"/>
      <c r="JOP12" s="54"/>
      <c r="JOQ12" s="54"/>
      <c r="JOR12" s="54"/>
      <c r="JOS12" s="54"/>
      <c r="JOT12" s="54"/>
      <c r="JOU12" s="54"/>
      <c r="JOV12" s="54"/>
      <c r="JOW12" s="54"/>
      <c r="JOX12" s="54"/>
      <c r="JOY12" s="54"/>
      <c r="JOZ12" s="54"/>
      <c r="JPA12" s="54"/>
      <c r="JPB12" s="54"/>
      <c r="JPC12" s="54"/>
      <c r="JPD12" s="54"/>
      <c r="JPE12" s="54"/>
      <c r="JPF12" s="54"/>
      <c r="JPG12" s="54"/>
      <c r="JPH12" s="54"/>
      <c r="JPI12" s="54"/>
      <c r="JPJ12" s="54"/>
      <c r="JPK12" s="54"/>
      <c r="JPL12" s="54"/>
      <c r="JPM12" s="54"/>
      <c r="JPN12" s="54"/>
      <c r="JPO12" s="54"/>
      <c r="JPP12" s="54"/>
      <c r="JPQ12" s="54"/>
      <c r="JPR12" s="54"/>
      <c r="JPS12" s="54"/>
      <c r="JPT12" s="54"/>
      <c r="JPU12" s="54"/>
      <c r="JPV12" s="54"/>
      <c r="JPW12" s="54"/>
      <c r="JPX12" s="54"/>
      <c r="JPY12" s="54"/>
      <c r="JPZ12" s="54"/>
      <c r="JQA12" s="54"/>
      <c r="JQB12" s="54"/>
      <c r="JQC12" s="54"/>
      <c r="JQD12" s="54"/>
      <c r="JQE12" s="54"/>
      <c r="JQF12" s="54"/>
      <c r="JQG12" s="54"/>
      <c r="JQH12" s="54"/>
      <c r="JQI12" s="54"/>
      <c r="JQJ12" s="54"/>
      <c r="JQK12" s="54"/>
      <c r="JQL12" s="54"/>
      <c r="JQM12" s="54"/>
      <c r="JQN12" s="54"/>
      <c r="JQO12" s="54"/>
      <c r="JQP12" s="54"/>
      <c r="JQQ12" s="54"/>
      <c r="JQR12" s="54"/>
      <c r="JQS12" s="54"/>
      <c r="JQT12" s="54"/>
      <c r="JQU12" s="54"/>
      <c r="JQV12" s="54"/>
      <c r="JQW12" s="54"/>
      <c r="JQX12" s="54"/>
      <c r="JQY12" s="54"/>
      <c r="JQZ12" s="54"/>
      <c r="JRA12" s="54"/>
      <c r="JRB12" s="54"/>
      <c r="JRC12" s="54"/>
      <c r="JRD12" s="54"/>
      <c r="JRE12" s="54"/>
      <c r="JRF12" s="54"/>
      <c r="JRG12" s="54"/>
      <c r="JRH12" s="54"/>
      <c r="JRI12" s="54"/>
      <c r="JRJ12" s="54"/>
      <c r="JRK12" s="54"/>
      <c r="JRL12" s="54"/>
      <c r="JRM12" s="54"/>
      <c r="JRN12" s="54"/>
      <c r="JRO12" s="54"/>
      <c r="JRP12" s="54"/>
      <c r="JRQ12" s="54"/>
      <c r="JRR12" s="54"/>
      <c r="JRS12" s="54"/>
      <c r="JRT12" s="54"/>
      <c r="JRU12" s="54"/>
      <c r="JRV12" s="54"/>
      <c r="JRW12" s="54"/>
      <c r="JRX12" s="54"/>
      <c r="JRY12" s="54"/>
      <c r="JRZ12" s="54"/>
      <c r="JSA12" s="54"/>
      <c r="JSB12" s="54"/>
      <c r="JSC12" s="54"/>
      <c r="JSD12" s="54"/>
      <c r="JSE12" s="54"/>
      <c r="JSF12" s="54"/>
      <c r="JSG12" s="54"/>
      <c r="JSH12" s="54"/>
      <c r="JSI12" s="54"/>
      <c r="JSJ12" s="54"/>
      <c r="JSK12" s="54"/>
      <c r="JSL12" s="54"/>
      <c r="JSM12" s="54"/>
      <c r="JSN12" s="54"/>
      <c r="JSO12" s="54"/>
      <c r="JSP12" s="54"/>
      <c r="JSQ12" s="54"/>
      <c r="JSR12" s="54"/>
      <c r="JSS12" s="54"/>
      <c r="JST12" s="54"/>
      <c r="JSU12" s="54"/>
      <c r="JSV12" s="54"/>
      <c r="JSW12" s="54"/>
      <c r="JSX12" s="54"/>
      <c r="JSY12" s="54"/>
      <c r="JSZ12" s="54"/>
      <c r="JTA12" s="54"/>
      <c r="JTB12" s="54"/>
      <c r="JTC12" s="54"/>
      <c r="JTD12" s="54"/>
      <c r="JTE12" s="54"/>
      <c r="JTF12" s="54"/>
      <c r="JTG12" s="54"/>
      <c r="JTH12" s="54"/>
      <c r="JTI12" s="54"/>
      <c r="JTJ12" s="54"/>
      <c r="JTK12" s="54"/>
      <c r="JTL12" s="54"/>
      <c r="JTM12" s="54"/>
      <c r="JTN12" s="54"/>
      <c r="JTO12" s="54"/>
      <c r="JTP12" s="54"/>
      <c r="JTQ12" s="54"/>
      <c r="JTR12" s="54"/>
      <c r="JTS12" s="54"/>
      <c r="JTT12" s="54"/>
      <c r="JTU12" s="54"/>
      <c r="JTV12" s="54"/>
      <c r="JTW12" s="54"/>
      <c r="JTX12" s="54"/>
      <c r="JTY12" s="54"/>
      <c r="JTZ12" s="54"/>
      <c r="JUA12" s="54"/>
      <c r="JUB12" s="54"/>
      <c r="JUC12" s="54"/>
      <c r="JUD12" s="54"/>
      <c r="JUE12" s="54"/>
      <c r="JUF12" s="54"/>
      <c r="JUG12" s="54"/>
      <c r="JUH12" s="54"/>
      <c r="JUI12" s="54"/>
      <c r="JUJ12" s="54"/>
      <c r="JUK12" s="54"/>
      <c r="JUL12" s="54"/>
      <c r="JUM12" s="54"/>
      <c r="JUN12" s="54"/>
      <c r="JUO12" s="54"/>
      <c r="JUP12" s="54"/>
      <c r="JUQ12" s="54"/>
      <c r="JUR12" s="54"/>
      <c r="JUS12" s="54"/>
      <c r="JUT12" s="54"/>
      <c r="JUU12" s="54"/>
      <c r="JUV12" s="54"/>
      <c r="JUW12" s="54"/>
      <c r="JUX12" s="54"/>
      <c r="JUY12" s="54"/>
      <c r="JUZ12" s="54"/>
      <c r="JVA12" s="54"/>
      <c r="JVB12" s="54"/>
      <c r="JVC12" s="54"/>
      <c r="JVD12" s="54"/>
      <c r="JVE12" s="54"/>
      <c r="JVF12" s="54"/>
      <c r="JVG12" s="54"/>
      <c r="JVH12" s="54"/>
      <c r="JVI12" s="54"/>
      <c r="JVJ12" s="54"/>
      <c r="JVK12" s="54"/>
      <c r="JVL12" s="54"/>
      <c r="JVM12" s="54"/>
      <c r="JVN12" s="54"/>
      <c r="JVO12" s="54"/>
      <c r="JVP12" s="54"/>
      <c r="JVQ12" s="54"/>
      <c r="JVR12" s="54"/>
      <c r="JVS12" s="54"/>
      <c r="JVT12" s="54"/>
      <c r="JVU12" s="54"/>
      <c r="JVV12" s="54"/>
      <c r="JVW12" s="54"/>
      <c r="JVX12" s="54"/>
      <c r="JVY12" s="54"/>
      <c r="JVZ12" s="54"/>
      <c r="JWA12" s="54"/>
      <c r="JWB12" s="54"/>
      <c r="JWC12" s="54"/>
      <c r="JWD12" s="54"/>
      <c r="JWE12" s="54"/>
      <c r="JWF12" s="54"/>
      <c r="JWG12" s="54"/>
      <c r="JWH12" s="54"/>
      <c r="JWI12" s="54"/>
      <c r="JWJ12" s="54"/>
      <c r="JWK12" s="54"/>
      <c r="JWL12" s="54"/>
      <c r="JWM12" s="54"/>
      <c r="JWN12" s="54"/>
      <c r="JWO12" s="54"/>
      <c r="JWP12" s="54"/>
      <c r="JWQ12" s="54"/>
      <c r="JWR12" s="54"/>
      <c r="JWS12" s="54"/>
      <c r="JWT12" s="54"/>
      <c r="JWU12" s="54"/>
      <c r="JWV12" s="54"/>
      <c r="JWW12" s="54"/>
      <c r="JWX12" s="54"/>
      <c r="JWY12" s="54"/>
      <c r="JWZ12" s="54"/>
      <c r="JXA12" s="54"/>
      <c r="JXB12" s="54"/>
      <c r="JXC12" s="54"/>
      <c r="JXD12" s="54"/>
      <c r="JXE12" s="54"/>
      <c r="JXF12" s="54"/>
      <c r="JXG12" s="54"/>
      <c r="JXH12" s="54"/>
      <c r="JXI12" s="54"/>
      <c r="JXJ12" s="54"/>
      <c r="JXK12" s="54"/>
      <c r="JXL12" s="54"/>
      <c r="JXM12" s="54"/>
      <c r="JXN12" s="54"/>
      <c r="JXO12" s="54"/>
      <c r="JXP12" s="54"/>
      <c r="JXQ12" s="54"/>
      <c r="JXR12" s="54"/>
      <c r="JXS12" s="54"/>
      <c r="JXT12" s="54"/>
      <c r="JXU12" s="54"/>
      <c r="JXV12" s="54"/>
      <c r="JXW12" s="54"/>
      <c r="JXX12" s="54"/>
      <c r="JXY12" s="54"/>
      <c r="JXZ12" s="54"/>
      <c r="JYA12" s="54"/>
      <c r="JYB12" s="54"/>
      <c r="JYC12" s="54"/>
      <c r="JYD12" s="54"/>
      <c r="JYE12" s="54"/>
      <c r="JYF12" s="54"/>
      <c r="JYG12" s="54"/>
      <c r="JYH12" s="54"/>
      <c r="JYI12" s="54"/>
      <c r="JYJ12" s="54"/>
      <c r="JYK12" s="54"/>
      <c r="JYL12" s="54"/>
      <c r="JYM12" s="54"/>
      <c r="JYN12" s="54"/>
      <c r="JYO12" s="54"/>
      <c r="JYP12" s="54"/>
      <c r="JYQ12" s="54"/>
      <c r="JYR12" s="54"/>
      <c r="JYS12" s="54"/>
      <c r="JYT12" s="54"/>
      <c r="JYU12" s="54"/>
      <c r="JYV12" s="54"/>
      <c r="JYW12" s="54"/>
      <c r="JYX12" s="54"/>
      <c r="JYY12" s="54"/>
      <c r="JYZ12" s="54"/>
      <c r="JZA12" s="54"/>
      <c r="JZB12" s="54"/>
      <c r="JZC12" s="54"/>
      <c r="JZD12" s="54"/>
      <c r="JZE12" s="54"/>
      <c r="JZF12" s="54"/>
      <c r="JZG12" s="54"/>
      <c r="JZH12" s="54"/>
      <c r="JZI12" s="54"/>
      <c r="JZJ12" s="54"/>
      <c r="JZK12" s="54"/>
      <c r="JZL12" s="54"/>
      <c r="JZM12" s="54"/>
      <c r="JZN12" s="54"/>
      <c r="JZO12" s="54"/>
      <c r="JZP12" s="54"/>
      <c r="JZQ12" s="54"/>
      <c r="JZR12" s="54"/>
      <c r="JZS12" s="54"/>
      <c r="JZT12" s="54"/>
      <c r="JZU12" s="54"/>
      <c r="JZV12" s="54"/>
      <c r="JZW12" s="54"/>
      <c r="JZX12" s="54"/>
      <c r="JZY12" s="54"/>
      <c r="JZZ12" s="54"/>
      <c r="KAA12" s="54"/>
      <c r="KAB12" s="54"/>
      <c r="KAC12" s="54"/>
      <c r="KAD12" s="54"/>
      <c r="KAE12" s="54"/>
      <c r="KAF12" s="54"/>
      <c r="KAG12" s="54"/>
      <c r="KAH12" s="54"/>
      <c r="KAI12" s="54"/>
      <c r="KAJ12" s="54"/>
      <c r="KAK12" s="54"/>
      <c r="KAL12" s="54"/>
      <c r="KAM12" s="54"/>
      <c r="KAN12" s="54"/>
      <c r="KAO12" s="54"/>
      <c r="KAP12" s="54"/>
      <c r="KAQ12" s="54"/>
      <c r="KAR12" s="54"/>
      <c r="KAS12" s="54"/>
      <c r="KAT12" s="54"/>
      <c r="KAU12" s="54"/>
      <c r="KAV12" s="54"/>
      <c r="KAW12" s="54"/>
      <c r="KAX12" s="54"/>
      <c r="KAY12" s="54"/>
      <c r="KAZ12" s="54"/>
      <c r="KBA12" s="54"/>
      <c r="KBB12" s="54"/>
      <c r="KBC12" s="54"/>
      <c r="KBD12" s="54"/>
      <c r="KBE12" s="54"/>
      <c r="KBF12" s="54"/>
      <c r="KBG12" s="54"/>
      <c r="KBH12" s="54"/>
      <c r="KBI12" s="54"/>
      <c r="KBJ12" s="54"/>
      <c r="KBK12" s="54"/>
      <c r="KBL12" s="54"/>
      <c r="KBM12" s="54"/>
      <c r="KBN12" s="54"/>
      <c r="KBO12" s="54"/>
      <c r="KBP12" s="54"/>
      <c r="KBQ12" s="54"/>
      <c r="KBR12" s="54"/>
      <c r="KBS12" s="54"/>
      <c r="KBT12" s="54"/>
      <c r="KBU12" s="54"/>
      <c r="KBV12" s="54"/>
      <c r="KBW12" s="54"/>
      <c r="KBX12" s="54"/>
      <c r="KBY12" s="54"/>
      <c r="KBZ12" s="54"/>
      <c r="KCA12" s="54"/>
      <c r="KCB12" s="54"/>
      <c r="KCC12" s="54"/>
      <c r="KCD12" s="54"/>
      <c r="KCE12" s="54"/>
      <c r="KCF12" s="54"/>
      <c r="KCG12" s="54"/>
      <c r="KCH12" s="54"/>
      <c r="KCI12" s="54"/>
      <c r="KCJ12" s="54"/>
      <c r="KCK12" s="54"/>
      <c r="KCL12" s="54"/>
      <c r="KCM12" s="54"/>
      <c r="KCN12" s="54"/>
      <c r="KCO12" s="54"/>
      <c r="KCP12" s="54"/>
      <c r="KCQ12" s="54"/>
      <c r="KCR12" s="54"/>
      <c r="KCS12" s="54"/>
      <c r="KCT12" s="54"/>
      <c r="KCU12" s="54"/>
      <c r="KCV12" s="54"/>
      <c r="KCW12" s="54"/>
      <c r="KCX12" s="54"/>
      <c r="KCY12" s="54"/>
      <c r="KCZ12" s="54"/>
      <c r="KDA12" s="54"/>
      <c r="KDB12" s="54"/>
      <c r="KDC12" s="54"/>
      <c r="KDD12" s="54"/>
      <c r="KDE12" s="54"/>
      <c r="KDF12" s="54"/>
      <c r="KDG12" s="54"/>
      <c r="KDH12" s="54"/>
      <c r="KDI12" s="54"/>
      <c r="KDJ12" s="54"/>
      <c r="KDK12" s="54"/>
      <c r="KDL12" s="54"/>
      <c r="KDM12" s="54"/>
      <c r="KDN12" s="54"/>
      <c r="KDO12" s="54"/>
      <c r="KDP12" s="54"/>
      <c r="KDQ12" s="54"/>
      <c r="KDR12" s="54"/>
      <c r="KDS12" s="54"/>
      <c r="KDT12" s="54"/>
      <c r="KDU12" s="54"/>
      <c r="KDV12" s="54"/>
      <c r="KDW12" s="54"/>
      <c r="KDX12" s="54"/>
      <c r="KDY12" s="54"/>
      <c r="KDZ12" s="54"/>
      <c r="KEA12" s="54"/>
      <c r="KEB12" s="54"/>
      <c r="KEC12" s="54"/>
      <c r="KED12" s="54"/>
      <c r="KEE12" s="54"/>
      <c r="KEF12" s="54"/>
      <c r="KEG12" s="54"/>
      <c r="KEH12" s="54"/>
      <c r="KEI12" s="54"/>
      <c r="KEJ12" s="54"/>
      <c r="KEK12" s="54"/>
      <c r="KEL12" s="54"/>
      <c r="KEM12" s="54"/>
      <c r="KEN12" s="54"/>
      <c r="KEO12" s="54"/>
      <c r="KEP12" s="54"/>
      <c r="KEQ12" s="54"/>
      <c r="KER12" s="54"/>
      <c r="KES12" s="54"/>
      <c r="KET12" s="54"/>
      <c r="KEU12" s="54"/>
      <c r="KEV12" s="54"/>
      <c r="KEW12" s="54"/>
      <c r="KEX12" s="54"/>
      <c r="KEY12" s="54"/>
      <c r="KEZ12" s="54"/>
      <c r="KFA12" s="54"/>
      <c r="KFB12" s="54"/>
      <c r="KFC12" s="54"/>
      <c r="KFD12" s="54"/>
      <c r="KFE12" s="54"/>
      <c r="KFF12" s="54"/>
      <c r="KFG12" s="54"/>
      <c r="KFH12" s="54"/>
      <c r="KFI12" s="54"/>
      <c r="KFJ12" s="54"/>
      <c r="KFK12" s="54"/>
      <c r="KFL12" s="54"/>
      <c r="KFM12" s="54"/>
      <c r="KFN12" s="54"/>
      <c r="KFO12" s="54"/>
      <c r="KFP12" s="54"/>
      <c r="KFQ12" s="54"/>
      <c r="KFR12" s="54"/>
      <c r="KFS12" s="54"/>
      <c r="KFT12" s="54"/>
      <c r="KFU12" s="54"/>
      <c r="KFV12" s="54"/>
      <c r="KFW12" s="54"/>
      <c r="KFX12" s="54"/>
      <c r="KFY12" s="54"/>
      <c r="KFZ12" s="54"/>
      <c r="KGA12" s="54"/>
      <c r="KGB12" s="54"/>
      <c r="KGC12" s="54"/>
      <c r="KGD12" s="54"/>
      <c r="KGE12" s="54"/>
      <c r="KGF12" s="54"/>
      <c r="KGG12" s="54"/>
      <c r="KGH12" s="54"/>
      <c r="KGI12" s="54"/>
      <c r="KGJ12" s="54"/>
      <c r="KGK12" s="54"/>
      <c r="KGL12" s="54"/>
      <c r="KGM12" s="54"/>
      <c r="KGN12" s="54"/>
      <c r="KGO12" s="54"/>
      <c r="KGP12" s="54"/>
      <c r="KGQ12" s="54"/>
      <c r="KGR12" s="54"/>
      <c r="KGS12" s="54"/>
      <c r="KGT12" s="54"/>
      <c r="KGU12" s="54"/>
      <c r="KGV12" s="54"/>
      <c r="KGW12" s="54"/>
      <c r="KGX12" s="54"/>
      <c r="KGY12" s="54"/>
      <c r="KGZ12" s="54"/>
      <c r="KHA12" s="54"/>
      <c r="KHB12" s="54"/>
      <c r="KHC12" s="54"/>
      <c r="KHD12" s="54"/>
      <c r="KHE12" s="54"/>
      <c r="KHF12" s="54"/>
      <c r="KHG12" s="54"/>
      <c r="KHH12" s="54"/>
      <c r="KHI12" s="54"/>
      <c r="KHJ12" s="54"/>
      <c r="KHK12" s="54"/>
      <c r="KHL12" s="54"/>
      <c r="KHM12" s="54"/>
      <c r="KHN12" s="54"/>
      <c r="KHO12" s="54"/>
      <c r="KHP12" s="54"/>
      <c r="KHQ12" s="54"/>
      <c r="KHR12" s="54"/>
      <c r="KHS12" s="54"/>
      <c r="KHT12" s="54"/>
      <c r="KHU12" s="54"/>
      <c r="KHV12" s="54"/>
      <c r="KHW12" s="54"/>
      <c r="KHX12" s="54"/>
      <c r="KHY12" s="54"/>
      <c r="KHZ12" s="54"/>
      <c r="KIA12" s="54"/>
      <c r="KIB12" s="54"/>
      <c r="KIC12" s="54"/>
      <c r="KID12" s="54"/>
      <c r="KIE12" s="54"/>
      <c r="KIF12" s="54"/>
      <c r="KIG12" s="54"/>
      <c r="KIH12" s="54"/>
      <c r="KII12" s="54"/>
      <c r="KIJ12" s="54"/>
      <c r="KIK12" s="54"/>
      <c r="KIL12" s="54"/>
      <c r="KIM12" s="54"/>
      <c r="KIN12" s="54"/>
      <c r="KIO12" s="54"/>
      <c r="KIP12" s="54"/>
      <c r="KIQ12" s="54"/>
      <c r="KIR12" s="54"/>
      <c r="KIS12" s="54"/>
      <c r="KIT12" s="54"/>
      <c r="KIU12" s="54"/>
      <c r="KIV12" s="54"/>
      <c r="KIW12" s="54"/>
      <c r="KIX12" s="54"/>
      <c r="KIY12" s="54"/>
      <c r="KIZ12" s="54"/>
      <c r="KJA12" s="54"/>
      <c r="KJB12" s="54"/>
      <c r="KJC12" s="54"/>
      <c r="KJD12" s="54"/>
      <c r="KJE12" s="54"/>
      <c r="KJF12" s="54"/>
      <c r="KJG12" s="54"/>
      <c r="KJH12" s="54"/>
      <c r="KJI12" s="54"/>
      <c r="KJJ12" s="54"/>
      <c r="KJK12" s="54"/>
      <c r="KJL12" s="54"/>
      <c r="KJM12" s="54"/>
      <c r="KJN12" s="54"/>
      <c r="KJO12" s="54"/>
      <c r="KJP12" s="54"/>
      <c r="KJQ12" s="54"/>
      <c r="KJR12" s="54"/>
      <c r="KJS12" s="54"/>
      <c r="KJT12" s="54"/>
      <c r="KJU12" s="54"/>
      <c r="KJV12" s="54"/>
      <c r="KJW12" s="54"/>
      <c r="KJX12" s="54"/>
      <c r="KJY12" s="54"/>
      <c r="KJZ12" s="54"/>
      <c r="KKA12" s="54"/>
      <c r="KKB12" s="54"/>
      <c r="KKC12" s="54"/>
      <c r="KKD12" s="54"/>
      <c r="KKE12" s="54"/>
      <c r="KKF12" s="54"/>
      <c r="KKG12" s="54"/>
      <c r="KKH12" s="54"/>
      <c r="KKI12" s="54"/>
      <c r="KKJ12" s="54"/>
      <c r="KKK12" s="54"/>
      <c r="KKL12" s="54"/>
      <c r="KKM12" s="54"/>
      <c r="KKN12" s="54"/>
      <c r="KKO12" s="54"/>
      <c r="KKP12" s="54"/>
      <c r="KKQ12" s="54"/>
      <c r="KKR12" s="54"/>
      <c r="KKS12" s="54"/>
      <c r="KKT12" s="54"/>
      <c r="KKU12" s="54"/>
      <c r="KKV12" s="54"/>
      <c r="KKW12" s="54"/>
      <c r="KKX12" s="54"/>
      <c r="KKY12" s="54"/>
      <c r="KKZ12" s="54"/>
      <c r="KLA12" s="54"/>
      <c r="KLB12" s="54"/>
      <c r="KLC12" s="54"/>
      <c r="KLD12" s="54"/>
      <c r="KLE12" s="54"/>
      <c r="KLF12" s="54"/>
      <c r="KLG12" s="54"/>
      <c r="KLH12" s="54"/>
      <c r="KLI12" s="54"/>
      <c r="KLJ12" s="54"/>
      <c r="KLK12" s="54"/>
      <c r="KLL12" s="54"/>
      <c r="KLM12" s="54"/>
      <c r="KLN12" s="54"/>
      <c r="KLO12" s="54"/>
      <c r="KLP12" s="54"/>
      <c r="KLQ12" s="54"/>
      <c r="KLR12" s="54"/>
      <c r="KLS12" s="54"/>
      <c r="KLT12" s="54"/>
      <c r="KLU12" s="54"/>
      <c r="KLV12" s="54"/>
      <c r="KLW12" s="54"/>
      <c r="KLX12" s="54"/>
      <c r="KLY12" s="54"/>
      <c r="KLZ12" s="54"/>
      <c r="KMA12" s="54"/>
      <c r="KMB12" s="54"/>
      <c r="KMC12" s="54"/>
      <c r="KMD12" s="54"/>
      <c r="KME12" s="54"/>
      <c r="KMF12" s="54"/>
      <c r="KMG12" s="54"/>
      <c r="KMH12" s="54"/>
      <c r="KMI12" s="54"/>
      <c r="KMJ12" s="54"/>
      <c r="KMK12" s="54"/>
      <c r="KML12" s="54"/>
      <c r="KMM12" s="54"/>
      <c r="KMN12" s="54"/>
      <c r="KMO12" s="54"/>
      <c r="KMP12" s="54"/>
      <c r="KMQ12" s="54"/>
      <c r="KMR12" s="54"/>
      <c r="KMS12" s="54"/>
      <c r="KMT12" s="54"/>
      <c r="KMU12" s="54"/>
      <c r="KMV12" s="54"/>
      <c r="KMW12" s="54"/>
      <c r="KMX12" s="54"/>
      <c r="KMY12" s="54"/>
      <c r="KMZ12" s="54"/>
      <c r="KNA12" s="54"/>
      <c r="KNB12" s="54"/>
      <c r="KNC12" s="54"/>
      <c r="KND12" s="54"/>
      <c r="KNE12" s="54"/>
      <c r="KNF12" s="54"/>
      <c r="KNG12" s="54"/>
      <c r="KNH12" s="54"/>
      <c r="KNI12" s="54"/>
      <c r="KNJ12" s="54"/>
      <c r="KNK12" s="54"/>
      <c r="KNL12" s="54"/>
      <c r="KNM12" s="54"/>
      <c r="KNN12" s="54"/>
      <c r="KNO12" s="54"/>
      <c r="KNP12" s="54"/>
      <c r="KNQ12" s="54"/>
      <c r="KNR12" s="54"/>
      <c r="KNS12" s="54"/>
      <c r="KNT12" s="54"/>
      <c r="KNU12" s="54"/>
      <c r="KNV12" s="54"/>
      <c r="KNW12" s="54"/>
      <c r="KNX12" s="54"/>
      <c r="KNY12" s="54"/>
      <c r="KNZ12" s="54"/>
      <c r="KOA12" s="54"/>
      <c r="KOB12" s="54"/>
      <c r="KOC12" s="54"/>
      <c r="KOD12" s="54"/>
      <c r="KOE12" s="54"/>
      <c r="KOF12" s="54"/>
      <c r="KOG12" s="54"/>
      <c r="KOH12" s="54"/>
      <c r="KOI12" s="54"/>
      <c r="KOJ12" s="54"/>
      <c r="KOK12" s="54"/>
      <c r="KOL12" s="54"/>
      <c r="KOM12" s="54"/>
      <c r="KON12" s="54"/>
      <c r="KOO12" s="54"/>
      <c r="KOP12" s="54"/>
      <c r="KOQ12" s="54"/>
      <c r="KOR12" s="54"/>
      <c r="KOS12" s="54"/>
      <c r="KOT12" s="54"/>
      <c r="KOU12" s="54"/>
      <c r="KOV12" s="54"/>
      <c r="KOW12" s="54"/>
      <c r="KOX12" s="54"/>
      <c r="KOY12" s="54"/>
      <c r="KOZ12" s="54"/>
      <c r="KPA12" s="54"/>
      <c r="KPB12" s="54"/>
      <c r="KPC12" s="54"/>
      <c r="KPD12" s="54"/>
      <c r="KPE12" s="54"/>
      <c r="KPF12" s="54"/>
      <c r="KPG12" s="54"/>
      <c r="KPH12" s="54"/>
      <c r="KPI12" s="54"/>
      <c r="KPJ12" s="54"/>
      <c r="KPK12" s="54"/>
      <c r="KPL12" s="54"/>
      <c r="KPM12" s="54"/>
      <c r="KPN12" s="54"/>
      <c r="KPO12" s="54"/>
      <c r="KPP12" s="54"/>
      <c r="KPQ12" s="54"/>
      <c r="KPR12" s="54"/>
      <c r="KPS12" s="54"/>
      <c r="KPT12" s="54"/>
      <c r="KPU12" s="54"/>
      <c r="KPV12" s="54"/>
      <c r="KPW12" s="54"/>
      <c r="KPX12" s="54"/>
      <c r="KPY12" s="54"/>
      <c r="KPZ12" s="54"/>
      <c r="KQA12" s="54"/>
      <c r="KQB12" s="54"/>
      <c r="KQC12" s="54"/>
      <c r="KQD12" s="54"/>
      <c r="KQE12" s="54"/>
      <c r="KQF12" s="54"/>
      <c r="KQG12" s="54"/>
      <c r="KQH12" s="54"/>
      <c r="KQI12" s="54"/>
      <c r="KQJ12" s="54"/>
      <c r="KQK12" s="54"/>
      <c r="KQL12" s="54"/>
      <c r="KQM12" s="54"/>
      <c r="KQN12" s="54"/>
      <c r="KQO12" s="54"/>
      <c r="KQP12" s="54"/>
      <c r="KQQ12" s="54"/>
      <c r="KQR12" s="54"/>
      <c r="KQS12" s="54"/>
      <c r="KQT12" s="54"/>
      <c r="KQU12" s="54"/>
      <c r="KQV12" s="54"/>
      <c r="KQW12" s="54"/>
      <c r="KQX12" s="54"/>
      <c r="KQY12" s="54"/>
      <c r="KQZ12" s="54"/>
      <c r="KRA12" s="54"/>
      <c r="KRB12" s="54"/>
      <c r="KRC12" s="54"/>
      <c r="KRD12" s="54"/>
      <c r="KRE12" s="54"/>
      <c r="KRF12" s="54"/>
      <c r="KRG12" s="54"/>
      <c r="KRH12" s="54"/>
      <c r="KRI12" s="54"/>
      <c r="KRJ12" s="54"/>
      <c r="KRK12" s="54"/>
      <c r="KRL12" s="54"/>
      <c r="KRM12" s="54"/>
      <c r="KRN12" s="54"/>
      <c r="KRO12" s="54"/>
      <c r="KRP12" s="54"/>
      <c r="KRQ12" s="54"/>
      <c r="KRR12" s="54"/>
      <c r="KRS12" s="54"/>
      <c r="KRT12" s="54"/>
      <c r="KRU12" s="54"/>
      <c r="KRV12" s="54"/>
      <c r="KRW12" s="54"/>
      <c r="KRX12" s="54"/>
      <c r="KRY12" s="54"/>
      <c r="KRZ12" s="54"/>
      <c r="KSA12" s="54"/>
      <c r="KSB12" s="54"/>
      <c r="KSC12" s="54"/>
      <c r="KSD12" s="54"/>
      <c r="KSE12" s="54"/>
      <c r="KSF12" s="54"/>
      <c r="KSG12" s="54"/>
      <c r="KSH12" s="54"/>
      <c r="KSI12" s="54"/>
      <c r="KSJ12" s="54"/>
      <c r="KSK12" s="54"/>
      <c r="KSL12" s="54"/>
      <c r="KSM12" s="54"/>
      <c r="KSN12" s="54"/>
      <c r="KSO12" s="54"/>
      <c r="KSP12" s="54"/>
      <c r="KSQ12" s="54"/>
      <c r="KSR12" s="54"/>
      <c r="KSS12" s="54"/>
      <c r="KST12" s="54"/>
      <c r="KSU12" s="54"/>
      <c r="KSV12" s="54"/>
      <c r="KSW12" s="54"/>
      <c r="KSX12" s="54"/>
      <c r="KSY12" s="54"/>
      <c r="KSZ12" s="54"/>
      <c r="KTA12" s="54"/>
      <c r="KTB12" s="54"/>
      <c r="KTC12" s="54"/>
      <c r="KTD12" s="54"/>
      <c r="KTE12" s="54"/>
      <c r="KTF12" s="54"/>
      <c r="KTG12" s="54"/>
      <c r="KTH12" s="54"/>
      <c r="KTI12" s="54"/>
      <c r="KTJ12" s="54"/>
      <c r="KTK12" s="54"/>
      <c r="KTL12" s="54"/>
      <c r="KTM12" s="54"/>
      <c r="KTN12" s="54"/>
      <c r="KTO12" s="54"/>
      <c r="KTP12" s="54"/>
      <c r="KTQ12" s="54"/>
      <c r="KTR12" s="54"/>
      <c r="KTS12" s="54"/>
      <c r="KTT12" s="54"/>
      <c r="KTU12" s="54"/>
      <c r="KTV12" s="54"/>
      <c r="KTW12" s="54"/>
      <c r="KTX12" s="54"/>
      <c r="KTY12" s="54"/>
      <c r="KTZ12" s="54"/>
      <c r="KUA12" s="54"/>
      <c r="KUB12" s="54"/>
      <c r="KUC12" s="54"/>
      <c r="KUD12" s="54"/>
      <c r="KUE12" s="54"/>
      <c r="KUF12" s="54"/>
      <c r="KUG12" s="54"/>
      <c r="KUH12" s="54"/>
      <c r="KUI12" s="54"/>
      <c r="KUJ12" s="54"/>
      <c r="KUK12" s="54"/>
      <c r="KUL12" s="54"/>
      <c r="KUM12" s="54"/>
      <c r="KUN12" s="54"/>
      <c r="KUO12" s="54"/>
      <c r="KUP12" s="54"/>
      <c r="KUQ12" s="54"/>
      <c r="KUR12" s="54"/>
      <c r="KUS12" s="54"/>
      <c r="KUT12" s="54"/>
      <c r="KUU12" s="54"/>
      <c r="KUV12" s="54"/>
      <c r="KUW12" s="54"/>
      <c r="KUX12" s="54"/>
      <c r="KUY12" s="54"/>
      <c r="KUZ12" s="54"/>
      <c r="KVA12" s="54"/>
      <c r="KVB12" s="54"/>
      <c r="KVC12" s="54"/>
      <c r="KVD12" s="54"/>
      <c r="KVE12" s="54"/>
      <c r="KVF12" s="54"/>
      <c r="KVG12" s="54"/>
      <c r="KVH12" s="54"/>
      <c r="KVI12" s="54"/>
      <c r="KVJ12" s="54"/>
      <c r="KVK12" s="54"/>
      <c r="KVL12" s="54"/>
      <c r="KVM12" s="54"/>
      <c r="KVN12" s="54"/>
      <c r="KVO12" s="54"/>
      <c r="KVP12" s="54"/>
      <c r="KVQ12" s="54"/>
      <c r="KVR12" s="54"/>
      <c r="KVS12" s="54"/>
      <c r="KVT12" s="54"/>
      <c r="KVU12" s="54"/>
      <c r="KVV12" s="54"/>
      <c r="KVW12" s="54"/>
      <c r="KVX12" s="54"/>
      <c r="KVY12" s="54"/>
      <c r="KVZ12" s="54"/>
      <c r="KWA12" s="54"/>
      <c r="KWB12" s="54"/>
      <c r="KWC12" s="54"/>
      <c r="KWD12" s="54"/>
      <c r="KWE12" s="54"/>
      <c r="KWF12" s="54"/>
      <c r="KWG12" s="54"/>
      <c r="KWH12" s="54"/>
      <c r="KWI12" s="54"/>
      <c r="KWJ12" s="54"/>
      <c r="KWK12" s="54"/>
      <c r="KWL12" s="54"/>
      <c r="KWM12" s="54"/>
      <c r="KWN12" s="54"/>
      <c r="KWO12" s="54"/>
      <c r="KWP12" s="54"/>
      <c r="KWQ12" s="54"/>
      <c r="KWR12" s="54"/>
      <c r="KWS12" s="54"/>
      <c r="KWT12" s="54"/>
      <c r="KWU12" s="54"/>
      <c r="KWV12" s="54"/>
      <c r="KWW12" s="54"/>
      <c r="KWX12" s="54"/>
      <c r="KWY12" s="54"/>
      <c r="KWZ12" s="54"/>
      <c r="KXA12" s="54"/>
      <c r="KXB12" s="54"/>
      <c r="KXC12" s="54"/>
      <c r="KXD12" s="54"/>
      <c r="KXE12" s="54"/>
      <c r="KXF12" s="54"/>
      <c r="KXG12" s="54"/>
      <c r="KXH12" s="54"/>
      <c r="KXI12" s="54"/>
      <c r="KXJ12" s="54"/>
      <c r="KXK12" s="54"/>
      <c r="KXL12" s="54"/>
      <c r="KXM12" s="54"/>
      <c r="KXN12" s="54"/>
      <c r="KXO12" s="54"/>
      <c r="KXP12" s="54"/>
      <c r="KXQ12" s="54"/>
      <c r="KXR12" s="54"/>
      <c r="KXS12" s="54"/>
      <c r="KXT12" s="54"/>
      <c r="KXU12" s="54"/>
      <c r="KXV12" s="54"/>
      <c r="KXW12" s="54"/>
      <c r="KXX12" s="54"/>
      <c r="KXY12" s="54"/>
      <c r="KXZ12" s="54"/>
      <c r="KYA12" s="54"/>
      <c r="KYB12" s="54"/>
      <c r="KYC12" s="54"/>
      <c r="KYD12" s="54"/>
      <c r="KYE12" s="54"/>
      <c r="KYF12" s="54"/>
      <c r="KYG12" s="54"/>
      <c r="KYH12" s="54"/>
      <c r="KYI12" s="54"/>
      <c r="KYJ12" s="54"/>
      <c r="KYK12" s="54"/>
      <c r="KYL12" s="54"/>
      <c r="KYM12" s="54"/>
      <c r="KYN12" s="54"/>
      <c r="KYO12" s="54"/>
      <c r="KYP12" s="54"/>
      <c r="KYQ12" s="54"/>
      <c r="KYR12" s="54"/>
      <c r="KYS12" s="54"/>
      <c r="KYT12" s="54"/>
      <c r="KYU12" s="54"/>
      <c r="KYV12" s="54"/>
      <c r="KYW12" s="54"/>
      <c r="KYX12" s="54"/>
      <c r="KYY12" s="54"/>
      <c r="KYZ12" s="54"/>
      <c r="KZA12" s="54"/>
      <c r="KZB12" s="54"/>
      <c r="KZC12" s="54"/>
      <c r="KZD12" s="54"/>
      <c r="KZE12" s="54"/>
      <c r="KZF12" s="54"/>
      <c r="KZG12" s="54"/>
      <c r="KZH12" s="54"/>
      <c r="KZI12" s="54"/>
      <c r="KZJ12" s="54"/>
      <c r="KZK12" s="54"/>
      <c r="KZL12" s="54"/>
      <c r="KZM12" s="54"/>
      <c r="KZN12" s="54"/>
      <c r="KZO12" s="54"/>
      <c r="KZP12" s="54"/>
      <c r="KZQ12" s="54"/>
      <c r="KZR12" s="54"/>
      <c r="KZS12" s="54"/>
      <c r="KZT12" s="54"/>
      <c r="KZU12" s="54"/>
      <c r="KZV12" s="54"/>
      <c r="KZW12" s="54"/>
      <c r="KZX12" s="54"/>
      <c r="KZY12" s="54"/>
      <c r="KZZ12" s="54"/>
      <c r="LAA12" s="54"/>
      <c r="LAB12" s="54"/>
      <c r="LAC12" s="54"/>
      <c r="LAD12" s="54"/>
      <c r="LAE12" s="54"/>
      <c r="LAF12" s="54"/>
      <c r="LAG12" s="54"/>
      <c r="LAH12" s="54"/>
      <c r="LAI12" s="54"/>
      <c r="LAJ12" s="54"/>
      <c r="LAK12" s="54"/>
      <c r="LAL12" s="54"/>
      <c r="LAM12" s="54"/>
      <c r="LAN12" s="54"/>
      <c r="LAO12" s="54"/>
      <c r="LAP12" s="54"/>
      <c r="LAQ12" s="54"/>
      <c r="LAR12" s="54"/>
      <c r="LAS12" s="54"/>
      <c r="LAT12" s="54"/>
      <c r="LAU12" s="54"/>
      <c r="LAV12" s="54"/>
      <c r="LAW12" s="54"/>
      <c r="LAX12" s="54"/>
      <c r="LAY12" s="54"/>
      <c r="LAZ12" s="54"/>
      <c r="LBA12" s="54"/>
      <c r="LBB12" s="54"/>
      <c r="LBC12" s="54"/>
      <c r="LBD12" s="54"/>
      <c r="LBE12" s="54"/>
      <c r="LBF12" s="54"/>
      <c r="LBG12" s="54"/>
      <c r="LBH12" s="54"/>
      <c r="LBI12" s="54"/>
      <c r="LBJ12" s="54"/>
      <c r="LBK12" s="54"/>
      <c r="LBL12" s="54"/>
      <c r="LBM12" s="54"/>
      <c r="LBN12" s="54"/>
      <c r="LBO12" s="54"/>
      <c r="LBP12" s="54"/>
      <c r="LBQ12" s="54"/>
      <c r="LBR12" s="54"/>
      <c r="LBS12" s="54"/>
      <c r="LBT12" s="54"/>
      <c r="LBU12" s="54"/>
      <c r="LBV12" s="54"/>
      <c r="LBW12" s="54"/>
      <c r="LBX12" s="54"/>
      <c r="LBY12" s="54"/>
      <c r="LBZ12" s="54"/>
      <c r="LCA12" s="54"/>
      <c r="LCB12" s="54"/>
      <c r="LCC12" s="54"/>
      <c r="LCD12" s="54"/>
      <c r="LCE12" s="54"/>
      <c r="LCF12" s="54"/>
      <c r="LCG12" s="54"/>
      <c r="LCH12" s="54"/>
      <c r="LCI12" s="54"/>
      <c r="LCJ12" s="54"/>
      <c r="LCK12" s="54"/>
      <c r="LCL12" s="54"/>
      <c r="LCM12" s="54"/>
      <c r="LCN12" s="54"/>
      <c r="LCO12" s="54"/>
      <c r="LCP12" s="54"/>
      <c r="LCQ12" s="54"/>
      <c r="LCR12" s="54"/>
      <c r="LCS12" s="54"/>
      <c r="LCT12" s="54"/>
      <c r="LCU12" s="54"/>
      <c r="LCV12" s="54"/>
      <c r="LCW12" s="54"/>
      <c r="LCX12" s="54"/>
      <c r="LCY12" s="54"/>
      <c r="LCZ12" s="54"/>
      <c r="LDA12" s="54"/>
      <c r="LDB12" s="54"/>
      <c r="LDC12" s="54"/>
      <c r="LDD12" s="54"/>
      <c r="LDE12" s="54"/>
      <c r="LDF12" s="54"/>
      <c r="LDG12" s="54"/>
      <c r="LDH12" s="54"/>
      <c r="LDI12" s="54"/>
      <c r="LDJ12" s="54"/>
      <c r="LDK12" s="54"/>
      <c r="LDL12" s="54"/>
      <c r="LDM12" s="54"/>
      <c r="LDN12" s="54"/>
      <c r="LDO12" s="54"/>
      <c r="LDP12" s="54"/>
      <c r="LDQ12" s="54"/>
      <c r="LDR12" s="54"/>
      <c r="LDS12" s="54"/>
      <c r="LDT12" s="54"/>
      <c r="LDU12" s="54"/>
      <c r="LDV12" s="54"/>
      <c r="LDW12" s="54"/>
      <c r="LDX12" s="54"/>
      <c r="LDY12" s="54"/>
      <c r="LDZ12" s="54"/>
      <c r="LEA12" s="54"/>
      <c r="LEB12" s="54"/>
      <c r="LEC12" s="54"/>
      <c r="LED12" s="54"/>
      <c r="LEE12" s="54"/>
      <c r="LEF12" s="54"/>
      <c r="LEG12" s="54"/>
      <c r="LEH12" s="54"/>
      <c r="LEI12" s="54"/>
      <c r="LEJ12" s="54"/>
      <c r="LEK12" s="54"/>
      <c r="LEL12" s="54"/>
      <c r="LEM12" s="54"/>
      <c r="LEN12" s="54"/>
      <c r="LEO12" s="54"/>
      <c r="LEP12" s="54"/>
      <c r="LEQ12" s="54"/>
      <c r="LER12" s="54"/>
      <c r="LES12" s="54"/>
      <c r="LET12" s="54"/>
      <c r="LEU12" s="54"/>
      <c r="LEV12" s="54"/>
      <c r="LEW12" s="54"/>
      <c r="LEX12" s="54"/>
      <c r="LEY12" s="54"/>
      <c r="LEZ12" s="54"/>
      <c r="LFA12" s="54"/>
      <c r="LFB12" s="54"/>
      <c r="LFC12" s="54"/>
      <c r="LFD12" s="54"/>
      <c r="LFE12" s="54"/>
      <c r="LFF12" s="54"/>
      <c r="LFG12" s="54"/>
      <c r="LFH12" s="54"/>
      <c r="LFI12" s="54"/>
      <c r="LFJ12" s="54"/>
      <c r="LFK12" s="54"/>
      <c r="LFL12" s="54"/>
      <c r="LFM12" s="54"/>
      <c r="LFN12" s="54"/>
      <c r="LFO12" s="54"/>
      <c r="LFP12" s="54"/>
      <c r="LFQ12" s="54"/>
      <c r="LFR12" s="54"/>
      <c r="LFS12" s="54"/>
      <c r="LFT12" s="54"/>
      <c r="LFU12" s="54"/>
      <c r="LFV12" s="54"/>
      <c r="LFW12" s="54"/>
      <c r="LFX12" s="54"/>
      <c r="LFY12" s="54"/>
      <c r="LFZ12" s="54"/>
      <c r="LGA12" s="54"/>
      <c r="LGB12" s="54"/>
      <c r="LGC12" s="54"/>
      <c r="LGD12" s="54"/>
      <c r="LGE12" s="54"/>
      <c r="LGF12" s="54"/>
      <c r="LGG12" s="54"/>
      <c r="LGH12" s="54"/>
      <c r="LGI12" s="54"/>
      <c r="LGJ12" s="54"/>
      <c r="LGK12" s="54"/>
      <c r="LGL12" s="54"/>
      <c r="LGM12" s="54"/>
      <c r="LGN12" s="54"/>
      <c r="LGO12" s="54"/>
      <c r="LGP12" s="54"/>
      <c r="LGQ12" s="54"/>
      <c r="LGR12" s="54"/>
      <c r="LGS12" s="54"/>
      <c r="LGT12" s="54"/>
      <c r="LGU12" s="54"/>
      <c r="LGV12" s="54"/>
      <c r="LGW12" s="54"/>
      <c r="LGX12" s="54"/>
      <c r="LGY12" s="54"/>
      <c r="LGZ12" s="54"/>
      <c r="LHA12" s="54"/>
      <c r="LHB12" s="54"/>
      <c r="LHC12" s="54"/>
      <c r="LHD12" s="54"/>
      <c r="LHE12" s="54"/>
      <c r="LHF12" s="54"/>
      <c r="LHG12" s="54"/>
      <c r="LHH12" s="54"/>
      <c r="LHI12" s="54"/>
      <c r="LHJ12" s="54"/>
      <c r="LHK12" s="54"/>
      <c r="LHL12" s="54"/>
      <c r="LHM12" s="54"/>
      <c r="LHN12" s="54"/>
      <c r="LHO12" s="54"/>
      <c r="LHP12" s="54"/>
      <c r="LHQ12" s="54"/>
      <c r="LHR12" s="54"/>
      <c r="LHS12" s="54"/>
      <c r="LHT12" s="54"/>
      <c r="LHU12" s="54"/>
      <c r="LHV12" s="54"/>
      <c r="LHW12" s="54"/>
      <c r="LHX12" s="54"/>
      <c r="LHY12" s="54"/>
      <c r="LHZ12" s="54"/>
      <c r="LIA12" s="54"/>
      <c r="LIB12" s="54"/>
      <c r="LIC12" s="54"/>
      <c r="LID12" s="54"/>
      <c r="LIE12" s="54"/>
      <c r="LIF12" s="54"/>
      <c r="LIG12" s="54"/>
      <c r="LIH12" s="54"/>
      <c r="LII12" s="54"/>
      <c r="LIJ12" s="54"/>
      <c r="LIK12" s="54"/>
      <c r="LIL12" s="54"/>
      <c r="LIM12" s="54"/>
      <c r="LIN12" s="54"/>
      <c r="LIO12" s="54"/>
      <c r="LIP12" s="54"/>
      <c r="LIQ12" s="54"/>
      <c r="LIR12" s="54"/>
      <c r="LIS12" s="54"/>
      <c r="LIT12" s="54"/>
      <c r="LIU12" s="54"/>
      <c r="LIV12" s="54"/>
      <c r="LIW12" s="54"/>
      <c r="LIX12" s="54"/>
      <c r="LIY12" s="54"/>
      <c r="LIZ12" s="54"/>
      <c r="LJA12" s="54"/>
      <c r="LJB12" s="54"/>
      <c r="LJC12" s="54"/>
      <c r="LJD12" s="54"/>
      <c r="LJE12" s="54"/>
      <c r="LJF12" s="54"/>
      <c r="LJG12" s="54"/>
      <c r="LJH12" s="54"/>
      <c r="LJI12" s="54"/>
      <c r="LJJ12" s="54"/>
      <c r="LJK12" s="54"/>
      <c r="LJL12" s="54"/>
      <c r="LJM12" s="54"/>
      <c r="LJN12" s="54"/>
      <c r="LJO12" s="54"/>
      <c r="LJP12" s="54"/>
      <c r="LJQ12" s="54"/>
      <c r="LJR12" s="54"/>
      <c r="LJS12" s="54"/>
      <c r="LJT12" s="54"/>
      <c r="LJU12" s="54"/>
      <c r="LJV12" s="54"/>
      <c r="LJW12" s="54"/>
      <c r="LJX12" s="54"/>
      <c r="LJY12" s="54"/>
      <c r="LJZ12" s="54"/>
      <c r="LKA12" s="54"/>
      <c r="LKB12" s="54"/>
      <c r="LKC12" s="54"/>
      <c r="LKD12" s="54"/>
      <c r="LKE12" s="54"/>
      <c r="LKF12" s="54"/>
      <c r="LKG12" s="54"/>
      <c r="LKH12" s="54"/>
      <c r="LKI12" s="54"/>
      <c r="LKJ12" s="54"/>
      <c r="LKK12" s="54"/>
      <c r="LKL12" s="54"/>
      <c r="LKM12" s="54"/>
      <c r="LKN12" s="54"/>
      <c r="LKO12" s="54"/>
      <c r="LKP12" s="54"/>
      <c r="LKQ12" s="54"/>
      <c r="LKR12" s="54"/>
      <c r="LKS12" s="54"/>
      <c r="LKT12" s="54"/>
      <c r="LKU12" s="54"/>
      <c r="LKV12" s="54"/>
      <c r="LKW12" s="54"/>
      <c r="LKX12" s="54"/>
      <c r="LKY12" s="54"/>
      <c r="LKZ12" s="54"/>
      <c r="LLA12" s="54"/>
      <c r="LLB12" s="54"/>
      <c r="LLC12" s="54"/>
      <c r="LLD12" s="54"/>
      <c r="LLE12" s="54"/>
      <c r="LLF12" s="54"/>
      <c r="LLG12" s="54"/>
      <c r="LLH12" s="54"/>
      <c r="LLI12" s="54"/>
      <c r="LLJ12" s="54"/>
      <c r="LLK12" s="54"/>
      <c r="LLL12" s="54"/>
      <c r="LLM12" s="54"/>
      <c r="LLN12" s="54"/>
      <c r="LLO12" s="54"/>
      <c r="LLP12" s="54"/>
      <c r="LLQ12" s="54"/>
      <c r="LLR12" s="54"/>
      <c r="LLS12" s="54"/>
      <c r="LLT12" s="54"/>
      <c r="LLU12" s="54"/>
      <c r="LLV12" s="54"/>
      <c r="LLW12" s="54"/>
      <c r="LLX12" s="54"/>
      <c r="LLY12" s="54"/>
      <c r="LLZ12" s="54"/>
      <c r="LMA12" s="54"/>
      <c r="LMB12" s="54"/>
      <c r="LMC12" s="54"/>
      <c r="LMD12" s="54"/>
      <c r="LME12" s="54"/>
      <c r="LMF12" s="54"/>
      <c r="LMG12" s="54"/>
      <c r="LMH12" s="54"/>
      <c r="LMI12" s="54"/>
      <c r="LMJ12" s="54"/>
      <c r="LMK12" s="54"/>
      <c r="LML12" s="54"/>
      <c r="LMM12" s="54"/>
      <c r="LMN12" s="54"/>
      <c r="LMO12" s="54"/>
      <c r="LMP12" s="54"/>
      <c r="LMQ12" s="54"/>
      <c r="LMR12" s="54"/>
      <c r="LMS12" s="54"/>
      <c r="LMT12" s="54"/>
      <c r="LMU12" s="54"/>
      <c r="LMV12" s="54"/>
      <c r="LMW12" s="54"/>
      <c r="LMX12" s="54"/>
      <c r="LMY12" s="54"/>
      <c r="LMZ12" s="54"/>
      <c r="LNA12" s="54"/>
      <c r="LNB12" s="54"/>
      <c r="LNC12" s="54"/>
      <c r="LND12" s="54"/>
      <c r="LNE12" s="54"/>
      <c r="LNF12" s="54"/>
      <c r="LNG12" s="54"/>
      <c r="LNH12" s="54"/>
      <c r="LNI12" s="54"/>
      <c r="LNJ12" s="54"/>
      <c r="LNK12" s="54"/>
      <c r="LNL12" s="54"/>
      <c r="LNM12" s="54"/>
      <c r="LNN12" s="54"/>
      <c r="LNO12" s="54"/>
      <c r="LNP12" s="54"/>
      <c r="LNQ12" s="54"/>
      <c r="LNR12" s="54"/>
      <c r="LNS12" s="54"/>
      <c r="LNT12" s="54"/>
      <c r="LNU12" s="54"/>
      <c r="LNV12" s="54"/>
      <c r="LNW12" s="54"/>
      <c r="LNX12" s="54"/>
      <c r="LNY12" s="54"/>
      <c r="LNZ12" s="54"/>
      <c r="LOA12" s="54"/>
      <c r="LOB12" s="54"/>
      <c r="LOC12" s="54"/>
      <c r="LOD12" s="54"/>
      <c r="LOE12" s="54"/>
      <c r="LOF12" s="54"/>
      <c r="LOG12" s="54"/>
      <c r="LOH12" s="54"/>
      <c r="LOI12" s="54"/>
      <c r="LOJ12" s="54"/>
      <c r="LOK12" s="54"/>
      <c r="LOL12" s="54"/>
      <c r="LOM12" s="54"/>
      <c r="LON12" s="54"/>
      <c r="LOO12" s="54"/>
      <c r="LOP12" s="54"/>
      <c r="LOQ12" s="54"/>
      <c r="LOR12" s="54"/>
      <c r="LOS12" s="54"/>
      <c r="LOT12" s="54"/>
      <c r="LOU12" s="54"/>
      <c r="LOV12" s="54"/>
      <c r="LOW12" s="54"/>
      <c r="LOX12" s="54"/>
      <c r="LOY12" s="54"/>
      <c r="LOZ12" s="54"/>
      <c r="LPA12" s="54"/>
      <c r="LPB12" s="54"/>
      <c r="LPC12" s="54"/>
      <c r="LPD12" s="54"/>
      <c r="LPE12" s="54"/>
      <c r="LPF12" s="54"/>
      <c r="LPG12" s="54"/>
      <c r="LPH12" s="54"/>
      <c r="LPI12" s="54"/>
      <c r="LPJ12" s="54"/>
      <c r="LPK12" s="54"/>
      <c r="LPL12" s="54"/>
      <c r="LPM12" s="54"/>
      <c r="LPN12" s="54"/>
      <c r="LPO12" s="54"/>
      <c r="LPP12" s="54"/>
      <c r="LPQ12" s="54"/>
      <c r="LPR12" s="54"/>
      <c r="LPS12" s="54"/>
      <c r="LPT12" s="54"/>
      <c r="LPU12" s="54"/>
      <c r="LPV12" s="54"/>
      <c r="LPW12" s="54"/>
      <c r="LPX12" s="54"/>
      <c r="LPY12" s="54"/>
      <c r="LPZ12" s="54"/>
      <c r="LQA12" s="54"/>
      <c r="LQB12" s="54"/>
      <c r="LQC12" s="54"/>
      <c r="LQD12" s="54"/>
      <c r="LQE12" s="54"/>
      <c r="LQF12" s="54"/>
      <c r="LQG12" s="54"/>
      <c r="LQH12" s="54"/>
      <c r="LQI12" s="54"/>
      <c r="LQJ12" s="54"/>
      <c r="LQK12" s="54"/>
      <c r="LQL12" s="54"/>
      <c r="LQM12" s="54"/>
      <c r="LQN12" s="54"/>
      <c r="LQO12" s="54"/>
      <c r="LQP12" s="54"/>
      <c r="LQQ12" s="54"/>
      <c r="LQR12" s="54"/>
      <c r="LQS12" s="54"/>
      <c r="LQT12" s="54"/>
      <c r="LQU12" s="54"/>
      <c r="LQV12" s="54"/>
      <c r="LQW12" s="54"/>
      <c r="LQX12" s="54"/>
      <c r="LQY12" s="54"/>
      <c r="LQZ12" s="54"/>
      <c r="LRA12" s="54"/>
      <c r="LRB12" s="54"/>
      <c r="LRC12" s="54"/>
      <c r="LRD12" s="54"/>
      <c r="LRE12" s="54"/>
      <c r="LRF12" s="54"/>
      <c r="LRG12" s="54"/>
      <c r="LRH12" s="54"/>
      <c r="LRI12" s="54"/>
      <c r="LRJ12" s="54"/>
      <c r="LRK12" s="54"/>
      <c r="LRL12" s="54"/>
      <c r="LRM12" s="54"/>
      <c r="LRN12" s="54"/>
      <c r="LRO12" s="54"/>
      <c r="LRP12" s="54"/>
      <c r="LRQ12" s="54"/>
      <c r="LRR12" s="54"/>
      <c r="LRS12" s="54"/>
      <c r="LRT12" s="54"/>
      <c r="LRU12" s="54"/>
      <c r="LRV12" s="54"/>
      <c r="LRW12" s="54"/>
      <c r="LRX12" s="54"/>
      <c r="LRY12" s="54"/>
      <c r="LRZ12" s="54"/>
      <c r="LSA12" s="54"/>
      <c r="LSB12" s="54"/>
      <c r="LSC12" s="54"/>
      <c r="LSD12" s="54"/>
      <c r="LSE12" s="54"/>
      <c r="LSF12" s="54"/>
      <c r="LSG12" s="54"/>
      <c r="LSH12" s="54"/>
      <c r="LSI12" s="54"/>
      <c r="LSJ12" s="54"/>
      <c r="LSK12" s="54"/>
      <c r="LSL12" s="54"/>
      <c r="LSM12" s="54"/>
      <c r="LSN12" s="54"/>
      <c r="LSO12" s="54"/>
      <c r="LSP12" s="54"/>
      <c r="LSQ12" s="54"/>
      <c r="LSR12" s="54"/>
      <c r="LSS12" s="54"/>
      <c r="LST12" s="54"/>
      <c r="LSU12" s="54"/>
      <c r="LSV12" s="54"/>
      <c r="LSW12" s="54"/>
      <c r="LSX12" s="54"/>
      <c r="LSY12" s="54"/>
      <c r="LSZ12" s="54"/>
      <c r="LTA12" s="54"/>
      <c r="LTB12" s="54"/>
      <c r="LTC12" s="54"/>
      <c r="LTD12" s="54"/>
      <c r="LTE12" s="54"/>
      <c r="LTF12" s="54"/>
      <c r="LTG12" s="54"/>
      <c r="LTH12" s="54"/>
      <c r="LTI12" s="54"/>
      <c r="LTJ12" s="54"/>
      <c r="LTK12" s="54"/>
      <c r="LTL12" s="54"/>
      <c r="LTM12" s="54"/>
      <c r="LTN12" s="54"/>
      <c r="LTO12" s="54"/>
      <c r="LTP12" s="54"/>
      <c r="LTQ12" s="54"/>
      <c r="LTR12" s="54"/>
      <c r="LTS12" s="54"/>
      <c r="LTT12" s="54"/>
      <c r="LTU12" s="54"/>
      <c r="LTV12" s="54"/>
      <c r="LTW12" s="54"/>
      <c r="LTX12" s="54"/>
      <c r="LTY12" s="54"/>
      <c r="LTZ12" s="54"/>
      <c r="LUA12" s="54"/>
      <c r="LUB12" s="54"/>
      <c r="LUC12" s="54"/>
      <c r="LUD12" s="54"/>
      <c r="LUE12" s="54"/>
      <c r="LUF12" s="54"/>
      <c r="LUG12" s="54"/>
      <c r="LUH12" s="54"/>
      <c r="LUI12" s="54"/>
      <c r="LUJ12" s="54"/>
      <c r="LUK12" s="54"/>
      <c r="LUL12" s="54"/>
      <c r="LUM12" s="54"/>
      <c r="LUN12" s="54"/>
      <c r="LUO12" s="54"/>
      <c r="LUP12" s="54"/>
      <c r="LUQ12" s="54"/>
      <c r="LUR12" s="54"/>
      <c r="LUS12" s="54"/>
      <c r="LUT12" s="54"/>
      <c r="LUU12" s="54"/>
      <c r="LUV12" s="54"/>
      <c r="LUW12" s="54"/>
      <c r="LUX12" s="54"/>
      <c r="LUY12" s="54"/>
      <c r="LUZ12" s="54"/>
      <c r="LVA12" s="54"/>
      <c r="LVB12" s="54"/>
      <c r="LVC12" s="54"/>
      <c r="LVD12" s="54"/>
      <c r="LVE12" s="54"/>
      <c r="LVF12" s="54"/>
      <c r="LVG12" s="54"/>
      <c r="LVH12" s="54"/>
      <c r="LVI12" s="54"/>
      <c r="LVJ12" s="54"/>
      <c r="LVK12" s="54"/>
      <c r="LVL12" s="54"/>
      <c r="LVM12" s="54"/>
      <c r="LVN12" s="54"/>
      <c r="LVO12" s="54"/>
      <c r="LVP12" s="54"/>
      <c r="LVQ12" s="54"/>
      <c r="LVR12" s="54"/>
      <c r="LVS12" s="54"/>
      <c r="LVT12" s="54"/>
      <c r="LVU12" s="54"/>
      <c r="LVV12" s="54"/>
      <c r="LVW12" s="54"/>
      <c r="LVX12" s="54"/>
      <c r="LVY12" s="54"/>
      <c r="LVZ12" s="54"/>
      <c r="LWA12" s="54"/>
      <c r="LWB12" s="54"/>
      <c r="LWC12" s="54"/>
      <c r="LWD12" s="54"/>
      <c r="LWE12" s="54"/>
      <c r="LWF12" s="54"/>
      <c r="LWG12" s="54"/>
      <c r="LWH12" s="54"/>
      <c r="LWI12" s="54"/>
      <c r="LWJ12" s="54"/>
      <c r="LWK12" s="54"/>
      <c r="LWL12" s="54"/>
      <c r="LWM12" s="54"/>
      <c r="LWN12" s="54"/>
      <c r="LWO12" s="54"/>
      <c r="LWP12" s="54"/>
      <c r="LWQ12" s="54"/>
      <c r="LWR12" s="54"/>
      <c r="LWS12" s="54"/>
      <c r="LWT12" s="54"/>
      <c r="LWU12" s="54"/>
      <c r="LWV12" s="54"/>
      <c r="LWW12" s="54"/>
      <c r="LWX12" s="54"/>
      <c r="LWY12" s="54"/>
      <c r="LWZ12" s="54"/>
      <c r="LXA12" s="54"/>
      <c r="LXB12" s="54"/>
      <c r="LXC12" s="54"/>
      <c r="LXD12" s="54"/>
      <c r="LXE12" s="54"/>
      <c r="LXF12" s="54"/>
      <c r="LXG12" s="54"/>
      <c r="LXH12" s="54"/>
      <c r="LXI12" s="54"/>
      <c r="LXJ12" s="54"/>
      <c r="LXK12" s="54"/>
      <c r="LXL12" s="54"/>
      <c r="LXM12" s="54"/>
      <c r="LXN12" s="54"/>
      <c r="LXO12" s="54"/>
      <c r="LXP12" s="54"/>
      <c r="LXQ12" s="54"/>
      <c r="LXR12" s="54"/>
      <c r="LXS12" s="54"/>
      <c r="LXT12" s="54"/>
      <c r="LXU12" s="54"/>
      <c r="LXV12" s="54"/>
      <c r="LXW12" s="54"/>
      <c r="LXX12" s="54"/>
      <c r="LXY12" s="54"/>
      <c r="LXZ12" s="54"/>
      <c r="LYA12" s="54"/>
      <c r="LYB12" s="54"/>
      <c r="LYC12" s="54"/>
      <c r="LYD12" s="54"/>
      <c r="LYE12" s="54"/>
      <c r="LYF12" s="54"/>
      <c r="LYG12" s="54"/>
      <c r="LYH12" s="54"/>
      <c r="LYI12" s="54"/>
      <c r="LYJ12" s="54"/>
      <c r="LYK12" s="54"/>
      <c r="LYL12" s="54"/>
      <c r="LYM12" s="54"/>
      <c r="LYN12" s="54"/>
      <c r="LYO12" s="54"/>
      <c r="LYP12" s="54"/>
      <c r="LYQ12" s="54"/>
      <c r="LYR12" s="54"/>
      <c r="LYS12" s="54"/>
      <c r="LYT12" s="54"/>
      <c r="LYU12" s="54"/>
      <c r="LYV12" s="54"/>
      <c r="LYW12" s="54"/>
      <c r="LYX12" s="54"/>
      <c r="LYY12" s="54"/>
      <c r="LYZ12" s="54"/>
      <c r="LZA12" s="54"/>
      <c r="LZB12" s="54"/>
      <c r="LZC12" s="54"/>
      <c r="LZD12" s="54"/>
      <c r="LZE12" s="54"/>
      <c r="LZF12" s="54"/>
      <c r="LZG12" s="54"/>
      <c r="LZH12" s="54"/>
      <c r="LZI12" s="54"/>
      <c r="LZJ12" s="54"/>
      <c r="LZK12" s="54"/>
      <c r="LZL12" s="54"/>
      <c r="LZM12" s="54"/>
      <c r="LZN12" s="54"/>
      <c r="LZO12" s="54"/>
      <c r="LZP12" s="54"/>
      <c r="LZQ12" s="54"/>
      <c r="LZR12" s="54"/>
      <c r="LZS12" s="54"/>
      <c r="LZT12" s="54"/>
      <c r="LZU12" s="54"/>
      <c r="LZV12" s="54"/>
      <c r="LZW12" s="54"/>
      <c r="LZX12" s="54"/>
      <c r="LZY12" s="54"/>
      <c r="LZZ12" s="54"/>
      <c r="MAA12" s="54"/>
      <c r="MAB12" s="54"/>
      <c r="MAC12" s="54"/>
      <c r="MAD12" s="54"/>
      <c r="MAE12" s="54"/>
      <c r="MAF12" s="54"/>
      <c r="MAG12" s="54"/>
      <c r="MAH12" s="54"/>
      <c r="MAI12" s="54"/>
      <c r="MAJ12" s="54"/>
      <c r="MAK12" s="54"/>
      <c r="MAL12" s="54"/>
      <c r="MAM12" s="54"/>
      <c r="MAN12" s="54"/>
      <c r="MAO12" s="54"/>
      <c r="MAP12" s="54"/>
      <c r="MAQ12" s="54"/>
      <c r="MAR12" s="54"/>
      <c r="MAS12" s="54"/>
      <c r="MAT12" s="54"/>
      <c r="MAU12" s="54"/>
      <c r="MAV12" s="54"/>
      <c r="MAW12" s="54"/>
      <c r="MAX12" s="54"/>
      <c r="MAY12" s="54"/>
      <c r="MAZ12" s="54"/>
      <c r="MBA12" s="54"/>
      <c r="MBB12" s="54"/>
      <c r="MBC12" s="54"/>
      <c r="MBD12" s="54"/>
      <c r="MBE12" s="54"/>
      <c r="MBF12" s="54"/>
      <c r="MBG12" s="54"/>
      <c r="MBH12" s="54"/>
      <c r="MBI12" s="54"/>
      <c r="MBJ12" s="54"/>
      <c r="MBK12" s="54"/>
      <c r="MBL12" s="54"/>
      <c r="MBM12" s="54"/>
      <c r="MBN12" s="54"/>
      <c r="MBO12" s="54"/>
      <c r="MBP12" s="54"/>
      <c r="MBQ12" s="54"/>
      <c r="MBR12" s="54"/>
      <c r="MBS12" s="54"/>
      <c r="MBT12" s="54"/>
      <c r="MBU12" s="54"/>
      <c r="MBV12" s="54"/>
      <c r="MBW12" s="54"/>
      <c r="MBX12" s="54"/>
      <c r="MBY12" s="54"/>
      <c r="MBZ12" s="54"/>
      <c r="MCA12" s="54"/>
      <c r="MCB12" s="54"/>
      <c r="MCC12" s="54"/>
      <c r="MCD12" s="54"/>
      <c r="MCE12" s="54"/>
      <c r="MCF12" s="54"/>
      <c r="MCG12" s="54"/>
      <c r="MCH12" s="54"/>
      <c r="MCI12" s="54"/>
      <c r="MCJ12" s="54"/>
      <c r="MCK12" s="54"/>
      <c r="MCL12" s="54"/>
      <c r="MCM12" s="54"/>
      <c r="MCN12" s="54"/>
      <c r="MCO12" s="54"/>
      <c r="MCP12" s="54"/>
      <c r="MCQ12" s="54"/>
      <c r="MCR12" s="54"/>
      <c r="MCS12" s="54"/>
      <c r="MCT12" s="54"/>
      <c r="MCU12" s="54"/>
      <c r="MCV12" s="54"/>
      <c r="MCW12" s="54"/>
      <c r="MCX12" s="54"/>
      <c r="MCY12" s="54"/>
      <c r="MCZ12" s="54"/>
      <c r="MDA12" s="54"/>
      <c r="MDB12" s="54"/>
      <c r="MDC12" s="54"/>
      <c r="MDD12" s="54"/>
      <c r="MDE12" s="54"/>
      <c r="MDF12" s="54"/>
      <c r="MDG12" s="54"/>
      <c r="MDH12" s="54"/>
      <c r="MDI12" s="54"/>
      <c r="MDJ12" s="54"/>
      <c r="MDK12" s="54"/>
      <c r="MDL12" s="54"/>
      <c r="MDM12" s="54"/>
      <c r="MDN12" s="54"/>
      <c r="MDO12" s="54"/>
      <c r="MDP12" s="54"/>
      <c r="MDQ12" s="54"/>
      <c r="MDR12" s="54"/>
      <c r="MDS12" s="54"/>
      <c r="MDT12" s="54"/>
      <c r="MDU12" s="54"/>
      <c r="MDV12" s="54"/>
      <c r="MDW12" s="54"/>
      <c r="MDX12" s="54"/>
      <c r="MDY12" s="54"/>
      <c r="MDZ12" s="54"/>
      <c r="MEA12" s="54"/>
      <c r="MEB12" s="54"/>
      <c r="MEC12" s="54"/>
      <c r="MED12" s="54"/>
      <c r="MEE12" s="54"/>
      <c r="MEF12" s="54"/>
      <c r="MEG12" s="54"/>
      <c r="MEH12" s="54"/>
      <c r="MEI12" s="54"/>
      <c r="MEJ12" s="54"/>
      <c r="MEK12" s="54"/>
      <c r="MEL12" s="54"/>
      <c r="MEM12" s="54"/>
      <c r="MEN12" s="54"/>
      <c r="MEO12" s="54"/>
      <c r="MEP12" s="54"/>
      <c r="MEQ12" s="54"/>
      <c r="MER12" s="54"/>
      <c r="MES12" s="54"/>
      <c r="MET12" s="54"/>
      <c r="MEU12" s="54"/>
      <c r="MEV12" s="54"/>
      <c r="MEW12" s="54"/>
      <c r="MEX12" s="54"/>
      <c r="MEY12" s="54"/>
      <c r="MEZ12" s="54"/>
      <c r="MFA12" s="54"/>
      <c r="MFB12" s="54"/>
      <c r="MFC12" s="54"/>
      <c r="MFD12" s="54"/>
      <c r="MFE12" s="54"/>
      <c r="MFF12" s="54"/>
      <c r="MFG12" s="54"/>
      <c r="MFH12" s="54"/>
      <c r="MFI12" s="54"/>
      <c r="MFJ12" s="54"/>
      <c r="MFK12" s="54"/>
      <c r="MFL12" s="54"/>
      <c r="MFM12" s="54"/>
      <c r="MFN12" s="54"/>
      <c r="MFO12" s="54"/>
      <c r="MFP12" s="54"/>
      <c r="MFQ12" s="54"/>
      <c r="MFR12" s="54"/>
      <c r="MFS12" s="54"/>
      <c r="MFT12" s="54"/>
      <c r="MFU12" s="54"/>
      <c r="MFV12" s="54"/>
      <c r="MFW12" s="54"/>
      <c r="MFX12" s="54"/>
      <c r="MFY12" s="54"/>
      <c r="MFZ12" s="54"/>
      <c r="MGA12" s="54"/>
      <c r="MGB12" s="54"/>
      <c r="MGC12" s="54"/>
      <c r="MGD12" s="54"/>
      <c r="MGE12" s="54"/>
      <c r="MGF12" s="54"/>
      <c r="MGG12" s="54"/>
      <c r="MGH12" s="54"/>
      <c r="MGI12" s="54"/>
      <c r="MGJ12" s="54"/>
      <c r="MGK12" s="54"/>
      <c r="MGL12" s="54"/>
      <c r="MGM12" s="54"/>
      <c r="MGN12" s="54"/>
      <c r="MGO12" s="54"/>
      <c r="MGP12" s="54"/>
      <c r="MGQ12" s="54"/>
      <c r="MGR12" s="54"/>
      <c r="MGS12" s="54"/>
      <c r="MGT12" s="54"/>
      <c r="MGU12" s="54"/>
      <c r="MGV12" s="54"/>
      <c r="MGW12" s="54"/>
      <c r="MGX12" s="54"/>
      <c r="MGY12" s="54"/>
      <c r="MGZ12" s="54"/>
      <c r="MHA12" s="54"/>
      <c r="MHB12" s="54"/>
      <c r="MHC12" s="54"/>
      <c r="MHD12" s="54"/>
      <c r="MHE12" s="54"/>
      <c r="MHF12" s="54"/>
      <c r="MHG12" s="54"/>
      <c r="MHH12" s="54"/>
      <c r="MHI12" s="54"/>
      <c r="MHJ12" s="54"/>
      <c r="MHK12" s="54"/>
      <c r="MHL12" s="54"/>
      <c r="MHM12" s="54"/>
      <c r="MHN12" s="54"/>
      <c r="MHO12" s="54"/>
      <c r="MHP12" s="54"/>
      <c r="MHQ12" s="54"/>
      <c r="MHR12" s="54"/>
      <c r="MHS12" s="54"/>
      <c r="MHT12" s="54"/>
      <c r="MHU12" s="54"/>
      <c r="MHV12" s="54"/>
      <c r="MHW12" s="54"/>
      <c r="MHX12" s="54"/>
      <c r="MHY12" s="54"/>
      <c r="MHZ12" s="54"/>
      <c r="MIA12" s="54"/>
      <c r="MIB12" s="54"/>
      <c r="MIC12" s="54"/>
      <c r="MID12" s="54"/>
      <c r="MIE12" s="54"/>
      <c r="MIF12" s="54"/>
      <c r="MIG12" s="54"/>
      <c r="MIH12" s="54"/>
      <c r="MII12" s="54"/>
      <c r="MIJ12" s="54"/>
      <c r="MIK12" s="54"/>
      <c r="MIL12" s="54"/>
      <c r="MIM12" s="54"/>
      <c r="MIN12" s="54"/>
      <c r="MIO12" s="54"/>
      <c r="MIP12" s="54"/>
      <c r="MIQ12" s="54"/>
      <c r="MIR12" s="54"/>
      <c r="MIS12" s="54"/>
      <c r="MIT12" s="54"/>
      <c r="MIU12" s="54"/>
      <c r="MIV12" s="54"/>
      <c r="MIW12" s="54"/>
      <c r="MIX12" s="54"/>
      <c r="MIY12" s="54"/>
      <c r="MIZ12" s="54"/>
      <c r="MJA12" s="54"/>
      <c r="MJB12" s="54"/>
      <c r="MJC12" s="54"/>
      <c r="MJD12" s="54"/>
      <c r="MJE12" s="54"/>
      <c r="MJF12" s="54"/>
      <c r="MJG12" s="54"/>
      <c r="MJH12" s="54"/>
      <c r="MJI12" s="54"/>
      <c r="MJJ12" s="54"/>
      <c r="MJK12" s="54"/>
      <c r="MJL12" s="54"/>
      <c r="MJM12" s="54"/>
      <c r="MJN12" s="54"/>
      <c r="MJO12" s="54"/>
      <c r="MJP12" s="54"/>
      <c r="MJQ12" s="54"/>
      <c r="MJR12" s="54"/>
      <c r="MJS12" s="54"/>
      <c r="MJT12" s="54"/>
      <c r="MJU12" s="54"/>
      <c r="MJV12" s="54"/>
      <c r="MJW12" s="54"/>
      <c r="MJX12" s="54"/>
      <c r="MJY12" s="54"/>
      <c r="MJZ12" s="54"/>
      <c r="MKA12" s="54"/>
      <c r="MKB12" s="54"/>
      <c r="MKC12" s="54"/>
      <c r="MKD12" s="54"/>
      <c r="MKE12" s="54"/>
      <c r="MKF12" s="54"/>
      <c r="MKG12" s="54"/>
      <c r="MKH12" s="54"/>
      <c r="MKI12" s="54"/>
      <c r="MKJ12" s="54"/>
      <c r="MKK12" s="54"/>
      <c r="MKL12" s="54"/>
      <c r="MKM12" s="54"/>
      <c r="MKN12" s="54"/>
      <c r="MKO12" s="54"/>
      <c r="MKP12" s="54"/>
      <c r="MKQ12" s="54"/>
      <c r="MKR12" s="54"/>
      <c r="MKS12" s="54"/>
      <c r="MKT12" s="54"/>
      <c r="MKU12" s="54"/>
      <c r="MKV12" s="54"/>
      <c r="MKW12" s="54"/>
      <c r="MKX12" s="54"/>
      <c r="MKY12" s="54"/>
      <c r="MKZ12" s="54"/>
      <c r="MLA12" s="54"/>
      <c r="MLB12" s="54"/>
      <c r="MLC12" s="54"/>
      <c r="MLD12" s="54"/>
      <c r="MLE12" s="54"/>
      <c r="MLF12" s="54"/>
      <c r="MLG12" s="54"/>
      <c r="MLH12" s="54"/>
      <c r="MLI12" s="54"/>
      <c r="MLJ12" s="54"/>
      <c r="MLK12" s="54"/>
      <c r="MLL12" s="54"/>
      <c r="MLM12" s="54"/>
      <c r="MLN12" s="54"/>
      <c r="MLO12" s="54"/>
      <c r="MLP12" s="54"/>
      <c r="MLQ12" s="54"/>
      <c r="MLR12" s="54"/>
      <c r="MLS12" s="54"/>
      <c r="MLT12" s="54"/>
      <c r="MLU12" s="54"/>
      <c r="MLV12" s="54"/>
      <c r="MLW12" s="54"/>
      <c r="MLX12" s="54"/>
      <c r="MLY12" s="54"/>
      <c r="MLZ12" s="54"/>
      <c r="MMA12" s="54"/>
      <c r="MMB12" s="54"/>
      <c r="MMC12" s="54"/>
      <c r="MMD12" s="54"/>
      <c r="MME12" s="54"/>
      <c r="MMF12" s="54"/>
      <c r="MMG12" s="54"/>
      <c r="MMH12" s="54"/>
      <c r="MMI12" s="54"/>
      <c r="MMJ12" s="54"/>
      <c r="MMK12" s="54"/>
      <c r="MML12" s="54"/>
      <c r="MMM12" s="54"/>
      <c r="MMN12" s="54"/>
      <c r="MMO12" s="54"/>
      <c r="MMP12" s="54"/>
      <c r="MMQ12" s="54"/>
      <c r="MMR12" s="54"/>
      <c r="MMS12" s="54"/>
      <c r="MMT12" s="54"/>
      <c r="MMU12" s="54"/>
      <c r="MMV12" s="54"/>
      <c r="MMW12" s="54"/>
      <c r="MMX12" s="54"/>
      <c r="MMY12" s="54"/>
      <c r="MMZ12" s="54"/>
      <c r="MNA12" s="54"/>
      <c r="MNB12" s="54"/>
      <c r="MNC12" s="54"/>
      <c r="MND12" s="54"/>
      <c r="MNE12" s="54"/>
      <c r="MNF12" s="54"/>
      <c r="MNG12" s="54"/>
      <c r="MNH12" s="54"/>
      <c r="MNI12" s="54"/>
      <c r="MNJ12" s="54"/>
      <c r="MNK12" s="54"/>
      <c r="MNL12" s="54"/>
      <c r="MNM12" s="54"/>
      <c r="MNN12" s="54"/>
      <c r="MNO12" s="54"/>
      <c r="MNP12" s="54"/>
      <c r="MNQ12" s="54"/>
      <c r="MNR12" s="54"/>
      <c r="MNS12" s="54"/>
      <c r="MNT12" s="54"/>
      <c r="MNU12" s="54"/>
      <c r="MNV12" s="54"/>
      <c r="MNW12" s="54"/>
      <c r="MNX12" s="54"/>
      <c r="MNY12" s="54"/>
      <c r="MNZ12" s="54"/>
      <c r="MOA12" s="54"/>
      <c r="MOB12" s="54"/>
      <c r="MOC12" s="54"/>
      <c r="MOD12" s="54"/>
      <c r="MOE12" s="54"/>
      <c r="MOF12" s="54"/>
      <c r="MOG12" s="54"/>
      <c r="MOH12" s="54"/>
      <c r="MOI12" s="54"/>
      <c r="MOJ12" s="54"/>
      <c r="MOK12" s="54"/>
      <c r="MOL12" s="54"/>
      <c r="MOM12" s="54"/>
      <c r="MON12" s="54"/>
      <c r="MOO12" s="54"/>
      <c r="MOP12" s="54"/>
      <c r="MOQ12" s="54"/>
      <c r="MOR12" s="54"/>
      <c r="MOS12" s="54"/>
      <c r="MOT12" s="54"/>
      <c r="MOU12" s="54"/>
      <c r="MOV12" s="54"/>
      <c r="MOW12" s="54"/>
      <c r="MOX12" s="54"/>
      <c r="MOY12" s="54"/>
      <c r="MOZ12" s="54"/>
      <c r="MPA12" s="54"/>
      <c r="MPB12" s="54"/>
      <c r="MPC12" s="54"/>
      <c r="MPD12" s="54"/>
      <c r="MPE12" s="54"/>
      <c r="MPF12" s="54"/>
      <c r="MPG12" s="54"/>
      <c r="MPH12" s="54"/>
      <c r="MPI12" s="54"/>
      <c r="MPJ12" s="54"/>
      <c r="MPK12" s="54"/>
      <c r="MPL12" s="54"/>
      <c r="MPM12" s="54"/>
      <c r="MPN12" s="54"/>
      <c r="MPO12" s="54"/>
      <c r="MPP12" s="54"/>
      <c r="MPQ12" s="54"/>
      <c r="MPR12" s="54"/>
      <c r="MPS12" s="54"/>
      <c r="MPT12" s="54"/>
      <c r="MPU12" s="54"/>
      <c r="MPV12" s="54"/>
      <c r="MPW12" s="54"/>
      <c r="MPX12" s="54"/>
      <c r="MPY12" s="54"/>
      <c r="MPZ12" s="54"/>
      <c r="MQA12" s="54"/>
      <c r="MQB12" s="54"/>
      <c r="MQC12" s="54"/>
      <c r="MQD12" s="54"/>
      <c r="MQE12" s="54"/>
      <c r="MQF12" s="54"/>
      <c r="MQG12" s="54"/>
      <c r="MQH12" s="54"/>
      <c r="MQI12" s="54"/>
      <c r="MQJ12" s="54"/>
      <c r="MQK12" s="54"/>
      <c r="MQL12" s="54"/>
      <c r="MQM12" s="54"/>
      <c r="MQN12" s="54"/>
      <c r="MQO12" s="54"/>
      <c r="MQP12" s="54"/>
      <c r="MQQ12" s="54"/>
      <c r="MQR12" s="54"/>
      <c r="MQS12" s="54"/>
      <c r="MQT12" s="54"/>
      <c r="MQU12" s="54"/>
      <c r="MQV12" s="54"/>
      <c r="MQW12" s="54"/>
      <c r="MQX12" s="54"/>
      <c r="MQY12" s="54"/>
      <c r="MQZ12" s="54"/>
      <c r="MRA12" s="54"/>
      <c r="MRB12" s="54"/>
      <c r="MRC12" s="54"/>
      <c r="MRD12" s="54"/>
      <c r="MRE12" s="54"/>
      <c r="MRF12" s="54"/>
      <c r="MRG12" s="54"/>
      <c r="MRH12" s="54"/>
      <c r="MRI12" s="54"/>
      <c r="MRJ12" s="54"/>
      <c r="MRK12" s="54"/>
      <c r="MRL12" s="54"/>
      <c r="MRM12" s="54"/>
      <c r="MRN12" s="54"/>
      <c r="MRO12" s="54"/>
      <c r="MRP12" s="54"/>
      <c r="MRQ12" s="54"/>
      <c r="MRR12" s="54"/>
      <c r="MRS12" s="54"/>
      <c r="MRT12" s="54"/>
      <c r="MRU12" s="54"/>
      <c r="MRV12" s="54"/>
      <c r="MRW12" s="54"/>
      <c r="MRX12" s="54"/>
      <c r="MRY12" s="54"/>
      <c r="MRZ12" s="54"/>
      <c r="MSA12" s="54"/>
      <c r="MSB12" s="54"/>
      <c r="MSC12" s="54"/>
      <c r="MSD12" s="54"/>
      <c r="MSE12" s="54"/>
      <c r="MSF12" s="54"/>
      <c r="MSG12" s="54"/>
      <c r="MSH12" s="54"/>
      <c r="MSI12" s="54"/>
      <c r="MSJ12" s="54"/>
      <c r="MSK12" s="54"/>
      <c r="MSL12" s="54"/>
      <c r="MSM12" s="54"/>
      <c r="MSN12" s="54"/>
      <c r="MSO12" s="54"/>
      <c r="MSP12" s="54"/>
      <c r="MSQ12" s="54"/>
      <c r="MSR12" s="54"/>
      <c r="MSS12" s="54"/>
      <c r="MST12" s="54"/>
      <c r="MSU12" s="54"/>
      <c r="MSV12" s="54"/>
      <c r="MSW12" s="54"/>
      <c r="MSX12" s="54"/>
      <c r="MSY12" s="54"/>
      <c r="MSZ12" s="54"/>
      <c r="MTA12" s="54"/>
      <c r="MTB12" s="54"/>
      <c r="MTC12" s="54"/>
      <c r="MTD12" s="54"/>
      <c r="MTE12" s="54"/>
      <c r="MTF12" s="54"/>
      <c r="MTG12" s="54"/>
      <c r="MTH12" s="54"/>
      <c r="MTI12" s="54"/>
      <c r="MTJ12" s="54"/>
      <c r="MTK12" s="54"/>
      <c r="MTL12" s="54"/>
      <c r="MTM12" s="54"/>
      <c r="MTN12" s="54"/>
      <c r="MTO12" s="54"/>
      <c r="MTP12" s="54"/>
      <c r="MTQ12" s="54"/>
      <c r="MTR12" s="54"/>
      <c r="MTS12" s="54"/>
      <c r="MTT12" s="54"/>
      <c r="MTU12" s="54"/>
      <c r="MTV12" s="54"/>
      <c r="MTW12" s="54"/>
      <c r="MTX12" s="54"/>
      <c r="MTY12" s="54"/>
      <c r="MTZ12" s="54"/>
      <c r="MUA12" s="54"/>
      <c r="MUB12" s="54"/>
      <c r="MUC12" s="54"/>
      <c r="MUD12" s="54"/>
      <c r="MUE12" s="54"/>
      <c r="MUF12" s="54"/>
      <c r="MUG12" s="54"/>
      <c r="MUH12" s="54"/>
      <c r="MUI12" s="54"/>
      <c r="MUJ12" s="54"/>
      <c r="MUK12" s="54"/>
      <c r="MUL12" s="54"/>
      <c r="MUM12" s="54"/>
      <c r="MUN12" s="54"/>
      <c r="MUO12" s="54"/>
      <c r="MUP12" s="54"/>
      <c r="MUQ12" s="54"/>
      <c r="MUR12" s="54"/>
      <c r="MUS12" s="54"/>
      <c r="MUT12" s="54"/>
      <c r="MUU12" s="54"/>
      <c r="MUV12" s="54"/>
      <c r="MUW12" s="54"/>
      <c r="MUX12" s="54"/>
      <c r="MUY12" s="54"/>
      <c r="MUZ12" s="54"/>
      <c r="MVA12" s="54"/>
      <c r="MVB12" s="54"/>
      <c r="MVC12" s="54"/>
      <c r="MVD12" s="54"/>
      <c r="MVE12" s="54"/>
      <c r="MVF12" s="54"/>
      <c r="MVG12" s="54"/>
      <c r="MVH12" s="54"/>
      <c r="MVI12" s="54"/>
      <c r="MVJ12" s="54"/>
      <c r="MVK12" s="54"/>
      <c r="MVL12" s="54"/>
      <c r="MVM12" s="54"/>
      <c r="MVN12" s="54"/>
      <c r="MVO12" s="54"/>
      <c r="MVP12" s="54"/>
      <c r="MVQ12" s="54"/>
      <c r="MVR12" s="54"/>
      <c r="MVS12" s="54"/>
      <c r="MVT12" s="54"/>
      <c r="MVU12" s="54"/>
      <c r="MVV12" s="54"/>
      <c r="MVW12" s="54"/>
      <c r="MVX12" s="54"/>
      <c r="MVY12" s="54"/>
      <c r="MVZ12" s="54"/>
      <c r="MWA12" s="54"/>
      <c r="MWB12" s="54"/>
      <c r="MWC12" s="54"/>
      <c r="MWD12" s="54"/>
      <c r="MWE12" s="54"/>
      <c r="MWF12" s="54"/>
      <c r="MWG12" s="54"/>
      <c r="MWH12" s="54"/>
      <c r="MWI12" s="54"/>
      <c r="MWJ12" s="54"/>
      <c r="MWK12" s="54"/>
      <c r="MWL12" s="54"/>
      <c r="MWM12" s="54"/>
      <c r="MWN12" s="54"/>
      <c r="MWO12" s="54"/>
      <c r="MWP12" s="54"/>
      <c r="MWQ12" s="54"/>
      <c r="MWR12" s="54"/>
      <c r="MWS12" s="54"/>
      <c r="MWT12" s="54"/>
      <c r="MWU12" s="54"/>
      <c r="MWV12" s="54"/>
      <c r="MWW12" s="54"/>
      <c r="MWX12" s="54"/>
      <c r="MWY12" s="54"/>
      <c r="MWZ12" s="54"/>
      <c r="MXA12" s="54"/>
      <c r="MXB12" s="54"/>
      <c r="MXC12" s="54"/>
      <c r="MXD12" s="54"/>
      <c r="MXE12" s="54"/>
      <c r="MXF12" s="54"/>
      <c r="MXG12" s="54"/>
      <c r="MXH12" s="54"/>
      <c r="MXI12" s="54"/>
      <c r="MXJ12" s="54"/>
      <c r="MXK12" s="54"/>
      <c r="MXL12" s="54"/>
      <c r="MXM12" s="54"/>
      <c r="MXN12" s="54"/>
      <c r="MXO12" s="54"/>
      <c r="MXP12" s="54"/>
      <c r="MXQ12" s="54"/>
      <c r="MXR12" s="54"/>
      <c r="MXS12" s="54"/>
      <c r="MXT12" s="54"/>
      <c r="MXU12" s="54"/>
      <c r="MXV12" s="54"/>
      <c r="MXW12" s="54"/>
      <c r="MXX12" s="54"/>
      <c r="MXY12" s="54"/>
      <c r="MXZ12" s="54"/>
      <c r="MYA12" s="54"/>
      <c r="MYB12" s="54"/>
      <c r="MYC12" s="54"/>
      <c r="MYD12" s="54"/>
      <c r="MYE12" s="54"/>
      <c r="MYF12" s="54"/>
      <c r="MYG12" s="54"/>
      <c r="MYH12" s="54"/>
      <c r="MYI12" s="54"/>
      <c r="MYJ12" s="54"/>
      <c r="MYK12" s="54"/>
      <c r="MYL12" s="54"/>
      <c r="MYM12" s="54"/>
      <c r="MYN12" s="54"/>
      <c r="MYO12" s="54"/>
      <c r="MYP12" s="54"/>
      <c r="MYQ12" s="54"/>
      <c r="MYR12" s="54"/>
      <c r="MYS12" s="54"/>
      <c r="MYT12" s="54"/>
      <c r="MYU12" s="54"/>
      <c r="MYV12" s="54"/>
      <c r="MYW12" s="54"/>
      <c r="MYX12" s="54"/>
      <c r="MYY12" s="54"/>
      <c r="MYZ12" s="54"/>
      <c r="MZA12" s="54"/>
      <c r="MZB12" s="54"/>
      <c r="MZC12" s="54"/>
      <c r="MZD12" s="54"/>
      <c r="MZE12" s="54"/>
      <c r="MZF12" s="54"/>
      <c r="MZG12" s="54"/>
      <c r="MZH12" s="54"/>
      <c r="MZI12" s="54"/>
      <c r="MZJ12" s="54"/>
      <c r="MZK12" s="54"/>
      <c r="MZL12" s="54"/>
      <c r="MZM12" s="54"/>
      <c r="MZN12" s="54"/>
      <c r="MZO12" s="54"/>
      <c r="MZP12" s="54"/>
      <c r="MZQ12" s="54"/>
      <c r="MZR12" s="54"/>
      <c r="MZS12" s="54"/>
      <c r="MZT12" s="54"/>
      <c r="MZU12" s="54"/>
      <c r="MZV12" s="54"/>
      <c r="MZW12" s="54"/>
      <c r="MZX12" s="54"/>
      <c r="MZY12" s="54"/>
      <c r="MZZ12" s="54"/>
      <c r="NAA12" s="54"/>
      <c r="NAB12" s="54"/>
      <c r="NAC12" s="54"/>
      <c r="NAD12" s="54"/>
      <c r="NAE12" s="54"/>
      <c r="NAF12" s="54"/>
      <c r="NAG12" s="54"/>
      <c r="NAH12" s="54"/>
      <c r="NAI12" s="54"/>
      <c r="NAJ12" s="54"/>
      <c r="NAK12" s="54"/>
      <c r="NAL12" s="54"/>
      <c r="NAM12" s="54"/>
      <c r="NAN12" s="54"/>
      <c r="NAO12" s="54"/>
      <c r="NAP12" s="54"/>
      <c r="NAQ12" s="54"/>
      <c r="NAR12" s="54"/>
      <c r="NAS12" s="54"/>
      <c r="NAT12" s="54"/>
      <c r="NAU12" s="54"/>
      <c r="NAV12" s="54"/>
      <c r="NAW12" s="54"/>
      <c r="NAX12" s="54"/>
      <c r="NAY12" s="54"/>
      <c r="NAZ12" s="54"/>
      <c r="NBA12" s="54"/>
      <c r="NBB12" s="54"/>
      <c r="NBC12" s="54"/>
      <c r="NBD12" s="54"/>
      <c r="NBE12" s="54"/>
      <c r="NBF12" s="54"/>
      <c r="NBG12" s="54"/>
      <c r="NBH12" s="54"/>
      <c r="NBI12" s="54"/>
      <c r="NBJ12" s="54"/>
      <c r="NBK12" s="54"/>
      <c r="NBL12" s="54"/>
      <c r="NBM12" s="54"/>
      <c r="NBN12" s="54"/>
      <c r="NBO12" s="54"/>
      <c r="NBP12" s="54"/>
      <c r="NBQ12" s="54"/>
      <c r="NBR12" s="54"/>
      <c r="NBS12" s="54"/>
      <c r="NBT12" s="54"/>
      <c r="NBU12" s="54"/>
      <c r="NBV12" s="54"/>
      <c r="NBW12" s="54"/>
      <c r="NBX12" s="54"/>
      <c r="NBY12" s="54"/>
      <c r="NBZ12" s="54"/>
      <c r="NCA12" s="54"/>
      <c r="NCB12" s="54"/>
      <c r="NCC12" s="54"/>
      <c r="NCD12" s="54"/>
      <c r="NCE12" s="54"/>
      <c r="NCF12" s="54"/>
      <c r="NCG12" s="54"/>
      <c r="NCH12" s="54"/>
      <c r="NCI12" s="54"/>
      <c r="NCJ12" s="54"/>
      <c r="NCK12" s="54"/>
      <c r="NCL12" s="54"/>
      <c r="NCM12" s="54"/>
      <c r="NCN12" s="54"/>
      <c r="NCO12" s="54"/>
      <c r="NCP12" s="54"/>
      <c r="NCQ12" s="54"/>
      <c r="NCR12" s="54"/>
      <c r="NCS12" s="54"/>
      <c r="NCT12" s="54"/>
      <c r="NCU12" s="54"/>
      <c r="NCV12" s="54"/>
      <c r="NCW12" s="54"/>
      <c r="NCX12" s="54"/>
      <c r="NCY12" s="54"/>
      <c r="NCZ12" s="54"/>
      <c r="NDA12" s="54"/>
      <c r="NDB12" s="54"/>
      <c r="NDC12" s="54"/>
      <c r="NDD12" s="54"/>
      <c r="NDE12" s="54"/>
      <c r="NDF12" s="54"/>
      <c r="NDG12" s="54"/>
      <c r="NDH12" s="54"/>
      <c r="NDI12" s="54"/>
      <c r="NDJ12" s="54"/>
      <c r="NDK12" s="54"/>
      <c r="NDL12" s="54"/>
      <c r="NDM12" s="54"/>
      <c r="NDN12" s="54"/>
      <c r="NDO12" s="54"/>
      <c r="NDP12" s="54"/>
      <c r="NDQ12" s="54"/>
      <c r="NDR12" s="54"/>
      <c r="NDS12" s="54"/>
      <c r="NDT12" s="54"/>
      <c r="NDU12" s="54"/>
      <c r="NDV12" s="54"/>
      <c r="NDW12" s="54"/>
      <c r="NDX12" s="54"/>
      <c r="NDY12" s="54"/>
      <c r="NDZ12" s="54"/>
      <c r="NEA12" s="54"/>
      <c r="NEB12" s="54"/>
      <c r="NEC12" s="54"/>
      <c r="NED12" s="54"/>
      <c r="NEE12" s="54"/>
      <c r="NEF12" s="54"/>
      <c r="NEG12" s="54"/>
      <c r="NEH12" s="54"/>
      <c r="NEI12" s="54"/>
      <c r="NEJ12" s="54"/>
      <c r="NEK12" s="54"/>
      <c r="NEL12" s="54"/>
      <c r="NEM12" s="54"/>
      <c r="NEN12" s="54"/>
      <c r="NEO12" s="54"/>
      <c r="NEP12" s="54"/>
      <c r="NEQ12" s="54"/>
      <c r="NER12" s="54"/>
      <c r="NES12" s="54"/>
      <c r="NET12" s="54"/>
      <c r="NEU12" s="54"/>
      <c r="NEV12" s="54"/>
      <c r="NEW12" s="54"/>
      <c r="NEX12" s="54"/>
      <c r="NEY12" s="54"/>
      <c r="NEZ12" s="54"/>
      <c r="NFA12" s="54"/>
      <c r="NFB12" s="54"/>
      <c r="NFC12" s="54"/>
      <c r="NFD12" s="54"/>
      <c r="NFE12" s="54"/>
      <c r="NFF12" s="54"/>
      <c r="NFG12" s="54"/>
      <c r="NFH12" s="54"/>
      <c r="NFI12" s="54"/>
      <c r="NFJ12" s="54"/>
      <c r="NFK12" s="54"/>
      <c r="NFL12" s="54"/>
      <c r="NFM12" s="54"/>
      <c r="NFN12" s="54"/>
      <c r="NFO12" s="54"/>
      <c r="NFP12" s="54"/>
      <c r="NFQ12" s="54"/>
      <c r="NFR12" s="54"/>
      <c r="NFS12" s="54"/>
      <c r="NFT12" s="54"/>
      <c r="NFU12" s="54"/>
      <c r="NFV12" s="54"/>
      <c r="NFW12" s="54"/>
      <c r="NFX12" s="54"/>
      <c r="NFY12" s="54"/>
      <c r="NFZ12" s="54"/>
      <c r="NGA12" s="54"/>
      <c r="NGB12" s="54"/>
      <c r="NGC12" s="54"/>
      <c r="NGD12" s="54"/>
      <c r="NGE12" s="54"/>
      <c r="NGF12" s="54"/>
      <c r="NGG12" s="54"/>
      <c r="NGH12" s="54"/>
      <c r="NGI12" s="54"/>
      <c r="NGJ12" s="54"/>
      <c r="NGK12" s="54"/>
      <c r="NGL12" s="54"/>
      <c r="NGM12" s="54"/>
      <c r="NGN12" s="54"/>
      <c r="NGO12" s="54"/>
      <c r="NGP12" s="54"/>
      <c r="NGQ12" s="54"/>
      <c r="NGR12" s="54"/>
      <c r="NGS12" s="54"/>
      <c r="NGT12" s="54"/>
      <c r="NGU12" s="54"/>
      <c r="NGV12" s="54"/>
      <c r="NGW12" s="54"/>
      <c r="NGX12" s="54"/>
      <c r="NGY12" s="54"/>
      <c r="NGZ12" s="54"/>
      <c r="NHA12" s="54"/>
      <c r="NHB12" s="54"/>
      <c r="NHC12" s="54"/>
      <c r="NHD12" s="54"/>
      <c r="NHE12" s="54"/>
      <c r="NHF12" s="54"/>
      <c r="NHG12" s="54"/>
      <c r="NHH12" s="54"/>
      <c r="NHI12" s="54"/>
      <c r="NHJ12" s="54"/>
      <c r="NHK12" s="54"/>
      <c r="NHL12" s="54"/>
      <c r="NHM12" s="54"/>
      <c r="NHN12" s="54"/>
      <c r="NHO12" s="54"/>
      <c r="NHP12" s="54"/>
      <c r="NHQ12" s="54"/>
      <c r="NHR12" s="54"/>
      <c r="NHS12" s="54"/>
      <c r="NHT12" s="54"/>
      <c r="NHU12" s="54"/>
      <c r="NHV12" s="54"/>
      <c r="NHW12" s="54"/>
      <c r="NHX12" s="54"/>
      <c r="NHY12" s="54"/>
      <c r="NHZ12" s="54"/>
      <c r="NIA12" s="54"/>
      <c r="NIB12" s="54"/>
      <c r="NIC12" s="54"/>
      <c r="NID12" s="54"/>
      <c r="NIE12" s="54"/>
      <c r="NIF12" s="54"/>
      <c r="NIG12" s="54"/>
      <c r="NIH12" s="54"/>
      <c r="NII12" s="54"/>
      <c r="NIJ12" s="54"/>
      <c r="NIK12" s="54"/>
      <c r="NIL12" s="54"/>
      <c r="NIM12" s="54"/>
      <c r="NIN12" s="54"/>
      <c r="NIO12" s="54"/>
      <c r="NIP12" s="54"/>
      <c r="NIQ12" s="54"/>
      <c r="NIR12" s="54"/>
      <c r="NIS12" s="54"/>
      <c r="NIT12" s="54"/>
      <c r="NIU12" s="54"/>
      <c r="NIV12" s="54"/>
      <c r="NIW12" s="54"/>
      <c r="NIX12" s="54"/>
      <c r="NIY12" s="54"/>
      <c r="NIZ12" s="54"/>
      <c r="NJA12" s="54"/>
      <c r="NJB12" s="54"/>
      <c r="NJC12" s="54"/>
      <c r="NJD12" s="54"/>
      <c r="NJE12" s="54"/>
      <c r="NJF12" s="54"/>
      <c r="NJG12" s="54"/>
      <c r="NJH12" s="54"/>
      <c r="NJI12" s="54"/>
      <c r="NJJ12" s="54"/>
      <c r="NJK12" s="54"/>
      <c r="NJL12" s="54"/>
      <c r="NJM12" s="54"/>
      <c r="NJN12" s="54"/>
      <c r="NJO12" s="54"/>
      <c r="NJP12" s="54"/>
      <c r="NJQ12" s="54"/>
      <c r="NJR12" s="54"/>
      <c r="NJS12" s="54"/>
      <c r="NJT12" s="54"/>
      <c r="NJU12" s="54"/>
      <c r="NJV12" s="54"/>
      <c r="NJW12" s="54"/>
      <c r="NJX12" s="54"/>
      <c r="NJY12" s="54"/>
      <c r="NJZ12" s="54"/>
      <c r="NKA12" s="54"/>
      <c r="NKB12" s="54"/>
      <c r="NKC12" s="54"/>
      <c r="NKD12" s="54"/>
      <c r="NKE12" s="54"/>
      <c r="NKF12" s="54"/>
      <c r="NKG12" s="54"/>
      <c r="NKH12" s="54"/>
      <c r="NKI12" s="54"/>
      <c r="NKJ12" s="54"/>
      <c r="NKK12" s="54"/>
      <c r="NKL12" s="54"/>
      <c r="NKM12" s="54"/>
      <c r="NKN12" s="54"/>
      <c r="NKO12" s="54"/>
      <c r="NKP12" s="54"/>
      <c r="NKQ12" s="54"/>
      <c r="NKR12" s="54"/>
      <c r="NKS12" s="54"/>
      <c r="NKT12" s="54"/>
      <c r="NKU12" s="54"/>
      <c r="NKV12" s="54"/>
      <c r="NKW12" s="54"/>
      <c r="NKX12" s="54"/>
      <c r="NKY12" s="54"/>
      <c r="NKZ12" s="54"/>
      <c r="NLA12" s="54"/>
      <c r="NLB12" s="54"/>
      <c r="NLC12" s="54"/>
      <c r="NLD12" s="54"/>
      <c r="NLE12" s="54"/>
      <c r="NLF12" s="54"/>
      <c r="NLG12" s="54"/>
      <c r="NLH12" s="54"/>
      <c r="NLI12" s="54"/>
      <c r="NLJ12" s="54"/>
      <c r="NLK12" s="54"/>
      <c r="NLL12" s="54"/>
      <c r="NLM12" s="54"/>
      <c r="NLN12" s="54"/>
      <c r="NLO12" s="54"/>
      <c r="NLP12" s="54"/>
      <c r="NLQ12" s="54"/>
      <c r="NLR12" s="54"/>
      <c r="NLS12" s="54"/>
      <c r="NLT12" s="54"/>
      <c r="NLU12" s="54"/>
      <c r="NLV12" s="54"/>
      <c r="NLW12" s="54"/>
      <c r="NLX12" s="54"/>
      <c r="NLY12" s="54"/>
      <c r="NLZ12" s="54"/>
      <c r="NMA12" s="54"/>
      <c r="NMB12" s="54"/>
      <c r="NMC12" s="54"/>
      <c r="NMD12" s="54"/>
      <c r="NME12" s="54"/>
      <c r="NMF12" s="54"/>
      <c r="NMG12" s="54"/>
      <c r="NMH12" s="54"/>
      <c r="NMI12" s="54"/>
      <c r="NMJ12" s="54"/>
      <c r="NMK12" s="54"/>
      <c r="NML12" s="54"/>
      <c r="NMM12" s="54"/>
      <c r="NMN12" s="54"/>
      <c r="NMO12" s="54"/>
      <c r="NMP12" s="54"/>
      <c r="NMQ12" s="54"/>
      <c r="NMR12" s="54"/>
      <c r="NMS12" s="54"/>
      <c r="NMT12" s="54"/>
      <c r="NMU12" s="54"/>
      <c r="NMV12" s="54"/>
      <c r="NMW12" s="54"/>
      <c r="NMX12" s="54"/>
      <c r="NMY12" s="54"/>
      <c r="NMZ12" s="54"/>
      <c r="NNA12" s="54"/>
      <c r="NNB12" s="54"/>
      <c r="NNC12" s="54"/>
      <c r="NND12" s="54"/>
      <c r="NNE12" s="54"/>
      <c r="NNF12" s="54"/>
      <c r="NNG12" s="54"/>
      <c r="NNH12" s="54"/>
      <c r="NNI12" s="54"/>
      <c r="NNJ12" s="54"/>
      <c r="NNK12" s="54"/>
      <c r="NNL12" s="54"/>
      <c r="NNM12" s="54"/>
      <c r="NNN12" s="54"/>
      <c r="NNO12" s="54"/>
      <c r="NNP12" s="54"/>
      <c r="NNQ12" s="54"/>
      <c r="NNR12" s="54"/>
      <c r="NNS12" s="54"/>
      <c r="NNT12" s="54"/>
      <c r="NNU12" s="54"/>
      <c r="NNV12" s="54"/>
      <c r="NNW12" s="54"/>
      <c r="NNX12" s="54"/>
      <c r="NNY12" s="54"/>
      <c r="NNZ12" s="54"/>
      <c r="NOA12" s="54"/>
      <c r="NOB12" s="54"/>
      <c r="NOC12" s="54"/>
      <c r="NOD12" s="54"/>
      <c r="NOE12" s="54"/>
      <c r="NOF12" s="54"/>
      <c r="NOG12" s="54"/>
      <c r="NOH12" s="54"/>
      <c r="NOI12" s="54"/>
      <c r="NOJ12" s="54"/>
      <c r="NOK12" s="54"/>
      <c r="NOL12" s="54"/>
      <c r="NOM12" s="54"/>
      <c r="NON12" s="54"/>
      <c r="NOO12" s="54"/>
      <c r="NOP12" s="54"/>
      <c r="NOQ12" s="54"/>
      <c r="NOR12" s="54"/>
      <c r="NOS12" s="54"/>
      <c r="NOT12" s="54"/>
      <c r="NOU12" s="54"/>
      <c r="NOV12" s="54"/>
      <c r="NOW12" s="54"/>
      <c r="NOX12" s="54"/>
      <c r="NOY12" s="54"/>
      <c r="NOZ12" s="54"/>
      <c r="NPA12" s="54"/>
      <c r="NPB12" s="54"/>
      <c r="NPC12" s="54"/>
      <c r="NPD12" s="54"/>
      <c r="NPE12" s="54"/>
      <c r="NPF12" s="54"/>
      <c r="NPG12" s="54"/>
      <c r="NPH12" s="54"/>
      <c r="NPI12" s="54"/>
      <c r="NPJ12" s="54"/>
      <c r="NPK12" s="54"/>
      <c r="NPL12" s="54"/>
      <c r="NPM12" s="54"/>
      <c r="NPN12" s="54"/>
      <c r="NPO12" s="54"/>
      <c r="NPP12" s="54"/>
      <c r="NPQ12" s="54"/>
      <c r="NPR12" s="54"/>
      <c r="NPS12" s="54"/>
      <c r="NPT12" s="54"/>
      <c r="NPU12" s="54"/>
      <c r="NPV12" s="54"/>
      <c r="NPW12" s="54"/>
      <c r="NPX12" s="54"/>
      <c r="NPY12" s="54"/>
      <c r="NPZ12" s="54"/>
      <c r="NQA12" s="54"/>
      <c r="NQB12" s="54"/>
      <c r="NQC12" s="54"/>
      <c r="NQD12" s="54"/>
      <c r="NQE12" s="54"/>
      <c r="NQF12" s="54"/>
      <c r="NQG12" s="54"/>
      <c r="NQH12" s="54"/>
      <c r="NQI12" s="54"/>
      <c r="NQJ12" s="54"/>
      <c r="NQK12" s="54"/>
      <c r="NQL12" s="54"/>
      <c r="NQM12" s="54"/>
      <c r="NQN12" s="54"/>
      <c r="NQO12" s="54"/>
      <c r="NQP12" s="54"/>
      <c r="NQQ12" s="54"/>
      <c r="NQR12" s="54"/>
      <c r="NQS12" s="54"/>
      <c r="NQT12" s="54"/>
      <c r="NQU12" s="54"/>
      <c r="NQV12" s="54"/>
      <c r="NQW12" s="54"/>
      <c r="NQX12" s="54"/>
      <c r="NQY12" s="54"/>
      <c r="NQZ12" s="54"/>
      <c r="NRA12" s="54"/>
      <c r="NRB12" s="54"/>
      <c r="NRC12" s="54"/>
      <c r="NRD12" s="54"/>
      <c r="NRE12" s="54"/>
      <c r="NRF12" s="54"/>
      <c r="NRG12" s="54"/>
      <c r="NRH12" s="54"/>
      <c r="NRI12" s="54"/>
      <c r="NRJ12" s="54"/>
      <c r="NRK12" s="54"/>
      <c r="NRL12" s="54"/>
      <c r="NRM12" s="54"/>
      <c r="NRN12" s="54"/>
      <c r="NRO12" s="54"/>
      <c r="NRP12" s="54"/>
      <c r="NRQ12" s="54"/>
      <c r="NRR12" s="54"/>
      <c r="NRS12" s="54"/>
      <c r="NRT12" s="54"/>
      <c r="NRU12" s="54"/>
      <c r="NRV12" s="54"/>
      <c r="NRW12" s="54"/>
      <c r="NRX12" s="54"/>
      <c r="NRY12" s="54"/>
      <c r="NRZ12" s="54"/>
      <c r="NSA12" s="54"/>
      <c r="NSB12" s="54"/>
      <c r="NSC12" s="54"/>
      <c r="NSD12" s="54"/>
      <c r="NSE12" s="54"/>
      <c r="NSF12" s="54"/>
      <c r="NSG12" s="54"/>
      <c r="NSH12" s="54"/>
      <c r="NSI12" s="54"/>
      <c r="NSJ12" s="54"/>
      <c r="NSK12" s="54"/>
      <c r="NSL12" s="54"/>
      <c r="NSM12" s="54"/>
      <c r="NSN12" s="54"/>
      <c r="NSO12" s="54"/>
      <c r="NSP12" s="54"/>
      <c r="NSQ12" s="54"/>
      <c r="NSR12" s="54"/>
      <c r="NSS12" s="54"/>
      <c r="NST12" s="54"/>
      <c r="NSU12" s="54"/>
      <c r="NSV12" s="54"/>
      <c r="NSW12" s="54"/>
      <c r="NSX12" s="54"/>
      <c r="NSY12" s="54"/>
      <c r="NSZ12" s="54"/>
      <c r="NTA12" s="54"/>
      <c r="NTB12" s="54"/>
      <c r="NTC12" s="54"/>
      <c r="NTD12" s="54"/>
      <c r="NTE12" s="54"/>
      <c r="NTF12" s="54"/>
      <c r="NTG12" s="54"/>
      <c r="NTH12" s="54"/>
      <c r="NTI12" s="54"/>
      <c r="NTJ12" s="54"/>
      <c r="NTK12" s="54"/>
      <c r="NTL12" s="54"/>
      <c r="NTM12" s="54"/>
      <c r="NTN12" s="54"/>
      <c r="NTO12" s="54"/>
      <c r="NTP12" s="54"/>
      <c r="NTQ12" s="54"/>
      <c r="NTR12" s="54"/>
      <c r="NTS12" s="54"/>
      <c r="NTT12" s="54"/>
      <c r="NTU12" s="54"/>
      <c r="NTV12" s="54"/>
      <c r="NTW12" s="54"/>
      <c r="NTX12" s="54"/>
      <c r="NTY12" s="54"/>
      <c r="NTZ12" s="54"/>
      <c r="NUA12" s="54"/>
      <c r="NUB12" s="54"/>
      <c r="NUC12" s="54"/>
      <c r="NUD12" s="54"/>
      <c r="NUE12" s="54"/>
      <c r="NUF12" s="54"/>
      <c r="NUG12" s="54"/>
      <c r="NUH12" s="54"/>
      <c r="NUI12" s="54"/>
      <c r="NUJ12" s="54"/>
      <c r="NUK12" s="54"/>
      <c r="NUL12" s="54"/>
      <c r="NUM12" s="54"/>
      <c r="NUN12" s="54"/>
      <c r="NUO12" s="54"/>
      <c r="NUP12" s="54"/>
      <c r="NUQ12" s="54"/>
      <c r="NUR12" s="54"/>
      <c r="NUS12" s="54"/>
      <c r="NUT12" s="54"/>
      <c r="NUU12" s="54"/>
      <c r="NUV12" s="54"/>
      <c r="NUW12" s="54"/>
      <c r="NUX12" s="54"/>
      <c r="NUY12" s="54"/>
      <c r="NUZ12" s="54"/>
      <c r="NVA12" s="54"/>
      <c r="NVB12" s="54"/>
      <c r="NVC12" s="54"/>
      <c r="NVD12" s="54"/>
      <c r="NVE12" s="54"/>
      <c r="NVF12" s="54"/>
      <c r="NVG12" s="54"/>
      <c r="NVH12" s="54"/>
      <c r="NVI12" s="54"/>
      <c r="NVJ12" s="54"/>
      <c r="NVK12" s="54"/>
      <c r="NVL12" s="54"/>
      <c r="NVM12" s="54"/>
      <c r="NVN12" s="54"/>
      <c r="NVO12" s="54"/>
      <c r="NVP12" s="54"/>
      <c r="NVQ12" s="54"/>
      <c r="NVR12" s="54"/>
      <c r="NVS12" s="54"/>
      <c r="NVT12" s="54"/>
      <c r="NVU12" s="54"/>
      <c r="NVV12" s="54"/>
      <c r="NVW12" s="54"/>
      <c r="NVX12" s="54"/>
      <c r="NVY12" s="54"/>
      <c r="NVZ12" s="54"/>
      <c r="NWA12" s="54"/>
      <c r="NWB12" s="54"/>
      <c r="NWC12" s="54"/>
      <c r="NWD12" s="54"/>
      <c r="NWE12" s="54"/>
      <c r="NWF12" s="54"/>
      <c r="NWG12" s="54"/>
      <c r="NWH12" s="54"/>
      <c r="NWI12" s="54"/>
      <c r="NWJ12" s="54"/>
      <c r="NWK12" s="54"/>
      <c r="NWL12" s="54"/>
      <c r="NWM12" s="54"/>
      <c r="NWN12" s="54"/>
      <c r="NWO12" s="54"/>
      <c r="NWP12" s="54"/>
      <c r="NWQ12" s="54"/>
      <c r="NWR12" s="54"/>
      <c r="NWS12" s="54"/>
      <c r="NWT12" s="54"/>
      <c r="NWU12" s="54"/>
      <c r="NWV12" s="54"/>
      <c r="NWW12" s="54"/>
      <c r="NWX12" s="54"/>
      <c r="NWY12" s="54"/>
      <c r="NWZ12" s="54"/>
      <c r="NXA12" s="54"/>
      <c r="NXB12" s="54"/>
      <c r="NXC12" s="54"/>
      <c r="NXD12" s="54"/>
      <c r="NXE12" s="54"/>
      <c r="NXF12" s="54"/>
      <c r="NXG12" s="54"/>
      <c r="NXH12" s="54"/>
      <c r="NXI12" s="54"/>
      <c r="NXJ12" s="54"/>
      <c r="NXK12" s="54"/>
      <c r="NXL12" s="54"/>
      <c r="NXM12" s="54"/>
      <c r="NXN12" s="54"/>
      <c r="NXO12" s="54"/>
      <c r="NXP12" s="54"/>
      <c r="NXQ12" s="54"/>
      <c r="NXR12" s="54"/>
      <c r="NXS12" s="54"/>
      <c r="NXT12" s="54"/>
      <c r="NXU12" s="54"/>
      <c r="NXV12" s="54"/>
      <c r="NXW12" s="54"/>
      <c r="NXX12" s="54"/>
      <c r="NXY12" s="54"/>
      <c r="NXZ12" s="54"/>
      <c r="NYA12" s="54"/>
      <c r="NYB12" s="54"/>
      <c r="NYC12" s="54"/>
      <c r="NYD12" s="54"/>
      <c r="NYE12" s="54"/>
      <c r="NYF12" s="54"/>
      <c r="NYG12" s="54"/>
      <c r="NYH12" s="54"/>
      <c r="NYI12" s="54"/>
      <c r="NYJ12" s="54"/>
      <c r="NYK12" s="54"/>
      <c r="NYL12" s="54"/>
      <c r="NYM12" s="54"/>
      <c r="NYN12" s="54"/>
      <c r="NYO12" s="54"/>
      <c r="NYP12" s="54"/>
      <c r="NYQ12" s="54"/>
      <c r="NYR12" s="54"/>
      <c r="NYS12" s="54"/>
      <c r="NYT12" s="54"/>
      <c r="NYU12" s="54"/>
      <c r="NYV12" s="54"/>
      <c r="NYW12" s="54"/>
      <c r="NYX12" s="54"/>
      <c r="NYY12" s="54"/>
      <c r="NYZ12" s="54"/>
      <c r="NZA12" s="54"/>
      <c r="NZB12" s="54"/>
      <c r="NZC12" s="54"/>
      <c r="NZD12" s="54"/>
      <c r="NZE12" s="54"/>
      <c r="NZF12" s="54"/>
      <c r="NZG12" s="54"/>
      <c r="NZH12" s="54"/>
      <c r="NZI12" s="54"/>
      <c r="NZJ12" s="54"/>
      <c r="NZK12" s="54"/>
      <c r="NZL12" s="54"/>
      <c r="NZM12" s="54"/>
      <c r="NZN12" s="54"/>
      <c r="NZO12" s="54"/>
      <c r="NZP12" s="54"/>
      <c r="NZQ12" s="54"/>
      <c r="NZR12" s="54"/>
      <c r="NZS12" s="54"/>
      <c r="NZT12" s="54"/>
      <c r="NZU12" s="54"/>
      <c r="NZV12" s="54"/>
      <c r="NZW12" s="54"/>
      <c r="NZX12" s="54"/>
      <c r="NZY12" s="54"/>
      <c r="NZZ12" s="54"/>
      <c r="OAA12" s="54"/>
      <c r="OAB12" s="54"/>
      <c r="OAC12" s="54"/>
      <c r="OAD12" s="54"/>
      <c r="OAE12" s="54"/>
      <c r="OAF12" s="54"/>
      <c r="OAG12" s="54"/>
      <c r="OAH12" s="54"/>
      <c r="OAI12" s="54"/>
      <c r="OAJ12" s="54"/>
      <c r="OAK12" s="54"/>
      <c r="OAL12" s="54"/>
      <c r="OAM12" s="54"/>
      <c r="OAN12" s="54"/>
      <c r="OAO12" s="54"/>
      <c r="OAP12" s="54"/>
      <c r="OAQ12" s="54"/>
      <c r="OAR12" s="54"/>
      <c r="OAS12" s="54"/>
      <c r="OAT12" s="54"/>
      <c r="OAU12" s="54"/>
      <c r="OAV12" s="54"/>
      <c r="OAW12" s="54"/>
      <c r="OAX12" s="54"/>
      <c r="OAY12" s="54"/>
      <c r="OAZ12" s="54"/>
      <c r="OBA12" s="54"/>
      <c r="OBB12" s="54"/>
      <c r="OBC12" s="54"/>
      <c r="OBD12" s="54"/>
      <c r="OBE12" s="54"/>
      <c r="OBF12" s="54"/>
      <c r="OBG12" s="54"/>
      <c r="OBH12" s="54"/>
      <c r="OBI12" s="54"/>
      <c r="OBJ12" s="54"/>
      <c r="OBK12" s="54"/>
      <c r="OBL12" s="54"/>
      <c r="OBM12" s="54"/>
      <c r="OBN12" s="54"/>
      <c r="OBO12" s="54"/>
      <c r="OBP12" s="54"/>
      <c r="OBQ12" s="54"/>
      <c r="OBR12" s="54"/>
      <c r="OBS12" s="54"/>
      <c r="OBT12" s="54"/>
      <c r="OBU12" s="54"/>
      <c r="OBV12" s="54"/>
      <c r="OBW12" s="54"/>
      <c r="OBX12" s="54"/>
      <c r="OBY12" s="54"/>
      <c r="OBZ12" s="54"/>
      <c r="OCA12" s="54"/>
      <c r="OCB12" s="54"/>
      <c r="OCC12" s="54"/>
      <c r="OCD12" s="54"/>
      <c r="OCE12" s="54"/>
      <c r="OCF12" s="54"/>
      <c r="OCG12" s="54"/>
      <c r="OCH12" s="54"/>
      <c r="OCI12" s="54"/>
      <c r="OCJ12" s="54"/>
      <c r="OCK12" s="54"/>
      <c r="OCL12" s="54"/>
      <c r="OCM12" s="54"/>
      <c r="OCN12" s="54"/>
      <c r="OCO12" s="54"/>
      <c r="OCP12" s="54"/>
      <c r="OCQ12" s="54"/>
      <c r="OCR12" s="54"/>
      <c r="OCS12" s="54"/>
      <c r="OCT12" s="54"/>
      <c r="OCU12" s="54"/>
      <c r="OCV12" s="54"/>
      <c r="OCW12" s="54"/>
      <c r="OCX12" s="54"/>
      <c r="OCY12" s="54"/>
      <c r="OCZ12" s="54"/>
      <c r="ODA12" s="54"/>
      <c r="ODB12" s="54"/>
      <c r="ODC12" s="54"/>
      <c r="ODD12" s="54"/>
      <c r="ODE12" s="54"/>
      <c r="ODF12" s="54"/>
      <c r="ODG12" s="54"/>
      <c r="ODH12" s="54"/>
      <c r="ODI12" s="54"/>
      <c r="ODJ12" s="54"/>
      <c r="ODK12" s="54"/>
      <c r="ODL12" s="54"/>
      <c r="ODM12" s="54"/>
      <c r="ODN12" s="54"/>
      <c r="ODO12" s="54"/>
      <c r="ODP12" s="54"/>
      <c r="ODQ12" s="54"/>
      <c r="ODR12" s="54"/>
      <c r="ODS12" s="54"/>
      <c r="ODT12" s="54"/>
      <c r="ODU12" s="54"/>
      <c r="ODV12" s="54"/>
      <c r="ODW12" s="54"/>
      <c r="ODX12" s="54"/>
      <c r="ODY12" s="54"/>
      <c r="ODZ12" s="54"/>
      <c r="OEA12" s="54"/>
      <c r="OEB12" s="54"/>
      <c r="OEC12" s="54"/>
      <c r="OED12" s="54"/>
      <c r="OEE12" s="54"/>
      <c r="OEF12" s="54"/>
      <c r="OEG12" s="54"/>
      <c r="OEH12" s="54"/>
      <c r="OEI12" s="54"/>
      <c r="OEJ12" s="54"/>
      <c r="OEK12" s="54"/>
      <c r="OEL12" s="54"/>
      <c r="OEM12" s="54"/>
      <c r="OEN12" s="54"/>
      <c r="OEO12" s="54"/>
      <c r="OEP12" s="54"/>
      <c r="OEQ12" s="54"/>
      <c r="OER12" s="54"/>
      <c r="OES12" s="54"/>
      <c r="OET12" s="54"/>
      <c r="OEU12" s="54"/>
      <c r="OEV12" s="54"/>
      <c r="OEW12" s="54"/>
      <c r="OEX12" s="54"/>
      <c r="OEY12" s="54"/>
      <c r="OEZ12" s="54"/>
      <c r="OFA12" s="54"/>
      <c r="OFB12" s="54"/>
      <c r="OFC12" s="54"/>
      <c r="OFD12" s="54"/>
      <c r="OFE12" s="54"/>
      <c r="OFF12" s="54"/>
      <c r="OFG12" s="54"/>
      <c r="OFH12" s="54"/>
      <c r="OFI12" s="54"/>
      <c r="OFJ12" s="54"/>
      <c r="OFK12" s="54"/>
      <c r="OFL12" s="54"/>
      <c r="OFM12" s="54"/>
      <c r="OFN12" s="54"/>
      <c r="OFO12" s="54"/>
      <c r="OFP12" s="54"/>
      <c r="OFQ12" s="54"/>
      <c r="OFR12" s="54"/>
      <c r="OFS12" s="54"/>
      <c r="OFT12" s="54"/>
      <c r="OFU12" s="54"/>
      <c r="OFV12" s="54"/>
      <c r="OFW12" s="54"/>
      <c r="OFX12" s="54"/>
      <c r="OFY12" s="54"/>
      <c r="OFZ12" s="54"/>
      <c r="OGA12" s="54"/>
      <c r="OGB12" s="54"/>
      <c r="OGC12" s="54"/>
      <c r="OGD12" s="54"/>
      <c r="OGE12" s="54"/>
      <c r="OGF12" s="54"/>
      <c r="OGG12" s="54"/>
      <c r="OGH12" s="54"/>
      <c r="OGI12" s="54"/>
      <c r="OGJ12" s="54"/>
      <c r="OGK12" s="54"/>
      <c r="OGL12" s="54"/>
      <c r="OGM12" s="54"/>
      <c r="OGN12" s="54"/>
      <c r="OGO12" s="54"/>
      <c r="OGP12" s="54"/>
      <c r="OGQ12" s="54"/>
      <c r="OGR12" s="54"/>
      <c r="OGS12" s="54"/>
      <c r="OGT12" s="54"/>
      <c r="OGU12" s="54"/>
      <c r="OGV12" s="54"/>
      <c r="OGW12" s="54"/>
      <c r="OGX12" s="54"/>
      <c r="OGY12" s="54"/>
      <c r="OGZ12" s="54"/>
      <c r="OHA12" s="54"/>
      <c r="OHB12" s="54"/>
      <c r="OHC12" s="54"/>
      <c r="OHD12" s="54"/>
      <c r="OHE12" s="54"/>
      <c r="OHF12" s="54"/>
      <c r="OHG12" s="54"/>
      <c r="OHH12" s="54"/>
      <c r="OHI12" s="54"/>
      <c r="OHJ12" s="54"/>
      <c r="OHK12" s="54"/>
      <c r="OHL12" s="54"/>
      <c r="OHM12" s="54"/>
      <c r="OHN12" s="54"/>
      <c r="OHO12" s="54"/>
      <c r="OHP12" s="54"/>
      <c r="OHQ12" s="54"/>
      <c r="OHR12" s="54"/>
      <c r="OHS12" s="54"/>
      <c r="OHT12" s="54"/>
      <c r="OHU12" s="54"/>
      <c r="OHV12" s="54"/>
      <c r="OHW12" s="54"/>
      <c r="OHX12" s="54"/>
      <c r="OHY12" s="54"/>
      <c r="OHZ12" s="54"/>
      <c r="OIA12" s="54"/>
      <c r="OIB12" s="54"/>
      <c r="OIC12" s="54"/>
      <c r="OID12" s="54"/>
      <c r="OIE12" s="54"/>
      <c r="OIF12" s="54"/>
      <c r="OIG12" s="54"/>
      <c r="OIH12" s="54"/>
      <c r="OII12" s="54"/>
      <c r="OIJ12" s="54"/>
      <c r="OIK12" s="54"/>
      <c r="OIL12" s="54"/>
      <c r="OIM12" s="54"/>
      <c r="OIN12" s="54"/>
      <c r="OIO12" s="54"/>
      <c r="OIP12" s="54"/>
      <c r="OIQ12" s="54"/>
      <c r="OIR12" s="54"/>
      <c r="OIS12" s="54"/>
      <c r="OIT12" s="54"/>
      <c r="OIU12" s="54"/>
      <c r="OIV12" s="54"/>
      <c r="OIW12" s="54"/>
      <c r="OIX12" s="54"/>
      <c r="OIY12" s="54"/>
      <c r="OIZ12" s="54"/>
      <c r="OJA12" s="54"/>
      <c r="OJB12" s="54"/>
      <c r="OJC12" s="54"/>
      <c r="OJD12" s="54"/>
      <c r="OJE12" s="54"/>
      <c r="OJF12" s="54"/>
      <c r="OJG12" s="54"/>
      <c r="OJH12" s="54"/>
      <c r="OJI12" s="54"/>
      <c r="OJJ12" s="54"/>
      <c r="OJK12" s="54"/>
      <c r="OJL12" s="54"/>
      <c r="OJM12" s="54"/>
      <c r="OJN12" s="54"/>
      <c r="OJO12" s="54"/>
      <c r="OJP12" s="54"/>
      <c r="OJQ12" s="54"/>
      <c r="OJR12" s="54"/>
      <c r="OJS12" s="54"/>
      <c r="OJT12" s="54"/>
      <c r="OJU12" s="54"/>
      <c r="OJV12" s="54"/>
      <c r="OJW12" s="54"/>
      <c r="OJX12" s="54"/>
      <c r="OJY12" s="54"/>
      <c r="OJZ12" s="54"/>
      <c r="OKA12" s="54"/>
      <c r="OKB12" s="54"/>
      <c r="OKC12" s="54"/>
      <c r="OKD12" s="54"/>
      <c r="OKE12" s="54"/>
      <c r="OKF12" s="54"/>
      <c r="OKG12" s="54"/>
      <c r="OKH12" s="54"/>
      <c r="OKI12" s="54"/>
      <c r="OKJ12" s="54"/>
      <c r="OKK12" s="54"/>
      <c r="OKL12" s="54"/>
      <c r="OKM12" s="54"/>
      <c r="OKN12" s="54"/>
      <c r="OKO12" s="54"/>
      <c r="OKP12" s="54"/>
      <c r="OKQ12" s="54"/>
      <c r="OKR12" s="54"/>
      <c r="OKS12" s="54"/>
      <c r="OKT12" s="54"/>
      <c r="OKU12" s="54"/>
      <c r="OKV12" s="54"/>
      <c r="OKW12" s="54"/>
      <c r="OKX12" s="54"/>
      <c r="OKY12" s="54"/>
      <c r="OKZ12" s="54"/>
      <c r="OLA12" s="54"/>
      <c r="OLB12" s="54"/>
      <c r="OLC12" s="54"/>
      <c r="OLD12" s="54"/>
      <c r="OLE12" s="54"/>
      <c r="OLF12" s="54"/>
      <c r="OLG12" s="54"/>
      <c r="OLH12" s="54"/>
      <c r="OLI12" s="54"/>
      <c r="OLJ12" s="54"/>
      <c r="OLK12" s="54"/>
      <c r="OLL12" s="54"/>
      <c r="OLM12" s="54"/>
      <c r="OLN12" s="54"/>
      <c r="OLO12" s="54"/>
      <c r="OLP12" s="54"/>
      <c r="OLQ12" s="54"/>
      <c r="OLR12" s="54"/>
      <c r="OLS12" s="54"/>
      <c r="OLT12" s="54"/>
      <c r="OLU12" s="54"/>
      <c r="OLV12" s="54"/>
      <c r="OLW12" s="54"/>
      <c r="OLX12" s="54"/>
      <c r="OLY12" s="54"/>
      <c r="OLZ12" s="54"/>
      <c r="OMA12" s="54"/>
      <c r="OMB12" s="54"/>
      <c r="OMC12" s="54"/>
      <c r="OMD12" s="54"/>
      <c r="OME12" s="54"/>
      <c r="OMF12" s="54"/>
      <c r="OMG12" s="54"/>
      <c r="OMH12" s="54"/>
      <c r="OMI12" s="54"/>
      <c r="OMJ12" s="54"/>
      <c r="OMK12" s="54"/>
      <c r="OML12" s="54"/>
      <c r="OMM12" s="54"/>
      <c r="OMN12" s="54"/>
      <c r="OMO12" s="54"/>
      <c r="OMP12" s="54"/>
      <c r="OMQ12" s="54"/>
      <c r="OMR12" s="54"/>
      <c r="OMS12" s="54"/>
      <c r="OMT12" s="54"/>
      <c r="OMU12" s="54"/>
      <c r="OMV12" s="54"/>
      <c r="OMW12" s="54"/>
      <c r="OMX12" s="54"/>
      <c r="OMY12" s="54"/>
      <c r="OMZ12" s="54"/>
      <c r="ONA12" s="54"/>
      <c r="ONB12" s="54"/>
      <c r="ONC12" s="54"/>
      <c r="OND12" s="54"/>
      <c r="ONE12" s="54"/>
      <c r="ONF12" s="54"/>
      <c r="ONG12" s="54"/>
      <c r="ONH12" s="54"/>
      <c r="ONI12" s="54"/>
      <c r="ONJ12" s="54"/>
      <c r="ONK12" s="54"/>
      <c r="ONL12" s="54"/>
      <c r="ONM12" s="54"/>
      <c r="ONN12" s="54"/>
      <c r="ONO12" s="54"/>
      <c r="ONP12" s="54"/>
      <c r="ONQ12" s="54"/>
      <c r="ONR12" s="54"/>
      <c r="ONS12" s="54"/>
      <c r="ONT12" s="54"/>
      <c r="ONU12" s="54"/>
      <c r="ONV12" s="54"/>
      <c r="ONW12" s="54"/>
      <c r="ONX12" s="54"/>
      <c r="ONY12" s="54"/>
      <c r="ONZ12" s="54"/>
      <c r="OOA12" s="54"/>
      <c r="OOB12" s="54"/>
      <c r="OOC12" s="54"/>
      <c r="OOD12" s="54"/>
      <c r="OOE12" s="54"/>
      <c r="OOF12" s="54"/>
      <c r="OOG12" s="54"/>
      <c r="OOH12" s="54"/>
      <c r="OOI12" s="54"/>
      <c r="OOJ12" s="54"/>
      <c r="OOK12" s="54"/>
      <c r="OOL12" s="54"/>
      <c r="OOM12" s="54"/>
      <c r="OON12" s="54"/>
      <c r="OOO12" s="54"/>
      <c r="OOP12" s="54"/>
      <c r="OOQ12" s="54"/>
      <c r="OOR12" s="54"/>
      <c r="OOS12" s="54"/>
      <c r="OOT12" s="54"/>
      <c r="OOU12" s="54"/>
      <c r="OOV12" s="54"/>
      <c r="OOW12" s="54"/>
      <c r="OOX12" s="54"/>
      <c r="OOY12" s="54"/>
      <c r="OOZ12" s="54"/>
      <c r="OPA12" s="54"/>
      <c r="OPB12" s="54"/>
      <c r="OPC12" s="54"/>
      <c r="OPD12" s="54"/>
      <c r="OPE12" s="54"/>
      <c r="OPF12" s="54"/>
      <c r="OPG12" s="54"/>
      <c r="OPH12" s="54"/>
      <c r="OPI12" s="54"/>
      <c r="OPJ12" s="54"/>
      <c r="OPK12" s="54"/>
      <c r="OPL12" s="54"/>
      <c r="OPM12" s="54"/>
      <c r="OPN12" s="54"/>
      <c r="OPO12" s="54"/>
      <c r="OPP12" s="54"/>
      <c r="OPQ12" s="54"/>
      <c r="OPR12" s="54"/>
      <c r="OPS12" s="54"/>
      <c r="OPT12" s="54"/>
      <c r="OPU12" s="54"/>
      <c r="OPV12" s="54"/>
      <c r="OPW12" s="54"/>
      <c r="OPX12" s="54"/>
      <c r="OPY12" s="54"/>
      <c r="OPZ12" s="54"/>
      <c r="OQA12" s="54"/>
      <c r="OQB12" s="54"/>
      <c r="OQC12" s="54"/>
      <c r="OQD12" s="54"/>
      <c r="OQE12" s="54"/>
      <c r="OQF12" s="54"/>
      <c r="OQG12" s="54"/>
      <c r="OQH12" s="54"/>
      <c r="OQI12" s="54"/>
      <c r="OQJ12" s="54"/>
      <c r="OQK12" s="54"/>
      <c r="OQL12" s="54"/>
      <c r="OQM12" s="54"/>
      <c r="OQN12" s="54"/>
      <c r="OQO12" s="54"/>
      <c r="OQP12" s="54"/>
      <c r="OQQ12" s="54"/>
      <c r="OQR12" s="54"/>
      <c r="OQS12" s="54"/>
      <c r="OQT12" s="54"/>
      <c r="OQU12" s="54"/>
      <c r="OQV12" s="54"/>
      <c r="OQW12" s="54"/>
      <c r="OQX12" s="54"/>
      <c r="OQY12" s="54"/>
      <c r="OQZ12" s="54"/>
      <c r="ORA12" s="54"/>
      <c r="ORB12" s="54"/>
      <c r="ORC12" s="54"/>
      <c r="ORD12" s="54"/>
      <c r="ORE12" s="54"/>
      <c r="ORF12" s="54"/>
      <c r="ORG12" s="54"/>
      <c r="ORH12" s="54"/>
      <c r="ORI12" s="54"/>
      <c r="ORJ12" s="54"/>
      <c r="ORK12" s="54"/>
      <c r="ORL12" s="54"/>
      <c r="ORM12" s="54"/>
      <c r="ORN12" s="54"/>
      <c r="ORO12" s="54"/>
      <c r="ORP12" s="54"/>
      <c r="ORQ12" s="54"/>
      <c r="ORR12" s="54"/>
      <c r="ORS12" s="54"/>
      <c r="ORT12" s="54"/>
      <c r="ORU12" s="54"/>
      <c r="ORV12" s="54"/>
      <c r="ORW12" s="54"/>
      <c r="ORX12" s="54"/>
      <c r="ORY12" s="54"/>
      <c r="ORZ12" s="54"/>
      <c r="OSA12" s="54"/>
      <c r="OSB12" s="54"/>
      <c r="OSC12" s="54"/>
      <c r="OSD12" s="54"/>
      <c r="OSE12" s="54"/>
      <c r="OSF12" s="54"/>
      <c r="OSG12" s="54"/>
      <c r="OSH12" s="54"/>
      <c r="OSI12" s="54"/>
      <c r="OSJ12" s="54"/>
      <c r="OSK12" s="54"/>
      <c r="OSL12" s="54"/>
      <c r="OSM12" s="54"/>
      <c r="OSN12" s="54"/>
      <c r="OSO12" s="54"/>
      <c r="OSP12" s="54"/>
      <c r="OSQ12" s="54"/>
      <c r="OSR12" s="54"/>
      <c r="OSS12" s="54"/>
      <c r="OST12" s="54"/>
      <c r="OSU12" s="54"/>
      <c r="OSV12" s="54"/>
      <c r="OSW12" s="54"/>
      <c r="OSX12" s="54"/>
      <c r="OSY12" s="54"/>
      <c r="OSZ12" s="54"/>
      <c r="OTA12" s="54"/>
      <c r="OTB12" s="54"/>
      <c r="OTC12" s="54"/>
      <c r="OTD12" s="54"/>
      <c r="OTE12" s="54"/>
      <c r="OTF12" s="54"/>
      <c r="OTG12" s="54"/>
      <c r="OTH12" s="54"/>
      <c r="OTI12" s="54"/>
      <c r="OTJ12" s="54"/>
      <c r="OTK12" s="54"/>
      <c r="OTL12" s="54"/>
      <c r="OTM12" s="54"/>
      <c r="OTN12" s="54"/>
      <c r="OTO12" s="54"/>
      <c r="OTP12" s="54"/>
      <c r="OTQ12" s="54"/>
      <c r="OTR12" s="54"/>
      <c r="OTS12" s="54"/>
      <c r="OTT12" s="54"/>
      <c r="OTU12" s="54"/>
      <c r="OTV12" s="54"/>
      <c r="OTW12" s="54"/>
      <c r="OTX12" s="54"/>
      <c r="OTY12" s="54"/>
      <c r="OTZ12" s="54"/>
      <c r="OUA12" s="54"/>
      <c r="OUB12" s="54"/>
      <c r="OUC12" s="54"/>
      <c r="OUD12" s="54"/>
      <c r="OUE12" s="54"/>
      <c r="OUF12" s="54"/>
      <c r="OUG12" s="54"/>
      <c r="OUH12" s="54"/>
      <c r="OUI12" s="54"/>
      <c r="OUJ12" s="54"/>
      <c r="OUK12" s="54"/>
      <c r="OUL12" s="54"/>
      <c r="OUM12" s="54"/>
      <c r="OUN12" s="54"/>
      <c r="OUO12" s="54"/>
      <c r="OUP12" s="54"/>
      <c r="OUQ12" s="54"/>
      <c r="OUR12" s="54"/>
      <c r="OUS12" s="54"/>
      <c r="OUT12" s="54"/>
      <c r="OUU12" s="54"/>
      <c r="OUV12" s="54"/>
      <c r="OUW12" s="54"/>
      <c r="OUX12" s="54"/>
      <c r="OUY12" s="54"/>
      <c r="OUZ12" s="54"/>
      <c r="OVA12" s="54"/>
      <c r="OVB12" s="54"/>
      <c r="OVC12" s="54"/>
      <c r="OVD12" s="54"/>
      <c r="OVE12" s="54"/>
      <c r="OVF12" s="54"/>
      <c r="OVG12" s="54"/>
      <c r="OVH12" s="54"/>
      <c r="OVI12" s="54"/>
      <c r="OVJ12" s="54"/>
      <c r="OVK12" s="54"/>
      <c r="OVL12" s="54"/>
      <c r="OVM12" s="54"/>
      <c r="OVN12" s="54"/>
      <c r="OVO12" s="54"/>
      <c r="OVP12" s="54"/>
      <c r="OVQ12" s="54"/>
      <c r="OVR12" s="54"/>
      <c r="OVS12" s="54"/>
      <c r="OVT12" s="54"/>
      <c r="OVU12" s="54"/>
      <c r="OVV12" s="54"/>
      <c r="OVW12" s="54"/>
      <c r="OVX12" s="54"/>
      <c r="OVY12" s="54"/>
      <c r="OVZ12" s="54"/>
      <c r="OWA12" s="54"/>
      <c r="OWB12" s="54"/>
      <c r="OWC12" s="54"/>
      <c r="OWD12" s="54"/>
      <c r="OWE12" s="54"/>
      <c r="OWF12" s="54"/>
      <c r="OWG12" s="54"/>
      <c r="OWH12" s="54"/>
      <c r="OWI12" s="54"/>
      <c r="OWJ12" s="54"/>
      <c r="OWK12" s="54"/>
      <c r="OWL12" s="54"/>
      <c r="OWM12" s="54"/>
      <c r="OWN12" s="54"/>
      <c r="OWO12" s="54"/>
      <c r="OWP12" s="54"/>
      <c r="OWQ12" s="54"/>
      <c r="OWR12" s="54"/>
      <c r="OWS12" s="54"/>
      <c r="OWT12" s="54"/>
      <c r="OWU12" s="54"/>
      <c r="OWV12" s="54"/>
      <c r="OWW12" s="54"/>
      <c r="OWX12" s="54"/>
      <c r="OWY12" s="54"/>
      <c r="OWZ12" s="54"/>
      <c r="OXA12" s="54"/>
      <c r="OXB12" s="54"/>
      <c r="OXC12" s="54"/>
      <c r="OXD12" s="54"/>
      <c r="OXE12" s="54"/>
      <c r="OXF12" s="54"/>
      <c r="OXG12" s="54"/>
      <c r="OXH12" s="54"/>
      <c r="OXI12" s="54"/>
      <c r="OXJ12" s="54"/>
      <c r="OXK12" s="54"/>
      <c r="OXL12" s="54"/>
      <c r="OXM12" s="54"/>
      <c r="OXN12" s="54"/>
      <c r="OXO12" s="54"/>
      <c r="OXP12" s="54"/>
      <c r="OXQ12" s="54"/>
      <c r="OXR12" s="54"/>
      <c r="OXS12" s="54"/>
      <c r="OXT12" s="54"/>
      <c r="OXU12" s="54"/>
      <c r="OXV12" s="54"/>
      <c r="OXW12" s="54"/>
      <c r="OXX12" s="54"/>
      <c r="OXY12" s="54"/>
      <c r="OXZ12" s="54"/>
      <c r="OYA12" s="54"/>
      <c r="OYB12" s="54"/>
      <c r="OYC12" s="54"/>
      <c r="OYD12" s="54"/>
      <c r="OYE12" s="54"/>
      <c r="OYF12" s="54"/>
      <c r="OYG12" s="54"/>
      <c r="OYH12" s="54"/>
      <c r="OYI12" s="54"/>
      <c r="OYJ12" s="54"/>
      <c r="OYK12" s="54"/>
      <c r="OYL12" s="54"/>
      <c r="OYM12" s="54"/>
      <c r="OYN12" s="54"/>
      <c r="OYO12" s="54"/>
      <c r="OYP12" s="54"/>
      <c r="OYQ12" s="54"/>
      <c r="OYR12" s="54"/>
      <c r="OYS12" s="54"/>
      <c r="OYT12" s="54"/>
      <c r="OYU12" s="54"/>
      <c r="OYV12" s="54"/>
      <c r="OYW12" s="54"/>
      <c r="OYX12" s="54"/>
      <c r="OYY12" s="54"/>
      <c r="OYZ12" s="54"/>
      <c r="OZA12" s="54"/>
      <c r="OZB12" s="54"/>
      <c r="OZC12" s="54"/>
      <c r="OZD12" s="54"/>
      <c r="OZE12" s="54"/>
      <c r="OZF12" s="54"/>
      <c r="OZG12" s="54"/>
      <c r="OZH12" s="54"/>
      <c r="OZI12" s="54"/>
      <c r="OZJ12" s="54"/>
      <c r="OZK12" s="54"/>
      <c r="OZL12" s="54"/>
      <c r="OZM12" s="54"/>
      <c r="OZN12" s="54"/>
      <c r="OZO12" s="54"/>
      <c r="OZP12" s="54"/>
      <c r="OZQ12" s="54"/>
      <c r="OZR12" s="54"/>
      <c r="OZS12" s="54"/>
      <c r="OZT12" s="54"/>
      <c r="OZU12" s="54"/>
      <c r="OZV12" s="54"/>
      <c r="OZW12" s="54"/>
      <c r="OZX12" s="54"/>
      <c r="OZY12" s="54"/>
      <c r="OZZ12" s="54"/>
      <c r="PAA12" s="54"/>
      <c r="PAB12" s="54"/>
      <c r="PAC12" s="54"/>
      <c r="PAD12" s="54"/>
      <c r="PAE12" s="54"/>
      <c r="PAF12" s="54"/>
      <c r="PAG12" s="54"/>
      <c r="PAH12" s="54"/>
      <c r="PAI12" s="54"/>
      <c r="PAJ12" s="54"/>
      <c r="PAK12" s="54"/>
      <c r="PAL12" s="54"/>
      <c r="PAM12" s="54"/>
      <c r="PAN12" s="54"/>
      <c r="PAO12" s="54"/>
      <c r="PAP12" s="54"/>
      <c r="PAQ12" s="54"/>
      <c r="PAR12" s="54"/>
      <c r="PAS12" s="54"/>
      <c r="PAT12" s="54"/>
      <c r="PAU12" s="54"/>
      <c r="PAV12" s="54"/>
      <c r="PAW12" s="54"/>
      <c r="PAX12" s="54"/>
      <c r="PAY12" s="54"/>
      <c r="PAZ12" s="54"/>
      <c r="PBA12" s="54"/>
      <c r="PBB12" s="54"/>
      <c r="PBC12" s="54"/>
      <c r="PBD12" s="54"/>
      <c r="PBE12" s="54"/>
      <c r="PBF12" s="54"/>
      <c r="PBG12" s="54"/>
      <c r="PBH12" s="54"/>
      <c r="PBI12" s="54"/>
      <c r="PBJ12" s="54"/>
      <c r="PBK12" s="54"/>
      <c r="PBL12" s="54"/>
      <c r="PBM12" s="54"/>
      <c r="PBN12" s="54"/>
      <c r="PBO12" s="54"/>
      <c r="PBP12" s="54"/>
      <c r="PBQ12" s="54"/>
      <c r="PBR12" s="54"/>
      <c r="PBS12" s="54"/>
      <c r="PBT12" s="54"/>
      <c r="PBU12" s="54"/>
      <c r="PBV12" s="54"/>
      <c r="PBW12" s="54"/>
      <c r="PBX12" s="54"/>
      <c r="PBY12" s="54"/>
      <c r="PBZ12" s="54"/>
      <c r="PCA12" s="54"/>
      <c r="PCB12" s="54"/>
      <c r="PCC12" s="54"/>
      <c r="PCD12" s="54"/>
      <c r="PCE12" s="54"/>
      <c r="PCF12" s="54"/>
      <c r="PCG12" s="54"/>
      <c r="PCH12" s="54"/>
      <c r="PCI12" s="54"/>
      <c r="PCJ12" s="54"/>
      <c r="PCK12" s="54"/>
      <c r="PCL12" s="54"/>
      <c r="PCM12" s="54"/>
      <c r="PCN12" s="54"/>
      <c r="PCO12" s="54"/>
      <c r="PCP12" s="54"/>
      <c r="PCQ12" s="54"/>
      <c r="PCR12" s="54"/>
      <c r="PCS12" s="54"/>
      <c r="PCT12" s="54"/>
      <c r="PCU12" s="54"/>
      <c r="PCV12" s="54"/>
      <c r="PCW12" s="54"/>
      <c r="PCX12" s="54"/>
      <c r="PCY12" s="54"/>
      <c r="PCZ12" s="54"/>
      <c r="PDA12" s="54"/>
      <c r="PDB12" s="54"/>
      <c r="PDC12" s="54"/>
      <c r="PDD12" s="54"/>
      <c r="PDE12" s="54"/>
      <c r="PDF12" s="54"/>
      <c r="PDG12" s="54"/>
      <c r="PDH12" s="54"/>
      <c r="PDI12" s="54"/>
      <c r="PDJ12" s="54"/>
      <c r="PDK12" s="54"/>
      <c r="PDL12" s="54"/>
      <c r="PDM12" s="54"/>
      <c r="PDN12" s="54"/>
      <c r="PDO12" s="54"/>
      <c r="PDP12" s="54"/>
      <c r="PDQ12" s="54"/>
      <c r="PDR12" s="54"/>
      <c r="PDS12" s="54"/>
      <c r="PDT12" s="54"/>
      <c r="PDU12" s="54"/>
      <c r="PDV12" s="54"/>
      <c r="PDW12" s="54"/>
      <c r="PDX12" s="54"/>
      <c r="PDY12" s="54"/>
      <c r="PDZ12" s="54"/>
      <c r="PEA12" s="54"/>
      <c r="PEB12" s="54"/>
      <c r="PEC12" s="54"/>
      <c r="PED12" s="54"/>
      <c r="PEE12" s="54"/>
      <c r="PEF12" s="54"/>
      <c r="PEG12" s="54"/>
      <c r="PEH12" s="54"/>
      <c r="PEI12" s="54"/>
      <c r="PEJ12" s="54"/>
      <c r="PEK12" s="54"/>
      <c r="PEL12" s="54"/>
      <c r="PEM12" s="54"/>
      <c r="PEN12" s="54"/>
      <c r="PEO12" s="54"/>
      <c r="PEP12" s="54"/>
      <c r="PEQ12" s="54"/>
      <c r="PER12" s="54"/>
      <c r="PES12" s="54"/>
      <c r="PET12" s="54"/>
      <c r="PEU12" s="54"/>
      <c r="PEV12" s="54"/>
      <c r="PEW12" s="54"/>
      <c r="PEX12" s="54"/>
      <c r="PEY12" s="54"/>
      <c r="PEZ12" s="54"/>
      <c r="PFA12" s="54"/>
      <c r="PFB12" s="54"/>
      <c r="PFC12" s="54"/>
      <c r="PFD12" s="54"/>
      <c r="PFE12" s="54"/>
      <c r="PFF12" s="54"/>
      <c r="PFG12" s="54"/>
      <c r="PFH12" s="54"/>
      <c r="PFI12" s="54"/>
      <c r="PFJ12" s="54"/>
      <c r="PFK12" s="54"/>
      <c r="PFL12" s="54"/>
      <c r="PFM12" s="54"/>
      <c r="PFN12" s="54"/>
      <c r="PFO12" s="54"/>
      <c r="PFP12" s="54"/>
      <c r="PFQ12" s="54"/>
      <c r="PFR12" s="54"/>
      <c r="PFS12" s="54"/>
      <c r="PFT12" s="54"/>
      <c r="PFU12" s="54"/>
      <c r="PFV12" s="54"/>
      <c r="PFW12" s="54"/>
      <c r="PFX12" s="54"/>
      <c r="PFY12" s="54"/>
      <c r="PFZ12" s="54"/>
      <c r="PGA12" s="54"/>
      <c r="PGB12" s="54"/>
      <c r="PGC12" s="54"/>
      <c r="PGD12" s="54"/>
      <c r="PGE12" s="54"/>
      <c r="PGF12" s="54"/>
      <c r="PGG12" s="54"/>
      <c r="PGH12" s="54"/>
      <c r="PGI12" s="54"/>
      <c r="PGJ12" s="54"/>
      <c r="PGK12" s="54"/>
      <c r="PGL12" s="54"/>
      <c r="PGM12" s="54"/>
      <c r="PGN12" s="54"/>
      <c r="PGO12" s="54"/>
      <c r="PGP12" s="54"/>
      <c r="PGQ12" s="54"/>
      <c r="PGR12" s="54"/>
      <c r="PGS12" s="54"/>
      <c r="PGT12" s="54"/>
      <c r="PGU12" s="54"/>
      <c r="PGV12" s="54"/>
      <c r="PGW12" s="54"/>
      <c r="PGX12" s="54"/>
      <c r="PGY12" s="54"/>
      <c r="PGZ12" s="54"/>
      <c r="PHA12" s="54"/>
      <c r="PHB12" s="54"/>
      <c r="PHC12" s="54"/>
      <c r="PHD12" s="54"/>
      <c r="PHE12" s="54"/>
      <c r="PHF12" s="54"/>
      <c r="PHG12" s="54"/>
      <c r="PHH12" s="54"/>
      <c r="PHI12" s="54"/>
      <c r="PHJ12" s="54"/>
      <c r="PHK12" s="54"/>
      <c r="PHL12" s="54"/>
      <c r="PHM12" s="54"/>
      <c r="PHN12" s="54"/>
      <c r="PHO12" s="54"/>
      <c r="PHP12" s="54"/>
      <c r="PHQ12" s="54"/>
      <c r="PHR12" s="54"/>
      <c r="PHS12" s="54"/>
      <c r="PHT12" s="54"/>
      <c r="PHU12" s="54"/>
      <c r="PHV12" s="54"/>
      <c r="PHW12" s="54"/>
      <c r="PHX12" s="54"/>
      <c r="PHY12" s="54"/>
      <c r="PHZ12" s="54"/>
      <c r="PIA12" s="54"/>
      <c r="PIB12" s="54"/>
      <c r="PIC12" s="54"/>
      <c r="PID12" s="54"/>
      <c r="PIE12" s="54"/>
      <c r="PIF12" s="54"/>
      <c r="PIG12" s="54"/>
      <c r="PIH12" s="54"/>
      <c r="PII12" s="54"/>
      <c r="PIJ12" s="54"/>
      <c r="PIK12" s="54"/>
      <c r="PIL12" s="54"/>
      <c r="PIM12" s="54"/>
      <c r="PIN12" s="54"/>
      <c r="PIO12" s="54"/>
      <c r="PIP12" s="54"/>
      <c r="PIQ12" s="54"/>
      <c r="PIR12" s="54"/>
      <c r="PIS12" s="54"/>
      <c r="PIT12" s="54"/>
      <c r="PIU12" s="54"/>
      <c r="PIV12" s="54"/>
      <c r="PIW12" s="54"/>
      <c r="PIX12" s="54"/>
      <c r="PIY12" s="54"/>
      <c r="PIZ12" s="54"/>
      <c r="PJA12" s="54"/>
      <c r="PJB12" s="54"/>
      <c r="PJC12" s="54"/>
      <c r="PJD12" s="54"/>
      <c r="PJE12" s="54"/>
      <c r="PJF12" s="54"/>
      <c r="PJG12" s="54"/>
      <c r="PJH12" s="54"/>
      <c r="PJI12" s="54"/>
      <c r="PJJ12" s="54"/>
      <c r="PJK12" s="54"/>
      <c r="PJL12" s="54"/>
      <c r="PJM12" s="54"/>
      <c r="PJN12" s="54"/>
      <c r="PJO12" s="54"/>
      <c r="PJP12" s="54"/>
      <c r="PJQ12" s="54"/>
      <c r="PJR12" s="54"/>
      <c r="PJS12" s="54"/>
      <c r="PJT12" s="54"/>
      <c r="PJU12" s="54"/>
      <c r="PJV12" s="54"/>
      <c r="PJW12" s="54"/>
      <c r="PJX12" s="54"/>
      <c r="PJY12" s="54"/>
      <c r="PJZ12" s="54"/>
      <c r="PKA12" s="54"/>
      <c r="PKB12" s="54"/>
      <c r="PKC12" s="54"/>
      <c r="PKD12" s="54"/>
      <c r="PKE12" s="54"/>
      <c r="PKF12" s="54"/>
      <c r="PKG12" s="54"/>
      <c r="PKH12" s="54"/>
      <c r="PKI12" s="54"/>
      <c r="PKJ12" s="54"/>
      <c r="PKK12" s="54"/>
      <c r="PKL12" s="54"/>
      <c r="PKM12" s="54"/>
      <c r="PKN12" s="54"/>
      <c r="PKO12" s="54"/>
      <c r="PKP12" s="54"/>
      <c r="PKQ12" s="54"/>
      <c r="PKR12" s="54"/>
      <c r="PKS12" s="54"/>
      <c r="PKT12" s="54"/>
      <c r="PKU12" s="54"/>
      <c r="PKV12" s="54"/>
      <c r="PKW12" s="54"/>
      <c r="PKX12" s="54"/>
      <c r="PKY12" s="54"/>
      <c r="PKZ12" s="54"/>
      <c r="PLA12" s="54"/>
      <c r="PLB12" s="54"/>
      <c r="PLC12" s="54"/>
      <c r="PLD12" s="54"/>
      <c r="PLE12" s="54"/>
      <c r="PLF12" s="54"/>
      <c r="PLG12" s="54"/>
      <c r="PLH12" s="54"/>
      <c r="PLI12" s="54"/>
      <c r="PLJ12" s="54"/>
      <c r="PLK12" s="54"/>
      <c r="PLL12" s="54"/>
      <c r="PLM12" s="54"/>
      <c r="PLN12" s="54"/>
      <c r="PLO12" s="54"/>
      <c r="PLP12" s="54"/>
      <c r="PLQ12" s="54"/>
      <c r="PLR12" s="54"/>
      <c r="PLS12" s="54"/>
      <c r="PLT12" s="54"/>
      <c r="PLU12" s="54"/>
      <c r="PLV12" s="54"/>
      <c r="PLW12" s="54"/>
      <c r="PLX12" s="54"/>
      <c r="PLY12" s="54"/>
      <c r="PLZ12" s="54"/>
      <c r="PMA12" s="54"/>
      <c r="PMB12" s="54"/>
      <c r="PMC12" s="54"/>
      <c r="PMD12" s="54"/>
      <c r="PME12" s="54"/>
      <c r="PMF12" s="54"/>
      <c r="PMG12" s="54"/>
      <c r="PMH12" s="54"/>
      <c r="PMI12" s="54"/>
      <c r="PMJ12" s="54"/>
      <c r="PMK12" s="54"/>
      <c r="PML12" s="54"/>
      <c r="PMM12" s="54"/>
      <c r="PMN12" s="54"/>
      <c r="PMO12" s="54"/>
      <c r="PMP12" s="54"/>
      <c r="PMQ12" s="54"/>
      <c r="PMR12" s="54"/>
      <c r="PMS12" s="54"/>
      <c r="PMT12" s="54"/>
      <c r="PMU12" s="54"/>
      <c r="PMV12" s="54"/>
      <c r="PMW12" s="54"/>
      <c r="PMX12" s="54"/>
      <c r="PMY12" s="54"/>
      <c r="PMZ12" s="54"/>
      <c r="PNA12" s="54"/>
      <c r="PNB12" s="54"/>
      <c r="PNC12" s="54"/>
      <c r="PND12" s="54"/>
      <c r="PNE12" s="54"/>
      <c r="PNF12" s="54"/>
      <c r="PNG12" s="54"/>
      <c r="PNH12" s="54"/>
      <c r="PNI12" s="54"/>
      <c r="PNJ12" s="54"/>
      <c r="PNK12" s="54"/>
      <c r="PNL12" s="54"/>
      <c r="PNM12" s="54"/>
      <c r="PNN12" s="54"/>
      <c r="PNO12" s="54"/>
      <c r="PNP12" s="54"/>
      <c r="PNQ12" s="54"/>
      <c r="PNR12" s="54"/>
      <c r="PNS12" s="54"/>
      <c r="PNT12" s="54"/>
      <c r="PNU12" s="54"/>
      <c r="PNV12" s="54"/>
      <c r="PNW12" s="54"/>
      <c r="PNX12" s="54"/>
      <c r="PNY12" s="54"/>
      <c r="PNZ12" s="54"/>
      <c r="POA12" s="54"/>
      <c r="POB12" s="54"/>
      <c r="POC12" s="54"/>
      <c r="POD12" s="54"/>
      <c r="POE12" s="54"/>
      <c r="POF12" s="54"/>
      <c r="POG12" s="54"/>
      <c r="POH12" s="54"/>
      <c r="POI12" s="54"/>
      <c r="POJ12" s="54"/>
      <c r="POK12" s="54"/>
      <c r="POL12" s="54"/>
      <c r="POM12" s="54"/>
      <c r="PON12" s="54"/>
      <c r="POO12" s="54"/>
      <c r="POP12" s="54"/>
      <c r="POQ12" s="54"/>
      <c r="POR12" s="54"/>
      <c r="POS12" s="54"/>
      <c r="POT12" s="54"/>
      <c r="POU12" s="54"/>
      <c r="POV12" s="54"/>
      <c r="POW12" s="54"/>
      <c r="POX12" s="54"/>
      <c r="POY12" s="54"/>
      <c r="POZ12" s="54"/>
      <c r="PPA12" s="54"/>
      <c r="PPB12" s="54"/>
      <c r="PPC12" s="54"/>
      <c r="PPD12" s="54"/>
      <c r="PPE12" s="54"/>
      <c r="PPF12" s="54"/>
      <c r="PPG12" s="54"/>
      <c r="PPH12" s="54"/>
      <c r="PPI12" s="54"/>
      <c r="PPJ12" s="54"/>
      <c r="PPK12" s="54"/>
      <c r="PPL12" s="54"/>
      <c r="PPM12" s="54"/>
      <c r="PPN12" s="54"/>
      <c r="PPO12" s="54"/>
      <c r="PPP12" s="54"/>
      <c r="PPQ12" s="54"/>
      <c r="PPR12" s="54"/>
      <c r="PPS12" s="54"/>
      <c r="PPT12" s="54"/>
      <c r="PPU12" s="54"/>
      <c r="PPV12" s="54"/>
      <c r="PPW12" s="54"/>
      <c r="PPX12" s="54"/>
      <c r="PPY12" s="54"/>
      <c r="PPZ12" s="54"/>
      <c r="PQA12" s="54"/>
      <c r="PQB12" s="54"/>
      <c r="PQC12" s="54"/>
      <c r="PQD12" s="54"/>
      <c r="PQE12" s="54"/>
      <c r="PQF12" s="54"/>
      <c r="PQG12" s="54"/>
      <c r="PQH12" s="54"/>
      <c r="PQI12" s="54"/>
      <c r="PQJ12" s="54"/>
      <c r="PQK12" s="54"/>
      <c r="PQL12" s="54"/>
      <c r="PQM12" s="54"/>
      <c r="PQN12" s="54"/>
      <c r="PQO12" s="54"/>
      <c r="PQP12" s="54"/>
      <c r="PQQ12" s="54"/>
      <c r="PQR12" s="54"/>
      <c r="PQS12" s="54"/>
      <c r="PQT12" s="54"/>
      <c r="PQU12" s="54"/>
      <c r="PQV12" s="54"/>
      <c r="PQW12" s="54"/>
      <c r="PQX12" s="54"/>
      <c r="PQY12" s="54"/>
      <c r="PQZ12" s="54"/>
      <c r="PRA12" s="54"/>
      <c r="PRB12" s="54"/>
      <c r="PRC12" s="54"/>
      <c r="PRD12" s="54"/>
      <c r="PRE12" s="54"/>
      <c r="PRF12" s="54"/>
      <c r="PRG12" s="54"/>
      <c r="PRH12" s="54"/>
      <c r="PRI12" s="54"/>
      <c r="PRJ12" s="54"/>
      <c r="PRK12" s="54"/>
      <c r="PRL12" s="54"/>
      <c r="PRM12" s="54"/>
      <c r="PRN12" s="54"/>
      <c r="PRO12" s="54"/>
      <c r="PRP12" s="54"/>
      <c r="PRQ12" s="54"/>
      <c r="PRR12" s="54"/>
      <c r="PRS12" s="54"/>
      <c r="PRT12" s="54"/>
      <c r="PRU12" s="54"/>
      <c r="PRV12" s="54"/>
      <c r="PRW12" s="54"/>
      <c r="PRX12" s="54"/>
      <c r="PRY12" s="54"/>
      <c r="PRZ12" s="54"/>
      <c r="PSA12" s="54"/>
      <c r="PSB12" s="54"/>
      <c r="PSC12" s="54"/>
      <c r="PSD12" s="54"/>
      <c r="PSE12" s="54"/>
      <c r="PSF12" s="54"/>
      <c r="PSG12" s="54"/>
      <c r="PSH12" s="54"/>
      <c r="PSI12" s="54"/>
      <c r="PSJ12" s="54"/>
      <c r="PSK12" s="54"/>
      <c r="PSL12" s="54"/>
      <c r="PSM12" s="54"/>
      <c r="PSN12" s="54"/>
      <c r="PSO12" s="54"/>
      <c r="PSP12" s="54"/>
      <c r="PSQ12" s="54"/>
      <c r="PSR12" s="54"/>
      <c r="PSS12" s="54"/>
      <c r="PST12" s="54"/>
      <c r="PSU12" s="54"/>
      <c r="PSV12" s="54"/>
      <c r="PSW12" s="54"/>
      <c r="PSX12" s="54"/>
      <c r="PSY12" s="54"/>
      <c r="PSZ12" s="54"/>
      <c r="PTA12" s="54"/>
      <c r="PTB12" s="54"/>
      <c r="PTC12" s="54"/>
      <c r="PTD12" s="54"/>
      <c r="PTE12" s="54"/>
      <c r="PTF12" s="54"/>
      <c r="PTG12" s="54"/>
      <c r="PTH12" s="54"/>
      <c r="PTI12" s="54"/>
      <c r="PTJ12" s="54"/>
      <c r="PTK12" s="54"/>
      <c r="PTL12" s="54"/>
      <c r="PTM12" s="54"/>
      <c r="PTN12" s="54"/>
      <c r="PTO12" s="54"/>
      <c r="PTP12" s="54"/>
      <c r="PTQ12" s="54"/>
      <c r="PTR12" s="54"/>
      <c r="PTS12" s="54"/>
      <c r="PTT12" s="54"/>
      <c r="PTU12" s="54"/>
      <c r="PTV12" s="54"/>
      <c r="PTW12" s="54"/>
      <c r="PTX12" s="54"/>
      <c r="PTY12" s="54"/>
      <c r="PTZ12" s="54"/>
      <c r="PUA12" s="54"/>
      <c r="PUB12" s="54"/>
      <c r="PUC12" s="54"/>
      <c r="PUD12" s="54"/>
      <c r="PUE12" s="54"/>
      <c r="PUF12" s="54"/>
      <c r="PUG12" s="54"/>
      <c r="PUH12" s="54"/>
      <c r="PUI12" s="54"/>
      <c r="PUJ12" s="54"/>
      <c r="PUK12" s="54"/>
      <c r="PUL12" s="54"/>
      <c r="PUM12" s="54"/>
      <c r="PUN12" s="54"/>
      <c r="PUO12" s="54"/>
      <c r="PUP12" s="54"/>
      <c r="PUQ12" s="54"/>
      <c r="PUR12" s="54"/>
      <c r="PUS12" s="54"/>
      <c r="PUT12" s="54"/>
      <c r="PUU12" s="54"/>
      <c r="PUV12" s="54"/>
      <c r="PUW12" s="54"/>
      <c r="PUX12" s="54"/>
      <c r="PUY12" s="54"/>
      <c r="PUZ12" s="54"/>
      <c r="PVA12" s="54"/>
      <c r="PVB12" s="54"/>
      <c r="PVC12" s="54"/>
      <c r="PVD12" s="54"/>
      <c r="PVE12" s="54"/>
      <c r="PVF12" s="54"/>
      <c r="PVG12" s="54"/>
      <c r="PVH12" s="54"/>
      <c r="PVI12" s="54"/>
      <c r="PVJ12" s="54"/>
      <c r="PVK12" s="54"/>
      <c r="PVL12" s="54"/>
      <c r="PVM12" s="54"/>
      <c r="PVN12" s="54"/>
      <c r="PVO12" s="54"/>
      <c r="PVP12" s="54"/>
      <c r="PVQ12" s="54"/>
      <c r="PVR12" s="54"/>
      <c r="PVS12" s="54"/>
      <c r="PVT12" s="54"/>
      <c r="PVU12" s="54"/>
      <c r="PVV12" s="54"/>
      <c r="PVW12" s="54"/>
      <c r="PVX12" s="54"/>
      <c r="PVY12" s="54"/>
      <c r="PVZ12" s="54"/>
      <c r="PWA12" s="54"/>
      <c r="PWB12" s="54"/>
      <c r="PWC12" s="54"/>
      <c r="PWD12" s="54"/>
      <c r="PWE12" s="54"/>
      <c r="PWF12" s="54"/>
      <c r="PWG12" s="54"/>
      <c r="PWH12" s="54"/>
      <c r="PWI12" s="54"/>
      <c r="PWJ12" s="54"/>
      <c r="PWK12" s="54"/>
      <c r="PWL12" s="54"/>
      <c r="PWM12" s="54"/>
      <c r="PWN12" s="54"/>
      <c r="PWO12" s="54"/>
      <c r="PWP12" s="54"/>
      <c r="PWQ12" s="54"/>
      <c r="PWR12" s="54"/>
      <c r="PWS12" s="54"/>
      <c r="PWT12" s="54"/>
      <c r="PWU12" s="54"/>
      <c r="PWV12" s="54"/>
      <c r="PWW12" s="54"/>
      <c r="PWX12" s="54"/>
      <c r="PWY12" s="54"/>
      <c r="PWZ12" s="54"/>
      <c r="PXA12" s="54"/>
      <c r="PXB12" s="54"/>
      <c r="PXC12" s="54"/>
      <c r="PXD12" s="54"/>
      <c r="PXE12" s="54"/>
      <c r="PXF12" s="54"/>
      <c r="PXG12" s="54"/>
      <c r="PXH12" s="54"/>
      <c r="PXI12" s="54"/>
      <c r="PXJ12" s="54"/>
      <c r="PXK12" s="54"/>
      <c r="PXL12" s="54"/>
      <c r="PXM12" s="54"/>
      <c r="PXN12" s="54"/>
      <c r="PXO12" s="54"/>
      <c r="PXP12" s="54"/>
      <c r="PXQ12" s="54"/>
      <c r="PXR12" s="54"/>
      <c r="PXS12" s="54"/>
      <c r="PXT12" s="54"/>
      <c r="PXU12" s="54"/>
      <c r="PXV12" s="54"/>
      <c r="PXW12" s="54"/>
      <c r="PXX12" s="54"/>
      <c r="PXY12" s="54"/>
      <c r="PXZ12" s="54"/>
      <c r="PYA12" s="54"/>
      <c r="PYB12" s="54"/>
      <c r="PYC12" s="54"/>
      <c r="PYD12" s="54"/>
      <c r="PYE12" s="54"/>
      <c r="PYF12" s="54"/>
      <c r="PYG12" s="54"/>
      <c r="PYH12" s="54"/>
      <c r="PYI12" s="54"/>
      <c r="PYJ12" s="54"/>
      <c r="PYK12" s="54"/>
      <c r="PYL12" s="54"/>
      <c r="PYM12" s="54"/>
      <c r="PYN12" s="54"/>
      <c r="PYO12" s="54"/>
      <c r="PYP12" s="54"/>
      <c r="PYQ12" s="54"/>
      <c r="PYR12" s="54"/>
      <c r="PYS12" s="54"/>
      <c r="PYT12" s="54"/>
      <c r="PYU12" s="54"/>
      <c r="PYV12" s="54"/>
      <c r="PYW12" s="54"/>
      <c r="PYX12" s="54"/>
      <c r="PYY12" s="54"/>
      <c r="PYZ12" s="54"/>
      <c r="PZA12" s="54"/>
      <c r="PZB12" s="54"/>
      <c r="PZC12" s="54"/>
      <c r="PZD12" s="54"/>
      <c r="PZE12" s="54"/>
      <c r="PZF12" s="54"/>
      <c r="PZG12" s="54"/>
      <c r="PZH12" s="54"/>
      <c r="PZI12" s="54"/>
      <c r="PZJ12" s="54"/>
      <c r="PZK12" s="54"/>
      <c r="PZL12" s="54"/>
      <c r="PZM12" s="54"/>
      <c r="PZN12" s="54"/>
      <c r="PZO12" s="54"/>
      <c r="PZP12" s="54"/>
      <c r="PZQ12" s="54"/>
      <c r="PZR12" s="54"/>
      <c r="PZS12" s="54"/>
      <c r="PZT12" s="54"/>
      <c r="PZU12" s="54"/>
      <c r="PZV12" s="54"/>
      <c r="PZW12" s="54"/>
      <c r="PZX12" s="54"/>
      <c r="PZY12" s="54"/>
      <c r="PZZ12" s="54"/>
      <c r="QAA12" s="54"/>
      <c r="QAB12" s="54"/>
      <c r="QAC12" s="54"/>
      <c r="QAD12" s="54"/>
      <c r="QAE12" s="54"/>
      <c r="QAF12" s="54"/>
      <c r="QAG12" s="54"/>
      <c r="QAH12" s="54"/>
      <c r="QAI12" s="54"/>
      <c r="QAJ12" s="54"/>
      <c r="QAK12" s="54"/>
      <c r="QAL12" s="54"/>
      <c r="QAM12" s="54"/>
      <c r="QAN12" s="54"/>
      <c r="QAO12" s="54"/>
      <c r="QAP12" s="54"/>
      <c r="QAQ12" s="54"/>
      <c r="QAR12" s="54"/>
      <c r="QAS12" s="54"/>
      <c r="QAT12" s="54"/>
      <c r="QAU12" s="54"/>
      <c r="QAV12" s="54"/>
      <c r="QAW12" s="54"/>
      <c r="QAX12" s="54"/>
      <c r="QAY12" s="54"/>
      <c r="QAZ12" s="54"/>
      <c r="QBA12" s="54"/>
      <c r="QBB12" s="54"/>
      <c r="QBC12" s="54"/>
      <c r="QBD12" s="54"/>
      <c r="QBE12" s="54"/>
      <c r="QBF12" s="54"/>
      <c r="QBG12" s="54"/>
      <c r="QBH12" s="54"/>
      <c r="QBI12" s="54"/>
      <c r="QBJ12" s="54"/>
      <c r="QBK12" s="54"/>
      <c r="QBL12" s="54"/>
      <c r="QBM12" s="54"/>
      <c r="QBN12" s="54"/>
      <c r="QBO12" s="54"/>
      <c r="QBP12" s="54"/>
      <c r="QBQ12" s="54"/>
      <c r="QBR12" s="54"/>
      <c r="QBS12" s="54"/>
      <c r="QBT12" s="54"/>
      <c r="QBU12" s="54"/>
      <c r="QBV12" s="54"/>
      <c r="QBW12" s="54"/>
      <c r="QBX12" s="54"/>
      <c r="QBY12" s="54"/>
      <c r="QBZ12" s="54"/>
      <c r="QCA12" s="54"/>
      <c r="QCB12" s="54"/>
      <c r="QCC12" s="54"/>
      <c r="QCD12" s="54"/>
      <c r="QCE12" s="54"/>
      <c r="QCF12" s="54"/>
      <c r="QCG12" s="54"/>
      <c r="QCH12" s="54"/>
      <c r="QCI12" s="54"/>
      <c r="QCJ12" s="54"/>
      <c r="QCK12" s="54"/>
      <c r="QCL12" s="54"/>
      <c r="QCM12" s="54"/>
      <c r="QCN12" s="54"/>
      <c r="QCO12" s="54"/>
      <c r="QCP12" s="54"/>
      <c r="QCQ12" s="54"/>
      <c r="QCR12" s="54"/>
      <c r="QCS12" s="54"/>
      <c r="QCT12" s="54"/>
      <c r="QCU12" s="54"/>
      <c r="QCV12" s="54"/>
      <c r="QCW12" s="54"/>
      <c r="QCX12" s="54"/>
      <c r="QCY12" s="54"/>
      <c r="QCZ12" s="54"/>
      <c r="QDA12" s="54"/>
      <c r="QDB12" s="54"/>
      <c r="QDC12" s="54"/>
      <c r="QDD12" s="54"/>
      <c r="QDE12" s="54"/>
      <c r="QDF12" s="54"/>
      <c r="QDG12" s="54"/>
      <c r="QDH12" s="54"/>
      <c r="QDI12" s="54"/>
      <c r="QDJ12" s="54"/>
      <c r="QDK12" s="54"/>
      <c r="QDL12" s="54"/>
      <c r="QDM12" s="54"/>
      <c r="QDN12" s="54"/>
      <c r="QDO12" s="54"/>
      <c r="QDP12" s="54"/>
      <c r="QDQ12" s="54"/>
      <c r="QDR12" s="54"/>
      <c r="QDS12" s="54"/>
      <c r="QDT12" s="54"/>
      <c r="QDU12" s="54"/>
      <c r="QDV12" s="54"/>
      <c r="QDW12" s="54"/>
      <c r="QDX12" s="54"/>
      <c r="QDY12" s="54"/>
      <c r="QDZ12" s="54"/>
      <c r="QEA12" s="54"/>
      <c r="QEB12" s="54"/>
      <c r="QEC12" s="54"/>
      <c r="QED12" s="54"/>
      <c r="QEE12" s="54"/>
      <c r="QEF12" s="54"/>
      <c r="QEG12" s="54"/>
      <c r="QEH12" s="54"/>
      <c r="QEI12" s="54"/>
      <c r="QEJ12" s="54"/>
      <c r="QEK12" s="54"/>
      <c r="QEL12" s="54"/>
      <c r="QEM12" s="54"/>
      <c r="QEN12" s="54"/>
      <c r="QEO12" s="54"/>
      <c r="QEP12" s="54"/>
      <c r="QEQ12" s="54"/>
      <c r="QER12" s="54"/>
      <c r="QES12" s="54"/>
      <c r="QET12" s="54"/>
      <c r="QEU12" s="54"/>
      <c r="QEV12" s="54"/>
      <c r="QEW12" s="54"/>
      <c r="QEX12" s="54"/>
      <c r="QEY12" s="54"/>
      <c r="QEZ12" s="54"/>
      <c r="QFA12" s="54"/>
      <c r="QFB12" s="54"/>
      <c r="QFC12" s="54"/>
      <c r="QFD12" s="54"/>
      <c r="QFE12" s="54"/>
      <c r="QFF12" s="54"/>
      <c r="QFG12" s="54"/>
      <c r="QFH12" s="54"/>
      <c r="QFI12" s="54"/>
      <c r="QFJ12" s="54"/>
      <c r="QFK12" s="54"/>
      <c r="QFL12" s="54"/>
      <c r="QFM12" s="54"/>
      <c r="QFN12" s="54"/>
      <c r="QFO12" s="54"/>
      <c r="QFP12" s="54"/>
      <c r="QFQ12" s="54"/>
      <c r="QFR12" s="54"/>
      <c r="QFS12" s="54"/>
      <c r="QFT12" s="54"/>
      <c r="QFU12" s="54"/>
      <c r="QFV12" s="54"/>
      <c r="QFW12" s="54"/>
      <c r="QFX12" s="54"/>
      <c r="QFY12" s="54"/>
      <c r="QFZ12" s="54"/>
      <c r="QGA12" s="54"/>
      <c r="QGB12" s="54"/>
      <c r="QGC12" s="54"/>
      <c r="QGD12" s="54"/>
      <c r="QGE12" s="54"/>
      <c r="QGF12" s="54"/>
      <c r="QGG12" s="54"/>
      <c r="QGH12" s="54"/>
      <c r="QGI12" s="54"/>
      <c r="QGJ12" s="54"/>
      <c r="QGK12" s="54"/>
      <c r="QGL12" s="54"/>
      <c r="QGM12" s="54"/>
      <c r="QGN12" s="54"/>
      <c r="QGO12" s="54"/>
      <c r="QGP12" s="54"/>
      <c r="QGQ12" s="54"/>
      <c r="QGR12" s="54"/>
      <c r="QGS12" s="54"/>
      <c r="QGT12" s="54"/>
      <c r="QGU12" s="54"/>
      <c r="QGV12" s="54"/>
      <c r="QGW12" s="54"/>
      <c r="QGX12" s="54"/>
      <c r="QGY12" s="54"/>
      <c r="QGZ12" s="54"/>
      <c r="QHA12" s="54"/>
      <c r="QHB12" s="54"/>
      <c r="QHC12" s="54"/>
      <c r="QHD12" s="54"/>
      <c r="QHE12" s="54"/>
      <c r="QHF12" s="54"/>
      <c r="QHG12" s="54"/>
      <c r="QHH12" s="54"/>
      <c r="QHI12" s="54"/>
      <c r="QHJ12" s="54"/>
      <c r="QHK12" s="54"/>
      <c r="QHL12" s="54"/>
      <c r="QHM12" s="54"/>
      <c r="QHN12" s="54"/>
      <c r="QHO12" s="54"/>
      <c r="QHP12" s="54"/>
      <c r="QHQ12" s="54"/>
      <c r="QHR12" s="54"/>
      <c r="QHS12" s="54"/>
      <c r="QHT12" s="54"/>
      <c r="QHU12" s="54"/>
      <c r="QHV12" s="54"/>
      <c r="QHW12" s="54"/>
      <c r="QHX12" s="54"/>
      <c r="QHY12" s="54"/>
      <c r="QHZ12" s="54"/>
      <c r="QIA12" s="54"/>
      <c r="QIB12" s="54"/>
      <c r="QIC12" s="54"/>
      <c r="QID12" s="54"/>
      <c r="QIE12" s="54"/>
      <c r="QIF12" s="54"/>
      <c r="QIG12" s="54"/>
      <c r="QIH12" s="54"/>
      <c r="QII12" s="54"/>
      <c r="QIJ12" s="54"/>
      <c r="QIK12" s="54"/>
      <c r="QIL12" s="54"/>
      <c r="QIM12" s="54"/>
      <c r="QIN12" s="54"/>
      <c r="QIO12" s="54"/>
      <c r="QIP12" s="54"/>
      <c r="QIQ12" s="54"/>
      <c r="QIR12" s="54"/>
      <c r="QIS12" s="54"/>
      <c r="QIT12" s="54"/>
      <c r="QIU12" s="54"/>
      <c r="QIV12" s="54"/>
      <c r="QIW12" s="54"/>
      <c r="QIX12" s="54"/>
      <c r="QIY12" s="54"/>
      <c r="QIZ12" s="54"/>
      <c r="QJA12" s="54"/>
      <c r="QJB12" s="54"/>
      <c r="QJC12" s="54"/>
      <c r="QJD12" s="54"/>
      <c r="QJE12" s="54"/>
      <c r="QJF12" s="54"/>
      <c r="QJG12" s="54"/>
      <c r="QJH12" s="54"/>
      <c r="QJI12" s="54"/>
      <c r="QJJ12" s="54"/>
      <c r="QJK12" s="54"/>
      <c r="QJL12" s="54"/>
      <c r="QJM12" s="54"/>
      <c r="QJN12" s="54"/>
      <c r="QJO12" s="54"/>
      <c r="QJP12" s="54"/>
      <c r="QJQ12" s="54"/>
      <c r="QJR12" s="54"/>
      <c r="QJS12" s="54"/>
      <c r="QJT12" s="54"/>
      <c r="QJU12" s="54"/>
      <c r="QJV12" s="54"/>
      <c r="QJW12" s="54"/>
      <c r="QJX12" s="54"/>
      <c r="QJY12" s="54"/>
      <c r="QJZ12" s="54"/>
      <c r="QKA12" s="54"/>
      <c r="QKB12" s="54"/>
      <c r="QKC12" s="54"/>
      <c r="QKD12" s="54"/>
      <c r="QKE12" s="54"/>
      <c r="QKF12" s="54"/>
      <c r="QKG12" s="54"/>
      <c r="QKH12" s="54"/>
      <c r="QKI12" s="54"/>
      <c r="QKJ12" s="54"/>
      <c r="QKK12" s="54"/>
      <c r="QKL12" s="54"/>
      <c r="QKM12" s="54"/>
      <c r="QKN12" s="54"/>
      <c r="QKO12" s="54"/>
      <c r="QKP12" s="54"/>
      <c r="QKQ12" s="54"/>
      <c r="QKR12" s="54"/>
      <c r="QKS12" s="54"/>
      <c r="QKT12" s="54"/>
      <c r="QKU12" s="54"/>
      <c r="QKV12" s="54"/>
      <c r="QKW12" s="54"/>
      <c r="QKX12" s="54"/>
      <c r="QKY12" s="54"/>
      <c r="QKZ12" s="54"/>
      <c r="QLA12" s="54"/>
      <c r="QLB12" s="54"/>
      <c r="QLC12" s="54"/>
      <c r="QLD12" s="54"/>
      <c r="QLE12" s="54"/>
      <c r="QLF12" s="54"/>
      <c r="QLG12" s="54"/>
      <c r="QLH12" s="54"/>
      <c r="QLI12" s="54"/>
      <c r="QLJ12" s="54"/>
      <c r="QLK12" s="54"/>
      <c r="QLL12" s="54"/>
      <c r="QLM12" s="54"/>
      <c r="QLN12" s="54"/>
      <c r="QLO12" s="54"/>
      <c r="QLP12" s="54"/>
      <c r="QLQ12" s="54"/>
      <c r="QLR12" s="54"/>
      <c r="QLS12" s="54"/>
      <c r="QLT12" s="54"/>
      <c r="QLU12" s="54"/>
      <c r="QLV12" s="54"/>
      <c r="QLW12" s="54"/>
      <c r="QLX12" s="54"/>
      <c r="QLY12" s="54"/>
      <c r="QLZ12" s="54"/>
      <c r="QMA12" s="54"/>
      <c r="QMB12" s="54"/>
      <c r="QMC12" s="54"/>
      <c r="QMD12" s="54"/>
      <c r="QME12" s="54"/>
      <c r="QMF12" s="54"/>
      <c r="QMG12" s="54"/>
      <c r="QMH12" s="54"/>
      <c r="QMI12" s="54"/>
      <c r="QMJ12" s="54"/>
      <c r="QMK12" s="54"/>
      <c r="QML12" s="54"/>
      <c r="QMM12" s="54"/>
      <c r="QMN12" s="54"/>
      <c r="QMO12" s="54"/>
      <c r="QMP12" s="54"/>
      <c r="QMQ12" s="54"/>
      <c r="QMR12" s="54"/>
      <c r="QMS12" s="54"/>
      <c r="QMT12" s="54"/>
      <c r="QMU12" s="54"/>
      <c r="QMV12" s="54"/>
      <c r="QMW12" s="54"/>
      <c r="QMX12" s="54"/>
      <c r="QMY12" s="54"/>
      <c r="QMZ12" s="54"/>
      <c r="QNA12" s="54"/>
      <c r="QNB12" s="54"/>
      <c r="QNC12" s="54"/>
      <c r="QND12" s="54"/>
      <c r="QNE12" s="54"/>
      <c r="QNF12" s="54"/>
      <c r="QNG12" s="54"/>
      <c r="QNH12" s="54"/>
      <c r="QNI12" s="54"/>
      <c r="QNJ12" s="54"/>
      <c r="QNK12" s="54"/>
      <c r="QNL12" s="54"/>
      <c r="QNM12" s="54"/>
      <c r="QNN12" s="54"/>
      <c r="QNO12" s="54"/>
      <c r="QNP12" s="54"/>
      <c r="QNQ12" s="54"/>
      <c r="QNR12" s="54"/>
      <c r="QNS12" s="54"/>
      <c r="QNT12" s="54"/>
      <c r="QNU12" s="54"/>
      <c r="QNV12" s="54"/>
      <c r="QNW12" s="54"/>
      <c r="QNX12" s="54"/>
      <c r="QNY12" s="54"/>
      <c r="QNZ12" s="54"/>
      <c r="QOA12" s="54"/>
      <c r="QOB12" s="54"/>
      <c r="QOC12" s="54"/>
      <c r="QOD12" s="54"/>
      <c r="QOE12" s="54"/>
      <c r="QOF12" s="54"/>
      <c r="QOG12" s="54"/>
      <c r="QOH12" s="54"/>
      <c r="QOI12" s="54"/>
      <c r="QOJ12" s="54"/>
      <c r="QOK12" s="54"/>
      <c r="QOL12" s="54"/>
      <c r="QOM12" s="54"/>
      <c r="QON12" s="54"/>
      <c r="QOO12" s="54"/>
      <c r="QOP12" s="54"/>
      <c r="QOQ12" s="54"/>
      <c r="QOR12" s="54"/>
      <c r="QOS12" s="54"/>
      <c r="QOT12" s="54"/>
      <c r="QOU12" s="54"/>
      <c r="QOV12" s="54"/>
      <c r="QOW12" s="54"/>
      <c r="QOX12" s="54"/>
      <c r="QOY12" s="54"/>
      <c r="QOZ12" s="54"/>
      <c r="QPA12" s="54"/>
      <c r="QPB12" s="54"/>
      <c r="QPC12" s="54"/>
      <c r="QPD12" s="54"/>
      <c r="QPE12" s="54"/>
      <c r="QPF12" s="54"/>
      <c r="QPG12" s="54"/>
      <c r="QPH12" s="54"/>
      <c r="QPI12" s="54"/>
      <c r="QPJ12" s="54"/>
      <c r="QPK12" s="54"/>
      <c r="QPL12" s="54"/>
      <c r="QPM12" s="54"/>
      <c r="QPN12" s="54"/>
      <c r="QPO12" s="54"/>
      <c r="QPP12" s="54"/>
      <c r="QPQ12" s="54"/>
      <c r="QPR12" s="54"/>
      <c r="QPS12" s="54"/>
      <c r="QPT12" s="54"/>
      <c r="QPU12" s="54"/>
      <c r="QPV12" s="54"/>
      <c r="QPW12" s="54"/>
      <c r="QPX12" s="54"/>
      <c r="QPY12" s="54"/>
      <c r="QPZ12" s="54"/>
      <c r="QQA12" s="54"/>
      <c r="QQB12" s="54"/>
      <c r="QQC12" s="54"/>
      <c r="QQD12" s="54"/>
      <c r="QQE12" s="54"/>
      <c r="QQF12" s="54"/>
      <c r="QQG12" s="54"/>
      <c r="QQH12" s="54"/>
      <c r="QQI12" s="54"/>
      <c r="QQJ12" s="54"/>
      <c r="QQK12" s="54"/>
      <c r="QQL12" s="54"/>
      <c r="QQM12" s="54"/>
      <c r="QQN12" s="54"/>
      <c r="QQO12" s="54"/>
      <c r="QQP12" s="54"/>
      <c r="QQQ12" s="54"/>
      <c r="QQR12" s="54"/>
      <c r="QQS12" s="54"/>
      <c r="QQT12" s="54"/>
      <c r="QQU12" s="54"/>
      <c r="QQV12" s="54"/>
      <c r="QQW12" s="54"/>
      <c r="QQX12" s="54"/>
      <c r="QQY12" s="54"/>
      <c r="QQZ12" s="54"/>
      <c r="QRA12" s="54"/>
      <c r="QRB12" s="54"/>
      <c r="QRC12" s="54"/>
      <c r="QRD12" s="54"/>
      <c r="QRE12" s="54"/>
      <c r="QRF12" s="54"/>
      <c r="QRG12" s="54"/>
      <c r="QRH12" s="54"/>
      <c r="QRI12" s="54"/>
      <c r="QRJ12" s="54"/>
      <c r="QRK12" s="54"/>
      <c r="QRL12" s="54"/>
      <c r="QRM12" s="54"/>
      <c r="QRN12" s="54"/>
      <c r="QRO12" s="54"/>
      <c r="QRP12" s="54"/>
      <c r="QRQ12" s="54"/>
      <c r="QRR12" s="54"/>
      <c r="QRS12" s="54"/>
      <c r="QRT12" s="54"/>
      <c r="QRU12" s="54"/>
      <c r="QRV12" s="54"/>
      <c r="QRW12" s="54"/>
      <c r="QRX12" s="54"/>
      <c r="QRY12" s="54"/>
      <c r="QRZ12" s="54"/>
      <c r="QSA12" s="54"/>
      <c r="QSB12" s="54"/>
      <c r="QSC12" s="54"/>
      <c r="QSD12" s="54"/>
      <c r="QSE12" s="54"/>
      <c r="QSF12" s="54"/>
      <c r="QSG12" s="54"/>
      <c r="QSH12" s="54"/>
      <c r="QSI12" s="54"/>
      <c r="QSJ12" s="54"/>
      <c r="QSK12" s="54"/>
      <c r="QSL12" s="54"/>
      <c r="QSM12" s="54"/>
      <c r="QSN12" s="54"/>
      <c r="QSO12" s="54"/>
      <c r="QSP12" s="54"/>
      <c r="QSQ12" s="54"/>
      <c r="QSR12" s="54"/>
      <c r="QSS12" s="54"/>
      <c r="QST12" s="54"/>
      <c r="QSU12" s="54"/>
      <c r="QSV12" s="54"/>
      <c r="QSW12" s="54"/>
      <c r="QSX12" s="54"/>
      <c r="QSY12" s="54"/>
      <c r="QSZ12" s="54"/>
      <c r="QTA12" s="54"/>
      <c r="QTB12" s="54"/>
      <c r="QTC12" s="54"/>
      <c r="QTD12" s="54"/>
      <c r="QTE12" s="54"/>
      <c r="QTF12" s="54"/>
      <c r="QTG12" s="54"/>
      <c r="QTH12" s="54"/>
      <c r="QTI12" s="54"/>
      <c r="QTJ12" s="54"/>
      <c r="QTK12" s="54"/>
      <c r="QTL12" s="54"/>
      <c r="QTM12" s="54"/>
      <c r="QTN12" s="54"/>
      <c r="QTO12" s="54"/>
      <c r="QTP12" s="54"/>
      <c r="QTQ12" s="54"/>
      <c r="QTR12" s="54"/>
      <c r="QTS12" s="54"/>
      <c r="QTT12" s="54"/>
      <c r="QTU12" s="54"/>
      <c r="QTV12" s="54"/>
      <c r="QTW12" s="54"/>
      <c r="QTX12" s="54"/>
      <c r="QTY12" s="54"/>
      <c r="QTZ12" s="54"/>
      <c r="QUA12" s="54"/>
      <c r="QUB12" s="54"/>
      <c r="QUC12" s="54"/>
      <c r="QUD12" s="54"/>
      <c r="QUE12" s="54"/>
      <c r="QUF12" s="54"/>
      <c r="QUG12" s="54"/>
      <c r="QUH12" s="54"/>
      <c r="QUI12" s="54"/>
      <c r="QUJ12" s="54"/>
      <c r="QUK12" s="54"/>
      <c r="QUL12" s="54"/>
      <c r="QUM12" s="54"/>
      <c r="QUN12" s="54"/>
      <c r="QUO12" s="54"/>
      <c r="QUP12" s="54"/>
      <c r="QUQ12" s="54"/>
      <c r="QUR12" s="54"/>
      <c r="QUS12" s="54"/>
      <c r="QUT12" s="54"/>
      <c r="QUU12" s="54"/>
      <c r="QUV12" s="54"/>
      <c r="QUW12" s="54"/>
      <c r="QUX12" s="54"/>
      <c r="QUY12" s="54"/>
      <c r="QUZ12" s="54"/>
      <c r="QVA12" s="54"/>
      <c r="QVB12" s="54"/>
      <c r="QVC12" s="54"/>
      <c r="QVD12" s="54"/>
      <c r="QVE12" s="54"/>
      <c r="QVF12" s="54"/>
      <c r="QVG12" s="54"/>
      <c r="QVH12" s="54"/>
      <c r="QVI12" s="54"/>
      <c r="QVJ12" s="54"/>
      <c r="QVK12" s="54"/>
      <c r="QVL12" s="54"/>
      <c r="QVM12" s="54"/>
      <c r="QVN12" s="54"/>
      <c r="QVO12" s="54"/>
      <c r="QVP12" s="54"/>
      <c r="QVQ12" s="54"/>
      <c r="QVR12" s="54"/>
      <c r="QVS12" s="54"/>
      <c r="QVT12" s="54"/>
      <c r="QVU12" s="54"/>
      <c r="QVV12" s="54"/>
      <c r="QVW12" s="54"/>
      <c r="QVX12" s="54"/>
      <c r="QVY12" s="54"/>
      <c r="QVZ12" s="54"/>
      <c r="QWA12" s="54"/>
      <c r="QWB12" s="54"/>
      <c r="QWC12" s="54"/>
      <c r="QWD12" s="54"/>
      <c r="QWE12" s="54"/>
      <c r="QWF12" s="54"/>
      <c r="QWG12" s="54"/>
      <c r="QWH12" s="54"/>
      <c r="QWI12" s="54"/>
      <c r="QWJ12" s="54"/>
      <c r="QWK12" s="54"/>
      <c r="QWL12" s="54"/>
      <c r="QWM12" s="54"/>
      <c r="QWN12" s="54"/>
      <c r="QWO12" s="54"/>
      <c r="QWP12" s="54"/>
      <c r="QWQ12" s="54"/>
      <c r="QWR12" s="54"/>
      <c r="QWS12" s="54"/>
      <c r="QWT12" s="54"/>
      <c r="QWU12" s="54"/>
      <c r="QWV12" s="54"/>
      <c r="QWW12" s="54"/>
      <c r="QWX12" s="54"/>
      <c r="QWY12" s="54"/>
      <c r="QWZ12" s="54"/>
      <c r="QXA12" s="54"/>
      <c r="QXB12" s="54"/>
      <c r="QXC12" s="54"/>
      <c r="QXD12" s="54"/>
      <c r="QXE12" s="54"/>
      <c r="QXF12" s="54"/>
      <c r="QXG12" s="54"/>
      <c r="QXH12" s="54"/>
      <c r="QXI12" s="54"/>
      <c r="QXJ12" s="54"/>
      <c r="QXK12" s="54"/>
      <c r="QXL12" s="54"/>
      <c r="QXM12" s="54"/>
      <c r="QXN12" s="54"/>
      <c r="QXO12" s="54"/>
      <c r="QXP12" s="54"/>
      <c r="QXQ12" s="54"/>
      <c r="QXR12" s="54"/>
      <c r="QXS12" s="54"/>
      <c r="QXT12" s="54"/>
      <c r="QXU12" s="54"/>
      <c r="QXV12" s="54"/>
      <c r="QXW12" s="54"/>
      <c r="QXX12" s="54"/>
      <c r="QXY12" s="54"/>
      <c r="QXZ12" s="54"/>
      <c r="QYA12" s="54"/>
      <c r="QYB12" s="54"/>
      <c r="QYC12" s="54"/>
      <c r="QYD12" s="54"/>
      <c r="QYE12" s="54"/>
      <c r="QYF12" s="54"/>
      <c r="QYG12" s="54"/>
      <c r="QYH12" s="54"/>
      <c r="QYI12" s="54"/>
      <c r="QYJ12" s="54"/>
      <c r="QYK12" s="54"/>
      <c r="QYL12" s="54"/>
      <c r="QYM12" s="54"/>
      <c r="QYN12" s="54"/>
      <c r="QYO12" s="54"/>
      <c r="QYP12" s="54"/>
      <c r="QYQ12" s="54"/>
      <c r="QYR12" s="54"/>
      <c r="QYS12" s="54"/>
      <c r="QYT12" s="54"/>
      <c r="QYU12" s="54"/>
      <c r="QYV12" s="54"/>
      <c r="QYW12" s="54"/>
      <c r="QYX12" s="54"/>
      <c r="QYY12" s="54"/>
      <c r="QYZ12" s="54"/>
      <c r="QZA12" s="54"/>
      <c r="QZB12" s="54"/>
      <c r="QZC12" s="54"/>
      <c r="QZD12" s="54"/>
      <c r="QZE12" s="54"/>
      <c r="QZF12" s="54"/>
      <c r="QZG12" s="54"/>
      <c r="QZH12" s="54"/>
      <c r="QZI12" s="54"/>
      <c r="QZJ12" s="54"/>
      <c r="QZK12" s="54"/>
      <c r="QZL12" s="54"/>
      <c r="QZM12" s="54"/>
      <c r="QZN12" s="54"/>
      <c r="QZO12" s="54"/>
      <c r="QZP12" s="54"/>
      <c r="QZQ12" s="54"/>
      <c r="QZR12" s="54"/>
      <c r="QZS12" s="54"/>
      <c r="QZT12" s="54"/>
      <c r="QZU12" s="54"/>
      <c r="QZV12" s="54"/>
      <c r="QZW12" s="54"/>
      <c r="QZX12" s="54"/>
      <c r="QZY12" s="54"/>
      <c r="QZZ12" s="54"/>
      <c r="RAA12" s="54"/>
      <c r="RAB12" s="54"/>
      <c r="RAC12" s="54"/>
      <c r="RAD12" s="54"/>
      <c r="RAE12" s="54"/>
      <c r="RAF12" s="54"/>
      <c r="RAG12" s="54"/>
      <c r="RAH12" s="54"/>
      <c r="RAI12" s="54"/>
      <c r="RAJ12" s="54"/>
      <c r="RAK12" s="54"/>
      <c r="RAL12" s="54"/>
      <c r="RAM12" s="54"/>
      <c r="RAN12" s="54"/>
      <c r="RAO12" s="54"/>
      <c r="RAP12" s="54"/>
      <c r="RAQ12" s="54"/>
      <c r="RAR12" s="54"/>
      <c r="RAS12" s="54"/>
      <c r="RAT12" s="54"/>
      <c r="RAU12" s="54"/>
      <c r="RAV12" s="54"/>
      <c r="RAW12" s="54"/>
      <c r="RAX12" s="54"/>
      <c r="RAY12" s="54"/>
      <c r="RAZ12" s="54"/>
      <c r="RBA12" s="54"/>
      <c r="RBB12" s="54"/>
      <c r="RBC12" s="54"/>
      <c r="RBD12" s="54"/>
      <c r="RBE12" s="54"/>
      <c r="RBF12" s="54"/>
      <c r="RBG12" s="54"/>
      <c r="RBH12" s="54"/>
      <c r="RBI12" s="54"/>
      <c r="RBJ12" s="54"/>
      <c r="RBK12" s="54"/>
      <c r="RBL12" s="54"/>
      <c r="RBM12" s="54"/>
      <c r="RBN12" s="54"/>
      <c r="RBO12" s="54"/>
      <c r="RBP12" s="54"/>
      <c r="RBQ12" s="54"/>
      <c r="RBR12" s="54"/>
      <c r="RBS12" s="54"/>
      <c r="RBT12" s="54"/>
      <c r="RBU12" s="54"/>
      <c r="RBV12" s="54"/>
      <c r="RBW12" s="54"/>
      <c r="RBX12" s="54"/>
      <c r="RBY12" s="54"/>
      <c r="RBZ12" s="54"/>
      <c r="RCA12" s="54"/>
      <c r="RCB12" s="54"/>
      <c r="RCC12" s="54"/>
      <c r="RCD12" s="54"/>
      <c r="RCE12" s="54"/>
      <c r="RCF12" s="54"/>
      <c r="RCG12" s="54"/>
      <c r="RCH12" s="54"/>
      <c r="RCI12" s="54"/>
      <c r="RCJ12" s="54"/>
      <c r="RCK12" s="54"/>
      <c r="RCL12" s="54"/>
      <c r="RCM12" s="54"/>
      <c r="RCN12" s="54"/>
      <c r="RCO12" s="54"/>
      <c r="RCP12" s="54"/>
      <c r="RCQ12" s="54"/>
      <c r="RCR12" s="54"/>
      <c r="RCS12" s="54"/>
      <c r="RCT12" s="54"/>
      <c r="RCU12" s="54"/>
      <c r="RCV12" s="54"/>
      <c r="RCW12" s="54"/>
      <c r="RCX12" s="54"/>
      <c r="RCY12" s="54"/>
      <c r="RCZ12" s="54"/>
      <c r="RDA12" s="54"/>
      <c r="RDB12" s="54"/>
      <c r="RDC12" s="54"/>
      <c r="RDD12" s="54"/>
      <c r="RDE12" s="54"/>
      <c r="RDF12" s="54"/>
      <c r="RDG12" s="54"/>
      <c r="RDH12" s="54"/>
      <c r="RDI12" s="54"/>
      <c r="RDJ12" s="54"/>
      <c r="RDK12" s="54"/>
      <c r="RDL12" s="54"/>
      <c r="RDM12" s="54"/>
      <c r="RDN12" s="54"/>
      <c r="RDO12" s="54"/>
      <c r="RDP12" s="54"/>
      <c r="RDQ12" s="54"/>
      <c r="RDR12" s="54"/>
      <c r="RDS12" s="54"/>
      <c r="RDT12" s="54"/>
      <c r="RDU12" s="54"/>
      <c r="RDV12" s="54"/>
      <c r="RDW12" s="54"/>
      <c r="RDX12" s="54"/>
      <c r="RDY12" s="54"/>
      <c r="RDZ12" s="54"/>
      <c r="REA12" s="54"/>
      <c r="REB12" s="54"/>
      <c r="REC12" s="54"/>
      <c r="RED12" s="54"/>
      <c r="REE12" s="54"/>
      <c r="REF12" s="54"/>
      <c r="REG12" s="54"/>
      <c r="REH12" s="54"/>
      <c r="REI12" s="54"/>
      <c r="REJ12" s="54"/>
      <c r="REK12" s="54"/>
      <c r="REL12" s="54"/>
      <c r="REM12" s="54"/>
      <c r="REN12" s="54"/>
      <c r="REO12" s="54"/>
      <c r="REP12" s="54"/>
      <c r="REQ12" s="54"/>
      <c r="RER12" s="54"/>
      <c r="RES12" s="54"/>
      <c r="RET12" s="54"/>
      <c r="REU12" s="54"/>
      <c r="REV12" s="54"/>
      <c r="REW12" s="54"/>
      <c r="REX12" s="54"/>
      <c r="REY12" s="54"/>
      <c r="REZ12" s="54"/>
      <c r="RFA12" s="54"/>
      <c r="RFB12" s="54"/>
      <c r="RFC12" s="54"/>
      <c r="RFD12" s="54"/>
      <c r="RFE12" s="54"/>
      <c r="RFF12" s="54"/>
      <c r="RFG12" s="54"/>
      <c r="RFH12" s="54"/>
      <c r="RFI12" s="54"/>
      <c r="RFJ12" s="54"/>
      <c r="RFK12" s="54"/>
      <c r="RFL12" s="54"/>
      <c r="RFM12" s="54"/>
      <c r="RFN12" s="54"/>
      <c r="RFO12" s="54"/>
      <c r="RFP12" s="54"/>
      <c r="RFQ12" s="54"/>
      <c r="RFR12" s="54"/>
      <c r="RFS12" s="54"/>
      <c r="RFT12" s="54"/>
      <c r="RFU12" s="54"/>
      <c r="RFV12" s="54"/>
      <c r="RFW12" s="54"/>
      <c r="RFX12" s="54"/>
      <c r="RFY12" s="54"/>
      <c r="RFZ12" s="54"/>
      <c r="RGA12" s="54"/>
      <c r="RGB12" s="54"/>
      <c r="RGC12" s="54"/>
      <c r="RGD12" s="54"/>
      <c r="RGE12" s="54"/>
      <c r="RGF12" s="54"/>
      <c r="RGG12" s="54"/>
      <c r="RGH12" s="54"/>
      <c r="RGI12" s="54"/>
      <c r="RGJ12" s="54"/>
      <c r="RGK12" s="54"/>
      <c r="RGL12" s="54"/>
      <c r="RGM12" s="54"/>
      <c r="RGN12" s="54"/>
      <c r="RGO12" s="54"/>
      <c r="RGP12" s="54"/>
      <c r="RGQ12" s="54"/>
      <c r="RGR12" s="54"/>
      <c r="RGS12" s="54"/>
      <c r="RGT12" s="54"/>
      <c r="RGU12" s="54"/>
      <c r="RGV12" s="54"/>
      <c r="RGW12" s="54"/>
      <c r="RGX12" s="54"/>
      <c r="RGY12" s="54"/>
      <c r="RGZ12" s="54"/>
      <c r="RHA12" s="54"/>
      <c r="RHB12" s="54"/>
      <c r="RHC12" s="54"/>
      <c r="RHD12" s="54"/>
      <c r="RHE12" s="54"/>
      <c r="RHF12" s="54"/>
      <c r="RHG12" s="54"/>
      <c r="RHH12" s="54"/>
      <c r="RHI12" s="54"/>
      <c r="RHJ12" s="54"/>
      <c r="RHK12" s="54"/>
      <c r="RHL12" s="54"/>
      <c r="RHM12" s="54"/>
      <c r="RHN12" s="54"/>
      <c r="RHO12" s="54"/>
      <c r="RHP12" s="54"/>
      <c r="RHQ12" s="54"/>
      <c r="RHR12" s="54"/>
      <c r="RHS12" s="54"/>
      <c r="RHT12" s="54"/>
      <c r="RHU12" s="54"/>
      <c r="RHV12" s="54"/>
      <c r="RHW12" s="54"/>
      <c r="RHX12" s="54"/>
      <c r="RHY12" s="54"/>
      <c r="RHZ12" s="54"/>
      <c r="RIA12" s="54"/>
      <c r="RIB12" s="54"/>
      <c r="RIC12" s="54"/>
      <c r="RID12" s="54"/>
      <c r="RIE12" s="54"/>
      <c r="RIF12" s="54"/>
      <c r="RIG12" s="54"/>
      <c r="RIH12" s="54"/>
      <c r="RII12" s="54"/>
      <c r="RIJ12" s="54"/>
      <c r="RIK12" s="54"/>
      <c r="RIL12" s="54"/>
      <c r="RIM12" s="54"/>
      <c r="RIN12" s="54"/>
      <c r="RIO12" s="54"/>
      <c r="RIP12" s="54"/>
      <c r="RIQ12" s="54"/>
      <c r="RIR12" s="54"/>
      <c r="RIS12" s="54"/>
      <c r="RIT12" s="54"/>
      <c r="RIU12" s="54"/>
      <c r="RIV12" s="54"/>
      <c r="RIW12" s="54"/>
      <c r="RIX12" s="54"/>
      <c r="RIY12" s="54"/>
      <c r="RIZ12" s="54"/>
      <c r="RJA12" s="54"/>
      <c r="RJB12" s="54"/>
      <c r="RJC12" s="54"/>
      <c r="RJD12" s="54"/>
      <c r="RJE12" s="54"/>
      <c r="RJF12" s="54"/>
      <c r="RJG12" s="54"/>
      <c r="RJH12" s="54"/>
      <c r="RJI12" s="54"/>
      <c r="RJJ12" s="54"/>
      <c r="RJK12" s="54"/>
      <c r="RJL12" s="54"/>
      <c r="RJM12" s="54"/>
      <c r="RJN12" s="54"/>
      <c r="RJO12" s="54"/>
      <c r="RJP12" s="54"/>
      <c r="RJQ12" s="54"/>
      <c r="RJR12" s="54"/>
      <c r="RJS12" s="54"/>
      <c r="RJT12" s="54"/>
      <c r="RJU12" s="54"/>
      <c r="RJV12" s="54"/>
      <c r="RJW12" s="54"/>
      <c r="RJX12" s="54"/>
      <c r="RJY12" s="54"/>
      <c r="RJZ12" s="54"/>
      <c r="RKA12" s="54"/>
      <c r="RKB12" s="54"/>
      <c r="RKC12" s="54"/>
      <c r="RKD12" s="54"/>
      <c r="RKE12" s="54"/>
      <c r="RKF12" s="54"/>
      <c r="RKG12" s="54"/>
      <c r="RKH12" s="54"/>
      <c r="RKI12" s="54"/>
      <c r="RKJ12" s="54"/>
      <c r="RKK12" s="54"/>
      <c r="RKL12" s="54"/>
      <c r="RKM12" s="54"/>
      <c r="RKN12" s="54"/>
      <c r="RKO12" s="54"/>
      <c r="RKP12" s="54"/>
      <c r="RKQ12" s="54"/>
      <c r="RKR12" s="54"/>
      <c r="RKS12" s="54"/>
      <c r="RKT12" s="54"/>
      <c r="RKU12" s="54"/>
      <c r="RKV12" s="54"/>
      <c r="RKW12" s="54"/>
      <c r="RKX12" s="54"/>
      <c r="RKY12" s="54"/>
      <c r="RKZ12" s="54"/>
      <c r="RLA12" s="54"/>
      <c r="RLB12" s="54"/>
      <c r="RLC12" s="54"/>
      <c r="RLD12" s="54"/>
      <c r="RLE12" s="54"/>
      <c r="RLF12" s="54"/>
      <c r="RLG12" s="54"/>
      <c r="RLH12" s="54"/>
      <c r="RLI12" s="54"/>
      <c r="RLJ12" s="54"/>
      <c r="RLK12" s="54"/>
      <c r="RLL12" s="54"/>
      <c r="RLM12" s="54"/>
      <c r="RLN12" s="54"/>
      <c r="RLO12" s="54"/>
      <c r="RLP12" s="54"/>
      <c r="RLQ12" s="54"/>
      <c r="RLR12" s="54"/>
      <c r="RLS12" s="54"/>
      <c r="RLT12" s="54"/>
      <c r="RLU12" s="54"/>
      <c r="RLV12" s="54"/>
      <c r="RLW12" s="54"/>
      <c r="RLX12" s="54"/>
      <c r="RLY12" s="54"/>
      <c r="RLZ12" s="54"/>
      <c r="RMA12" s="54"/>
      <c r="RMB12" s="54"/>
      <c r="RMC12" s="54"/>
      <c r="RMD12" s="54"/>
      <c r="RME12" s="54"/>
      <c r="RMF12" s="54"/>
      <c r="RMG12" s="54"/>
      <c r="RMH12" s="54"/>
      <c r="RMI12" s="54"/>
      <c r="RMJ12" s="54"/>
      <c r="RMK12" s="54"/>
      <c r="RML12" s="54"/>
      <c r="RMM12" s="54"/>
      <c r="RMN12" s="54"/>
      <c r="RMO12" s="54"/>
      <c r="RMP12" s="54"/>
      <c r="RMQ12" s="54"/>
      <c r="RMR12" s="54"/>
      <c r="RMS12" s="54"/>
      <c r="RMT12" s="54"/>
      <c r="RMU12" s="54"/>
      <c r="RMV12" s="54"/>
      <c r="RMW12" s="54"/>
      <c r="RMX12" s="54"/>
      <c r="RMY12" s="54"/>
      <c r="RMZ12" s="54"/>
      <c r="RNA12" s="54"/>
      <c r="RNB12" s="54"/>
      <c r="RNC12" s="54"/>
      <c r="RND12" s="54"/>
      <c r="RNE12" s="54"/>
      <c r="RNF12" s="54"/>
      <c r="RNG12" s="54"/>
      <c r="RNH12" s="54"/>
      <c r="RNI12" s="54"/>
      <c r="RNJ12" s="54"/>
      <c r="RNK12" s="54"/>
      <c r="RNL12" s="54"/>
      <c r="RNM12" s="54"/>
      <c r="RNN12" s="54"/>
      <c r="RNO12" s="54"/>
      <c r="RNP12" s="54"/>
      <c r="RNQ12" s="54"/>
      <c r="RNR12" s="54"/>
      <c r="RNS12" s="54"/>
      <c r="RNT12" s="54"/>
      <c r="RNU12" s="54"/>
      <c r="RNV12" s="54"/>
      <c r="RNW12" s="54"/>
      <c r="RNX12" s="54"/>
      <c r="RNY12" s="54"/>
      <c r="RNZ12" s="54"/>
      <c r="ROA12" s="54"/>
      <c r="ROB12" s="54"/>
      <c r="ROC12" s="54"/>
      <c r="ROD12" s="54"/>
      <c r="ROE12" s="54"/>
      <c r="ROF12" s="54"/>
      <c r="ROG12" s="54"/>
      <c r="ROH12" s="54"/>
      <c r="ROI12" s="54"/>
      <c r="ROJ12" s="54"/>
      <c r="ROK12" s="54"/>
      <c r="ROL12" s="54"/>
      <c r="ROM12" s="54"/>
      <c r="RON12" s="54"/>
      <c r="ROO12" s="54"/>
      <c r="ROP12" s="54"/>
      <c r="ROQ12" s="54"/>
      <c r="ROR12" s="54"/>
      <c r="ROS12" s="54"/>
      <c r="ROT12" s="54"/>
      <c r="ROU12" s="54"/>
      <c r="ROV12" s="54"/>
      <c r="ROW12" s="54"/>
      <c r="ROX12" s="54"/>
      <c r="ROY12" s="54"/>
      <c r="ROZ12" s="54"/>
      <c r="RPA12" s="54"/>
      <c r="RPB12" s="54"/>
      <c r="RPC12" s="54"/>
      <c r="RPD12" s="54"/>
      <c r="RPE12" s="54"/>
      <c r="RPF12" s="54"/>
      <c r="RPG12" s="54"/>
      <c r="RPH12" s="54"/>
      <c r="RPI12" s="54"/>
      <c r="RPJ12" s="54"/>
      <c r="RPK12" s="54"/>
      <c r="RPL12" s="54"/>
      <c r="RPM12" s="54"/>
      <c r="RPN12" s="54"/>
      <c r="RPO12" s="54"/>
      <c r="RPP12" s="54"/>
      <c r="RPQ12" s="54"/>
      <c r="RPR12" s="54"/>
      <c r="RPS12" s="54"/>
      <c r="RPT12" s="54"/>
      <c r="RPU12" s="54"/>
      <c r="RPV12" s="54"/>
      <c r="RPW12" s="54"/>
      <c r="RPX12" s="54"/>
      <c r="RPY12" s="54"/>
      <c r="RPZ12" s="54"/>
      <c r="RQA12" s="54"/>
      <c r="RQB12" s="54"/>
      <c r="RQC12" s="54"/>
      <c r="RQD12" s="54"/>
      <c r="RQE12" s="54"/>
      <c r="RQF12" s="54"/>
      <c r="RQG12" s="54"/>
      <c r="RQH12" s="54"/>
      <c r="RQI12" s="54"/>
      <c r="RQJ12" s="54"/>
      <c r="RQK12" s="54"/>
      <c r="RQL12" s="54"/>
      <c r="RQM12" s="54"/>
      <c r="RQN12" s="54"/>
      <c r="RQO12" s="54"/>
      <c r="RQP12" s="54"/>
      <c r="RQQ12" s="54"/>
      <c r="RQR12" s="54"/>
      <c r="RQS12" s="54"/>
      <c r="RQT12" s="54"/>
      <c r="RQU12" s="54"/>
      <c r="RQV12" s="54"/>
      <c r="RQW12" s="54"/>
      <c r="RQX12" s="54"/>
      <c r="RQY12" s="54"/>
      <c r="RQZ12" s="54"/>
      <c r="RRA12" s="54"/>
      <c r="RRB12" s="54"/>
      <c r="RRC12" s="54"/>
      <c r="RRD12" s="54"/>
      <c r="RRE12" s="54"/>
      <c r="RRF12" s="54"/>
      <c r="RRG12" s="54"/>
      <c r="RRH12" s="54"/>
      <c r="RRI12" s="54"/>
      <c r="RRJ12" s="54"/>
      <c r="RRK12" s="54"/>
      <c r="RRL12" s="54"/>
      <c r="RRM12" s="54"/>
      <c r="RRN12" s="54"/>
      <c r="RRO12" s="54"/>
      <c r="RRP12" s="54"/>
      <c r="RRQ12" s="54"/>
      <c r="RRR12" s="54"/>
      <c r="RRS12" s="54"/>
      <c r="RRT12" s="54"/>
      <c r="RRU12" s="54"/>
      <c r="RRV12" s="54"/>
      <c r="RRW12" s="54"/>
      <c r="RRX12" s="54"/>
      <c r="RRY12" s="54"/>
      <c r="RRZ12" s="54"/>
      <c r="RSA12" s="54"/>
      <c r="RSB12" s="54"/>
      <c r="RSC12" s="54"/>
      <c r="RSD12" s="54"/>
      <c r="RSE12" s="54"/>
      <c r="RSF12" s="54"/>
      <c r="RSG12" s="54"/>
      <c r="RSH12" s="54"/>
      <c r="RSI12" s="54"/>
      <c r="RSJ12" s="54"/>
      <c r="RSK12" s="54"/>
      <c r="RSL12" s="54"/>
      <c r="RSM12" s="54"/>
      <c r="RSN12" s="54"/>
      <c r="RSO12" s="54"/>
      <c r="RSP12" s="54"/>
      <c r="RSQ12" s="54"/>
      <c r="RSR12" s="54"/>
      <c r="RSS12" s="54"/>
      <c r="RST12" s="54"/>
      <c r="RSU12" s="54"/>
      <c r="RSV12" s="54"/>
      <c r="RSW12" s="54"/>
      <c r="RSX12" s="54"/>
      <c r="RSY12" s="54"/>
      <c r="RSZ12" s="54"/>
      <c r="RTA12" s="54"/>
      <c r="RTB12" s="54"/>
      <c r="RTC12" s="54"/>
      <c r="RTD12" s="54"/>
      <c r="RTE12" s="54"/>
      <c r="RTF12" s="54"/>
      <c r="RTG12" s="54"/>
      <c r="RTH12" s="54"/>
      <c r="RTI12" s="54"/>
      <c r="RTJ12" s="54"/>
      <c r="RTK12" s="54"/>
      <c r="RTL12" s="54"/>
      <c r="RTM12" s="54"/>
      <c r="RTN12" s="54"/>
      <c r="RTO12" s="54"/>
      <c r="RTP12" s="54"/>
      <c r="RTQ12" s="54"/>
      <c r="RTR12" s="54"/>
      <c r="RTS12" s="54"/>
      <c r="RTT12" s="54"/>
      <c r="RTU12" s="54"/>
      <c r="RTV12" s="54"/>
      <c r="RTW12" s="54"/>
      <c r="RTX12" s="54"/>
      <c r="RTY12" s="54"/>
      <c r="RTZ12" s="54"/>
      <c r="RUA12" s="54"/>
      <c r="RUB12" s="54"/>
      <c r="RUC12" s="54"/>
      <c r="RUD12" s="54"/>
      <c r="RUE12" s="54"/>
      <c r="RUF12" s="54"/>
      <c r="RUG12" s="54"/>
      <c r="RUH12" s="54"/>
      <c r="RUI12" s="54"/>
      <c r="RUJ12" s="54"/>
      <c r="RUK12" s="54"/>
      <c r="RUL12" s="54"/>
      <c r="RUM12" s="54"/>
      <c r="RUN12" s="54"/>
      <c r="RUO12" s="54"/>
      <c r="RUP12" s="54"/>
      <c r="RUQ12" s="54"/>
      <c r="RUR12" s="54"/>
      <c r="RUS12" s="54"/>
      <c r="RUT12" s="54"/>
      <c r="RUU12" s="54"/>
      <c r="RUV12" s="54"/>
      <c r="RUW12" s="54"/>
      <c r="RUX12" s="54"/>
      <c r="RUY12" s="54"/>
      <c r="RUZ12" s="54"/>
      <c r="RVA12" s="54"/>
      <c r="RVB12" s="54"/>
      <c r="RVC12" s="54"/>
      <c r="RVD12" s="54"/>
      <c r="RVE12" s="54"/>
      <c r="RVF12" s="54"/>
      <c r="RVG12" s="54"/>
      <c r="RVH12" s="54"/>
      <c r="RVI12" s="54"/>
      <c r="RVJ12" s="54"/>
      <c r="RVK12" s="54"/>
      <c r="RVL12" s="54"/>
      <c r="RVM12" s="54"/>
      <c r="RVN12" s="54"/>
      <c r="RVO12" s="54"/>
      <c r="RVP12" s="54"/>
      <c r="RVQ12" s="54"/>
      <c r="RVR12" s="54"/>
      <c r="RVS12" s="54"/>
      <c r="RVT12" s="54"/>
      <c r="RVU12" s="54"/>
      <c r="RVV12" s="54"/>
      <c r="RVW12" s="54"/>
      <c r="RVX12" s="54"/>
      <c r="RVY12" s="54"/>
      <c r="RVZ12" s="54"/>
      <c r="RWA12" s="54"/>
      <c r="RWB12" s="54"/>
      <c r="RWC12" s="54"/>
      <c r="RWD12" s="54"/>
      <c r="RWE12" s="54"/>
      <c r="RWF12" s="54"/>
      <c r="RWG12" s="54"/>
      <c r="RWH12" s="54"/>
      <c r="RWI12" s="54"/>
      <c r="RWJ12" s="54"/>
      <c r="RWK12" s="54"/>
      <c r="RWL12" s="54"/>
      <c r="RWM12" s="54"/>
      <c r="RWN12" s="54"/>
      <c r="RWO12" s="54"/>
      <c r="RWP12" s="54"/>
      <c r="RWQ12" s="54"/>
      <c r="RWR12" s="54"/>
      <c r="RWS12" s="54"/>
      <c r="RWT12" s="54"/>
      <c r="RWU12" s="54"/>
      <c r="RWV12" s="54"/>
      <c r="RWW12" s="54"/>
      <c r="RWX12" s="54"/>
      <c r="RWY12" s="54"/>
      <c r="RWZ12" s="54"/>
      <c r="RXA12" s="54"/>
      <c r="RXB12" s="54"/>
      <c r="RXC12" s="54"/>
      <c r="RXD12" s="54"/>
      <c r="RXE12" s="54"/>
      <c r="RXF12" s="54"/>
      <c r="RXG12" s="54"/>
      <c r="RXH12" s="54"/>
      <c r="RXI12" s="54"/>
      <c r="RXJ12" s="54"/>
      <c r="RXK12" s="54"/>
      <c r="RXL12" s="54"/>
      <c r="RXM12" s="54"/>
      <c r="RXN12" s="54"/>
      <c r="RXO12" s="54"/>
      <c r="RXP12" s="54"/>
      <c r="RXQ12" s="54"/>
      <c r="RXR12" s="54"/>
      <c r="RXS12" s="54"/>
      <c r="RXT12" s="54"/>
      <c r="RXU12" s="54"/>
      <c r="RXV12" s="54"/>
      <c r="RXW12" s="54"/>
      <c r="RXX12" s="54"/>
      <c r="RXY12" s="54"/>
      <c r="RXZ12" s="54"/>
      <c r="RYA12" s="54"/>
      <c r="RYB12" s="54"/>
      <c r="RYC12" s="54"/>
      <c r="RYD12" s="54"/>
      <c r="RYE12" s="54"/>
      <c r="RYF12" s="54"/>
      <c r="RYG12" s="54"/>
      <c r="RYH12" s="54"/>
      <c r="RYI12" s="54"/>
      <c r="RYJ12" s="54"/>
      <c r="RYK12" s="54"/>
      <c r="RYL12" s="54"/>
      <c r="RYM12" s="54"/>
      <c r="RYN12" s="54"/>
      <c r="RYO12" s="54"/>
      <c r="RYP12" s="54"/>
      <c r="RYQ12" s="54"/>
      <c r="RYR12" s="54"/>
      <c r="RYS12" s="54"/>
      <c r="RYT12" s="54"/>
      <c r="RYU12" s="54"/>
      <c r="RYV12" s="54"/>
      <c r="RYW12" s="54"/>
      <c r="RYX12" s="54"/>
      <c r="RYY12" s="54"/>
      <c r="RYZ12" s="54"/>
      <c r="RZA12" s="54"/>
      <c r="RZB12" s="54"/>
      <c r="RZC12" s="54"/>
      <c r="RZD12" s="54"/>
      <c r="RZE12" s="54"/>
      <c r="RZF12" s="54"/>
      <c r="RZG12" s="54"/>
      <c r="RZH12" s="54"/>
      <c r="RZI12" s="54"/>
      <c r="RZJ12" s="54"/>
      <c r="RZK12" s="54"/>
      <c r="RZL12" s="54"/>
      <c r="RZM12" s="54"/>
      <c r="RZN12" s="54"/>
      <c r="RZO12" s="54"/>
      <c r="RZP12" s="54"/>
      <c r="RZQ12" s="54"/>
      <c r="RZR12" s="54"/>
      <c r="RZS12" s="54"/>
      <c r="RZT12" s="54"/>
      <c r="RZU12" s="54"/>
      <c r="RZV12" s="54"/>
      <c r="RZW12" s="54"/>
      <c r="RZX12" s="54"/>
      <c r="RZY12" s="54"/>
      <c r="RZZ12" s="54"/>
      <c r="SAA12" s="54"/>
      <c r="SAB12" s="54"/>
      <c r="SAC12" s="54"/>
      <c r="SAD12" s="54"/>
      <c r="SAE12" s="54"/>
      <c r="SAF12" s="54"/>
      <c r="SAG12" s="54"/>
      <c r="SAH12" s="54"/>
      <c r="SAI12" s="54"/>
      <c r="SAJ12" s="54"/>
      <c r="SAK12" s="54"/>
      <c r="SAL12" s="54"/>
      <c r="SAM12" s="54"/>
      <c r="SAN12" s="54"/>
      <c r="SAO12" s="54"/>
      <c r="SAP12" s="54"/>
      <c r="SAQ12" s="54"/>
      <c r="SAR12" s="54"/>
      <c r="SAS12" s="54"/>
      <c r="SAT12" s="54"/>
      <c r="SAU12" s="54"/>
      <c r="SAV12" s="54"/>
      <c r="SAW12" s="54"/>
      <c r="SAX12" s="54"/>
      <c r="SAY12" s="54"/>
      <c r="SAZ12" s="54"/>
      <c r="SBA12" s="54"/>
      <c r="SBB12" s="54"/>
      <c r="SBC12" s="54"/>
      <c r="SBD12" s="54"/>
      <c r="SBE12" s="54"/>
      <c r="SBF12" s="54"/>
      <c r="SBG12" s="54"/>
      <c r="SBH12" s="54"/>
      <c r="SBI12" s="54"/>
      <c r="SBJ12" s="54"/>
      <c r="SBK12" s="54"/>
      <c r="SBL12" s="54"/>
      <c r="SBM12" s="54"/>
      <c r="SBN12" s="54"/>
      <c r="SBO12" s="54"/>
      <c r="SBP12" s="54"/>
      <c r="SBQ12" s="54"/>
      <c r="SBR12" s="54"/>
      <c r="SBS12" s="54"/>
      <c r="SBT12" s="54"/>
      <c r="SBU12" s="54"/>
      <c r="SBV12" s="54"/>
      <c r="SBW12" s="54"/>
      <c r="SBX12" s="54"/>
      <c r="SBY12" s="54"/>
      <c r="SBZ12" s="54"/>
      <c r="SCA12" s="54"/>
      <c r="SCB12" s="54"/>
      <c r="SCC12" s="54"/>
      <c r="SCD12" s="54"/>
      <c r="SCE12" s="54"/>
      <c r="SCF12" s="54"/>
      <c r="SCG12" s="54"/>
      <c r="SCH12" s="54"/>
      <c r="SCI12" s="54"/>
      <c r="SCJ12" s="54"/>
      <c r="SCK12" s="54"/>
      <c r="SCL12" s="54"/>
      <c r="SCM12" s="54"/>
      <c r="SCN12" s="54"/>
      <c r="SCO12" s="54"/>
      <c r="SCP12" s="54"/>
      <c r="SCQ12" s="54"/>
      <c r="SCR12" s="54"/>
      <c r="SCS12" s="54"/>
      <c r="SCT12" s="54"/>
      <c r="SCU12" s="54"/>
      <c r="SCV12" s="54"/>
      <c r="SCW12" s="54"/>
      <c r="SCX12" s="54"/>
      <c r="SCY12" s="54"/>
      <c r="SCZ12" s="54"/>
      <c r="SDA12" s="54"/>
      <c r="SDB12" s="54"/>
      <c r="SDC12" s="54"/>
      <c r="SDD12" s="54"/>
      <c r="SDE12" s="54"/>
      <c r="SDF12" s="54"/>
      <c r="SDG12" s="54"/>
      <c r="SDH12" s="54"/>
      <c r="SDI12" s="54"/>
      <c r="SDJ12" s="54"/>
      <c r="SDK12" s="54"/>
      <c r="SDL12" s="54"/>
      <c r="SDM12" s="54"/>
      <c r="SDN12" s="54"/>
      <c r="SDO12" s="54"/>
      <c r="SDP12" s="54"/>
      <c r="SDQ12" s="54"/>
      <c r="SDR12" s="54"/>
      <c r="SDS12" s="54"/>
      <c r="SDT12" s="54"/>
      <c r="SDU12" s="54"/>
      <c r="SDV12" s="54"/>
      <c r="SDW12" s="54"/>
      <c r="SDX12" s="54"/>
      <c r="SDY12" s="54"/>
      <c r="SDZ12" s="54"/>
      <c r="SEA12" s="54"/>
      <c r="SEB12" s="54"/>
      <c r="SEC12" s="54"/>
      <c r="SED12" s="54"/>
      <c r="SEE12" s="54"/>
      <c r="SEF12" s="54"/>
      <c r="SEG12" s="54"/>
      <c r="SEH12" s="54"/>
      <c r="SEI12" s="54"/>
      <c r="SEJ12" s="54"/>
      <c r="SEK12" s="54"/>
      <c r="SEL12" s="54"/>
      <c r="SEM12" s="54"/>
      <c r="SEN12" s="54"/>
      <c r="SEO12" s="54"/>
      <c r="SEP12" s="54"/>
      <c r="SEQ12" s="54"/>
      <c r="SER12" s="54"/>
      <c r="SES12" s="54"/>
      <c r="SET12" s="54"/>
      <c r="SEU12" s="54"/>
      <c r="SEV12" s="54"/>
      <c r="SEW12" s="54"/>
      <c r="SEX12" s="54"/>
      <c r="SEY12" s="54"/>
      <c r="SEZ12" s="54"/>
      <c r="SFA12" s="54"/>
      <c r="SFB12" s="54"/>
      <c r="SFC12" s="54"/>
      <c r="SFD12" s="54"/>
      <c r="SFE12" s="54"/>
      <c r="SFF12" s="54"/>
      <c r="SFG12" s="54"/>
      <c r="SFH12" s="54"/>
      <c r="SFI12" s="54"/>
      <c r="SFJ12" s="54"/>
      <c r="SFK12" s="54"/>
      <c r="SFL12" s="54"/>
      <c r="SFM12" s="54"/>
      <c r="SFN12" s="54"/>
      <c r="SFO12" s="54"/>
      <c r="SFP12" s="54"/>
      <c r="SFQ12" s="54"/>
      <c r="SFR12" s="54"/>
      <c r="SFS12" s="54"/>
      <c r="SFT12" s="54"/>
      <c r="SFU12" s="54"/>
      <c r="SFV12" s="54"/>
      <c r="SFW12" s="54"/>
      <c r="SFX12" s="54"/>
      <c r="SFY12" s="54"/>
      <c r="SFZ12" s="54"/>
      <c r="SGA12" s="54"/>
      <c r="SGB12" s="54"/>
      <c r="SGC12" s="54"/>
      <c r="SGD12" s="54"/>
      <c r="SGE12" s="54"/>
      <c r="SGF12" s="54"/>
      <c r="SGG12" s="54"/>
      <c r="SGH12" s="54"/>
      <c r="SGI12" s="54"/>
      <c r="SGJ12" s="54"/>
      <c r="SGK12" s="54"/>
      <c r="SGL12" s="54"/>
      <c r="SGM12" s="54"/>
      <c r="SGN12" s="54"/>
      <c r="SGO12" s="54"/>
      <c r="SGP12" s="54"/>
      <c r="SGQ12" s="54"/>
      <c r="SGR12" s="54"/>
      <c r="SGS12" s="54"/>
      <c r="SGT12" s="54"/>
      <c r="SGU12" s="54"/>
      <c r="SGV12" s="54"/>
      <c r="SGW12" s="54"/>
      <c r="SGX12" s="54"/>
      <c r="SGY12" s="54"/>
      <c r="SGZ12" s="54"/>
      <c r="SHA12" s="54"/>
      <c r="SHB12" s="54"/>
      <c r="SHC12" s="54"/>
      <c r="SHD12" s="54"/>
      <c r="SHE12" s="54"/>
      <c r="SHF12" s="54"/>
      <c r="SHG12" s="54"/>
      <c r="SHH12" s="54"/>
      <c r="SHI12" s="54"/>
      <c r="SHJ12" s="54"/>
      <c r="SHK12" s="54"/>
      <c r="SHL12" s="54"/>
      <c r="SHM12" s="54"/>
      <c r="SHN12" s="54"/>
      <c r="SHO12" s="54"/>
      <c r="SHP12" s="54"/>
      <c r="SHQ12" s="54"/>
      <c r="SHR12" s="54"/>
      <c r="SHS12" s="54"/>
      <c r="SHT12" s="54"/>
      <c r="SHU12" s="54"/>
      <c r="SHV12" s="54"/>
      <c r="SHW12" s="54"/>
      <c r="SHX12" s="54"/>
      <c r="SHY12" s="54"/>
      <c r="SHZ12" s="54"/>
      <c r="SIA12" s="54"/>
      <c r="SIB12" s="54"/>
      <c r="SIC12" s="54"/>
      <c r="SID12" s="54"/>
      <c r="SIE12" s="54"/>
      <c r="SIF12" s="54"/>
      <c r="SIG12" s="54"/>
      <c r="SIH12" s="54"/>
      <c r="SII12" s="54"/>
      <c r="SIJ12" s="54"/>
      <c r="SIK12" s="54"/>
      <c r="SIL12" s="54"/>
      <c r="SIM12" s="54"/>
      <c r="SIN12" s="54"/>
      <c r="SIO12" s="54"/>
      <c r="SIP12" s="54"/>
      <c r="SIQ12" s="54"/>
      <c r="SIR12" s="54"/>
      <c r="SIS12" s="54"/>
      <c r="SIT12" s="54"/>
      <c r="SIU12" s="54"/>
      <c r="SIV12" s="54"/>
      <c r="SIW12" s="54"/>
      <c r="SIX12" s="54"/>
      <c r="SIY12" s="54"/>
      <c r="SIZ12" s="54"/>
      <c r="SJA12" s="54"/>
      <c r="SJB12" s="54"/>
      <c r="SJC12" s="54"/>
      <c r="SJD12" s="54"/>
      <c r="SJE12" s="54"/>
      <c r="SJF12" s="54"/>
      <c r="SJG12" s="54"/>
      <c r="SJH12" s="54"/>
      <c r="SJI12" s="54"/>
      <c r="SJJ12" s="54"/>
      <c r="SJK12" s="54"/>
      <c r="SJL12" s="54"/>
      <c r="SJM12" s="54"/>
      <c r="SJN12" s="54"/>
      <c r="SJO12" s="54"/>
      <c r="SJP12" s="54"/>
      <c r="SJQ12" s="54"/>
      <c r="SJR12" s="54"/>
      <c r="SJS12" s="54"/>
      <c r="SJT12" s="54"/>
      <c r="SJU12" s="54"/>
      <c r="SJV12" s="54"/>
      <c r="SJW12" s="54"/>
      <c r="SJX12" s="54"/>
      <c r="SJY12" s="54"/>
      <c r="SJZ12" s="54"/>
      <c r="SKA12" s="54"/>
      <c r="SKB12" s="54"/>
      <c r="SKC12" s="54"/>
      <c r="SKD12" s="54"/>
      <c r="SKE12" s="54"/>
      <c r="SKF12" s="54"/>
      <c r="SKG12" s="54"/>
      <c r="SKH12" s="54"/>
      <c r="SKI12" s="54"/>
      <c r="SKJ12" s="54"/>
      <c r="SKK12" s="54"/>
      <c r="SKL12" s="54"/>
      <c r="SKM12" s="54"/>
      <c r="SKN12" s="54"/>
      <c r="SKO12" s="54"/>
      <c r="SKP12" s="54"/>
      <c r="SKQ12" s="54"/>
      <c r="SKR12" s="54"/>
      <c r="SKS12" s="54"/>
      <c r="SKT12" s="54"/>
      <c r="SKU12" s="54"/>
      <c r="SKV12" s="54"/>
      <c r="SKW12" s="54"/>
      <c r="SKX12" s="54"/>
      <c r="SKY12" s="54"/>
      <c r="SKZ12" s="54"/>
      <c r="SLA12" s="54"/>
      <c r="SLB12" s="54"/>
      <c r="SLC12" s="54"/>
      <c r="SLD12" s="54"/>
      <c r="SLE12" s="54"/>
      <c r="SLF12" s="54"/>
      <c r="SLG12" s="54"/>
      <c r="SLH12" s="54"/>
      <c r="SLI12" s="54"/>
      <c r="SLJ12" s="54"/>
      <c r="SLK12" s="54"/>
      <c r="SLL12" s="54"/>
      <c r="SLM12" s="54"/>
      <c r="SLN12" s="54"/>
      <c r="SLO12" s="54"/>
      <c r="SLP12" s="54"/>
      <c r="SLQ12" s="54"/>
      <c r="SLR12" s="54"/>
      <c r="SLS12" s="54"/>
      <c r="SLT12" s="54"/>
      <c r="SLU12" s="54"/>
      <c r="SLV12" s="54"/>
      <c r="SLW12" s="54"/>
      <c r="SLX12" s="54"/>
      <c r="SLY12" s="54"/>
      <c r="SLZ12" s="54"/>
      <c r="SMA12" s="54"/>
      <c r="SMB12" s="54"/>
      <c r="SMC12" s="54"/>
      <c r="SMD12" s="54"/>
      <c r="SME12" s="54"/>
      <c r="SMF12" s="54"/>
      <c r="SMG12" s="54"/>
      <c r="SMH12" s="54"/>
      <c r="SMI12" s="54"/>
      <c r="SMJ12" s="54"/>
      <c r="SMK12" s="54"/>
      <c r="SML12" s="54"/>
      <c r="SMM12" s="54"/>
      <c r="SMN12" s="54"/>
      <c r="SMO12" s="54"/>
      <c r="SMP12" s="54"/>
      <c r="SMQ12" s="54"/>
      <c r="SMR12" s="54"/>
      <c r="SMS12" s="54"/>
      <c r="SMT12" s="54"/>
      <c r="SMU12" s="54"/>
      <c r="SMV12" s="54"/>
      <c r="SMW12" s="54"/>
      <c r="SMX12" s="54"/>
      <c r="SMY12" s="54"/>
      <c r="SMZ12" s="54"/>
      <c r="SNA12" s="54"/>
      <c r="SNB12" s="54"/>
      <c r="SNC12" s="54"/>
      <c r="SND12" s="54"/>
      <c r="SNE12" s="54"/>
      <c r="SNF12" s="54"/>
      <c r="SNG12" s="54"/>
      <c r="SNH12" s="54"/>
      <c r="SNI12" s="54"/>
      <c r="SNJ12" s="54"/>
      <c r="SNK12" s="54"/>
      <c r="SNL12" s="54"/>
      <c r="SNM12" s="54"/>
      <c r="SNN12" s="54"/>
      <c r="SNO12" s="54"/>
      <c r="SNP12" s="54"/>
      <c r="SNQ12" s="54"/>
      <c r="SNR12" s="54"/>
      <c r="SNS12" s="54"/>
      <c r="SNT12" s="54"/>
      <c r="SNU12" s="54"/>
      <c r="SNV12" s="54"/>
      <c r="SNW12" s="54"/>
      <c r="SNX12" s="54"/>
      <c r="SNY12" s="54"/>
      <c r="SNZ12" s="54"/>
      <c r="SOA12" s="54"/>
      <c r="SOB12" s="54"/>
      <c r="SOC12" s="54"/>
      <c r="SOD12" s="54"/>
      <c r="SOE12" s="54"/>
      <c r="SOF12" s="54"/>
      <c r="SOG12" s="54"/>
      <c r="SOH12" s="54"/>
      <c r="SOI12" s="54"/>
      <c r="SOJ12" s="54"/>
      <c r="SOK12" s="54"/>
      <c r="SOL12" s="54"/>
      <c r="SOM12" s="54"/>
      <c r="SON12" s="54"/>
      <c r="SOO12" s="54"/>
      <c r="SOP12" s="54"/>
      <c r="SOQ12" s="54"/>
      <c r="SOR12" s="54"/>
      <c r="SOS12" s="54"/>
      <c r="SOT12" s="54"/>
      <c r="SOU12" s="54"/>
      <c r="SOV12" s="54"/>
      <c r="SOW12" s="54"/>
      <c r="SOX12" s="54"/>
      <c r="SOY12" s="54"/>
      <c r="SOZ12" s="54"/>
      <c r="SPA12" s="54"/>
      <c r="SPB12" s="54"/>
      <c r="SPC12" s="54"/>
      <c r="SPD12" s="54"/>
      <c r="SPE12" s="54"/>
      <c r="SPF12" s="54"/>
      <c r="SPG12" s="54"/>
      <c r="SPH12" s="54"/>
      <c r="SPI12" s="54"/>
      <c r="SPJ12" s="54"/>
      <c r="SPK12" s="54"/>
      <c r="SPL12" s="54"/>
      <c r="SPM12" s="54"/>
      <c r="SPN12" s="54"/>
      <c r="SPO12" s="54"/>
      <c r="SPP12" s="54"/>
      <c r="SPQ12" s="54"/>
      <c r="SPR12" s="54"/>
      <c r="SPS12" s="54"/>
      <c r="SPT12" s="54"/>
      <c r="SPU12" s="54"/>
      <c r="SPV12" s="54"/>
      <c r="SPW12" s="54"/>
      <c r="SPX12" s="54"/>
      <c r="SPY12" s="54"/>
      <c r="SPZ12" s="54"/>
      <c r="SQA12" s="54"/>
      <c r="SQB12" s="54"/>
      <c r="SQC12" s="54"/>
      <c r="SQD12" s="54"/>
      <c r="SQE12" s="54"/>
      <c r="SQF12" s="54"/>
      <c r="SQG12" s="54"/>
      <c r="SQH12" s="54"/>
      <c r="SQI12" s="54"/>
      <c r="SQJ12" s="54"/>
      <c r="SQK12" s="54"/>
      <c r="SQL12" s="54"/>
      <c r="SQM12" s="54"/>
      <c r="SQN12" s="54"/>
      <c r="SQO12" s="54"/>
      <c r="SQP12" s="54"/>
      <c r="SQQ12" s="54"/>
      <c r="SQR12" s="54"/>
      <c r="SQS12" s="54"/>
      <c r="SQT12" s="54"/>
      <c r="SQU12" s="54"/>
      <c r="SQV12" s="54"/>
      <c r="SQW12" s="54"/>
      <c r="SQX12" s="54"/>
      <c r="SQY12" s="54"/>
      <c r="SQZ12" s="54"/>
      <c r="SRA12" s="54"/>
      <c r="SRB12" s="54"/>
      <c r="SRC12" s="54"/>
      <c r="SRD12" s="54"/>
      <c r="SRE12" s="54"/>
      <c r="SRF12" s="54"/>
      <c r="SRG12" s="54"/>
      <c r="SRH12" s="54"/>
      <c r="SRI12" s="54"/>
      <c r="SRJ12" s="54"/>
      <c r="SRK12" s="54"/>
      <c r="SRL12" s="54"/>
      <c r="SRM12" s="54"/>
      <c r="SRN12" s="54"/>
      <c r="SRO12" s="54"/>
      <c r="SRP12" s="54"/>
      <c r="SRQ12" s="54"/>
      <c r="SRR12" s="54"/>
      <c r="SRS12" s="54"/>
      <c r="SRT12" s="54"/>
      <c r="SRU12" s="54"/>
      <c r="SRV12" s="54"/>
      <c r="SRW12" s="54"/>
      <c r="SRX12" s="54"/>
      <c r="SRY12" s="54"/>
      <c r="SRZ12" s="54"/>
      <c r="SSA12" s="54"/>
      <c r="SSB12" s="54"/>
      <c r="SSC12" s="54"/>
      <c r="SSD12" s="54"/>
      <c r="SSE12" s="54"/>
      <c r="SSF12" s="54"/>
      <c r="SSG12" s="54"/>
      <c r="SSH12" s="54"/>
      <c r="SSI12" s="54"/>
      <c r="SSJ12" s="54"/>
      <c r="SSK12" s="54"/>
      <c r="SSL12" s="54"/>
      <c r="SSM12" s="54"/>
      <c r="SSN12" s="54"/>
      <c r="SSO12" s="54"/>
      <c r="SSP12" s="54"/>
      <c r="SSQ12" s="54"/>
      <c r="SSR12" s="54"/>
      <c r="SSS12" s="54"/>
      <c r="SST12" s="54"/>
      <c r="SSU12" s="54"/>
      <c r="SSV12" s="54"/>
      <c r="SSW12" s="54"/>
      <c r="SSX12" s="54"/>
      <c r="SSY12" s="54"/>
      <c r="SSZ12" s="54"/>
      <c r="STA12" s="54"/>
      <c r="STB12" s="54"/>
      <c r="STC12" s="54"/>
      <c r="STD12" s="54"/>
      <c r="STE12" s="54"/>
      <c r="STF12" s="54"/>
      <c r="STG12" s="54"/>
      <c r="STH12" s="54"/>
      <c r="STI12" s="54"/>
      <c r="STJ12" s="54"/>
      <c r="STK12" s="54"/>
      <c r="STL12" s="54"/>
      <c r="STM12" s="54"/>
      <c r="STN12" s="54"/>
      <c r="STO12" s="54"/>
      <c r="STP12" s="54"/>
      <c r="STQ12" s="54"/>
      <c r="STR12" s="54"/>
      <c r="STS12" s="54"/>
      <c r="STT12" s="54"/>
      <c r="STU12" s="54"/>
      <c r="STV12" s="54"/>
      <c r="STW12" s="54"/>
      <c r="STX12" s="54"/>
      <c r="STY12" s="54"/>
      <c r="STZ12" s="54"/>
      <c r="SUA12" s="54"/>
      <c r="SUB12" s="54"/>
      <c r="SUC12" s="54"/>
      <c r="SUD12" s="54"/>
      <c r="SUE12" s="54"/>
      <c r="SUF12" s="54"/>
      <c r="SUG12" s="54"/>
      <c r="SUH12" s="54"/>
      <c r="SUI12" s="54"/>
      <c r="SUJ12" s="54"/>
      <c r="SUK12" s="54"/>
      <c r="SUL12" s="54"/>
      <c r="SUM12" s="54"/>
      <c r="SUN12" s="54"/>
      <c r="SUO12" s="54"/>
      <c r="SUP12" s="54"/>
      <c r="SUQ12" s="54"/>
      <c r="SUR12" s="54"/>
      <c r="SUS12" s="54"/>
      <c r="SUT12" s="54"/>
      <c r="SUU12" s="54"/>
      <c r="SUV12" s="54"/>
      <c r="SUW12" s="54"/>
      <c r="SUX12" s="54"/>
      <c r="SUY12" s="54"/>
      <c r="SUZ12" s="54"/>
      <c r="SVA12" s="54"/>
      <c r="SVB12" s="54"/>
      <c r="SVC12" s="54"/>
      <c r="SVD12" s="54"/>
      <c r="SVE12" s="54"/>
      <c r="SVF12" s="54"/>
      <c r="SVG12" s="54"/>
      <c r="SVH12" s="54"/>
      <c r="SVI12" s="54"/>
      <c r="SVJ12" s="54"/>
      <c r="SVK12" s="54"/>
      <c r="SVL12" s="54"/>
      <c r="SVM12" s="54"/>
      <c r="SVN12" s="54"/>
      <c r="SVO12" s="54"/>
      <c r="SVP12" s="54"/>
      <c r="SVQ12" s="54"/>
      <c r="SVR12" s="54"/>
      <c r="SVS12" s="54"/>
      <c r="SVT12" s="54"/>
      <c r="SVU12" s="54"/>
      <c r="SVV12" s="54"/>
      <c r="SVW12" s="54"/>
      <c r="SVX12" s="54"/>
      <c r="SVY12" s="54"/>
      <c r="SVZ12" s="54"/>
      <c r="SWA12" s="54"/>
      <c r="SWB12" s="54"/>
      <c r="SWC12" s="54"/>
      <c r="SWD12" s="54"/>
      <c r="SWE12" s="54"/>
      <c r="SWF12" s="54"/>
      <c r="SWG12" s="54"/>
      <c r="SWH12" s="54"/>
      <c r="SWI12" s="54"/>
      <c r="SWJ12" s="54"/>
      <c r="SWK12" s="54"/>
      <c r="SWL12" s="54"/>
      <c r="SWM12" s="54"/>
      <c r="SWN12" s="54"/>
      <c r="SWO12" s="54"/>
      <c r="SWP12" s="54"/>
      <c r="SWQ12" s="54"/>
      <c r="SWR12" s="54"/>
      <c r="SWS12" s="54"/>
      <c r="SWT12" s="54"/>
      <c r="SWU12" s="54"/>
      <c r="SWV12" s="54"/>
      <c r="SWW12" s="54"/>
      <c r="SWX12" s="54"/>
      <c r="SWY12" s="54"/>
      <c r="SWZ12" s="54"/>
      <c r="SXA12" s="54"/>
      <c r="SXB12" s="54"/>
      <c r="SXC12" s="54"/>
      <c r="SXD12" s="54"/>
      <c r="SXE12" s="54"/>
      <c r="SXF12" s="54"/>
      <c r="SXG12" s="54"/>
      <c r="SXH12" s="54"/>
      <c r="SXI12" s="54"/>
      <c r="SXJ12" s="54"/>
      <c r="SXK12" s="54"/>
      <c r="SXL12" s="54"/>
      <c r="SXM12" s="54"/>
      <c r="SXN12" s="54"/>
      <c r="SXO12" s="54"/>
      <c r="SXP12" s="54"/>
      <c r="SXQ12" s="54"/>
      <c r="SXR12" s="54"/>
      <c r="SXS12" s="54"/>
      <c r="SXT12" s="54"/>
      <c r="SXU12" s="54"/>
      <c r="SXV12" s="54"/>
      <c r="SXW12" s="54"/>
      <c r="SXX12" s="54"/>
      <c r="SXY12" s="54"/>
      <c r="SXZ12" s="54"/>
      <c r="SYA12" s="54"/>
      <c r="SYB12" s="54"/>
      <c r="SYC12" s="54"/>
      <c r="SYD12" s="54"/>
      <c r="SYE12" s="54"/>
      <c r="SYF12" s="54"/>
      <c r="SYG12" s="54"/>
      <c r="SYH12" s="54"/>
      <c r="SYI12" s="54"/>
      <c r="SYJ12" s="54"/>
      <c r="SYK12" s="54"/>
      <c r="SYL12" s="54"/>
      <c r="SYM12" s="54"/>
      <c r="SYN12" s="54"/>
      <c r="SYO12" s="54"/>
      <c r="SYP12" s="54"/>
      <c r="SYQ12" s="54"/>
      <c r="SYR12" s="54"/>
      <c r="SYS12" s="54"/>
      <c r="SYT12" s="54"/>
      <c r="SYU12" s="54"/>
      <c r="SYV12" s="54"/>
      <c r="SYW12" s="54"/>
      <c r="SYX12" s="54"/>
      <c r="SYY12" s="54"/>
      <c r="SYZ12" s="54"/>
      <c r="SZA12" s="54"/>
      <c r="SZB12" s="54"/>
      <c r="SZC12" s="54"/>
      <c r="SZD12" s="54"/>
      <c r="SZE12" s="54"/>
      <c r="SZF12" s="54"/>
      <c r="SZG12" s="54"/>
      <c r="SZH12" s="54"/>
      <c r="SZI12" s="54"/>
      <c r="SZJ12" s="54"/>
      <c r="SZK12" s="54"/>
      <c r="SZL12" s="54"/>
      <c r="SZM12" s="54"/>
      <c r="SZN12" s="54"/>
      <c r="SZO12" s="54"/>
      <c r="SZP12" s="54"/>
      <c r="SZQ12" s="54"/>
      <c r="SZR12" s="54"/>
      <c r="SZS12" s="54"/>
      <c r="SZT12" s="54"/>
      <c r="SZU12" s="54"/>
      <c r="SZV12" s="54"/>
      <c r="SZW12" s="54"/>
      <c r="SZX12" s="54"/>
      <c r="SZY12" s="54"/>
      <c r="SZZ12" s="54"/>
      <c r="TAA12" s="54"/>
      <c r="TAB12" s="54"/>
      <c r="TAC12" s="54"/>
      <c r="TAD12" s="54"/>
      <c r="TAE12" s="54"/>
      <c r="TAF12" s="54"/>
      <c r="TAG12" s="54"/>
      <c r="TAH12" s="54"/>
      <c r="TAI12" s="54"/>
      <c r="TAJ12" s="54"/>
      <c r="TAK12" s="54"/>
      <c r="TAL12" s="54"/>
      <c r="TAM12" s="54"/>
      <c r="TAN12" s="54"/>
      <c r="TAO12" s="54"/>
      <c r="TAP12" s="54"/>
      <c r="TAQ12" s="54"/>
      <c r="TAR12" s="54"/>
      <c r="TAS12" s="54"/>
      <c r="TAT12" s="54"/>
      <c r="TAU12" s="54"/>
      <c r="TAV12" s="54"/>
      <c r="TAW12" s="54"/>
      <c r="TAX12" s="54"/>
      <c r="TAY12" s="54"/>
      <c r="TAZ12" s="54"/>
      <c r="TBA12" s="54"/>
      <c r="TBB12" s="54"/>
      <c r="TBC12" s="54"/>
      <c r="TBD12" s="54"/>
      <c r="TBE12" s="54"/>
      <c r="TBF12" s="54"/>
      <c r="TBG12" s="54"/>
      <c r="TBH12" s="54"/>
      <c r="TBI12" s="54"/>
      <c r="TBJ12" s="54"/>
      <c r="TBK12" s="54"/>
      <c r="TBL12" s="54"/>
      <c r="TBM12" s="54"/>
      <c r="TBN12" s="54"/>
      <c r="TBO12" s="54"/>
      <c r="TBP12" s="54"/>
      <c r="TBQ12" s="54"/>
      <c r="TBR12" s="54"/>
      <c r="TBS12" s="54"/>
      <c r="TBT12" s="54"/>
      <c r="TBU12" s="54"/>
      <c r="TBV12" s="54"/>
      <c r="TBW12" s="54"/>
      <c r="TBX12" s="54"/>
      <c r="TBY12" s="54"/>
      <c r="TBZ12" s="54"/>
      <c r="TCA12" s="54"/>
      <c r="TCB12" s="54"/>
      <c r="TCC12" s="54"/>
      <c r="TCD12" s="54"/>
      <c r="TCE12" s="54"/>
      <c r="TCF12" s="54"/>
      <c r="TCG12" s="54"/>
      <c r="TCH12" s="54"/>
      <c r="TCI12" s="54"/>
      <c r="TCJ12" s="54"/>
      <c r="TCK12" s="54"/>
      <c r="TCL12" s="54"/>
      <c r="TCM12" s="54"/>
      <c r="TCN12" s="54"/>
      <c r="TCO12" s="54"/>
      <c r="TCP12" s="54"/>
      <c r="TCQ12" s="54"/>
      <c r="TCR12" s="54"/>
      <c r="TCS12" s="54"/>
      <c r="TCT12" s="54"/>
      <c r="TCU12" s="54"/>
      <c r="TCV12" s="54"/>
      <c r="TCW12" s="54"/>
      <c r="TCX12" s="54"/>
      <c r="TCY12" s="54"/>
      <c r="TCZ12" s="54"/>
      <c r="TDA12" s="54"/>
      <c r="TDB12" s="54"/>
      <c r="TDC12" s="54"/>
      <c r="TDD12" s="54"/>
      <c r="TDE12" s="54"/>
      <c r="TDF12" s="54"/>
      <c r="TDG12" s="54"/>
      <c r="TDH12" s="54"/>
      <c r="TDI12" s="54"/>
      <c r="TDJ12" s="54"/>
      <c r="TDK12" s="54"/>
      <c r="TDL12" s="54"/>
      <c r="TDM12" s="54"/>
      <c r="TDN12" s="54"/>
      <c r="TDO12" s="54"/>
      <c r="TDP12" s="54"/>
      <c r="TDQ12" s="54"/>
      <c r="TDR12" s="54"/>
      <c r="TDS12" s="54"/>
      <c r="TDT12" s="54"/>
      <c r="TDU12" s="54"/>
      <c r="TDV12" s="54"/>
      <c r="TDW12" s="54"/>
      <c r="TDX12" s="54"/>
      <c r="TDY12" s="54"/>
      <c r="TDZ12" s="54"/>
      <c r="TEA12" s="54"/>
      <c r="TEB12" s="54"/>
      <c r="TEC12" s="54"/>
      <c r="TED12" s="54"/>
      <c r="TEE12" s="54"/>
      <c r="TEF12" s="54"/>
      <c r="TEG12" s="54"/>
      <c r="TEH12" s="54"/>
      <c r="TEI12" s="54"/>
      <c r="TEJ12" s="54"/>
      <c r="TEK12" s="54"/>
      <c r="TEL12" s="54"/>
      <c r="TEM12" s="54"/>
      <c r="TEN12" s="54"/>
      <c r="TEO12" s="54"/>
      <c r="TEP12" s="54"/>
      <c r="TEQ12" s="54"/>
      <c r="TER12" s="54"/>
      <c r="TES12" s="54"/>
      <c r="TET12" s="54"/>
      <c r="TEU12" s="54"/>
      <c r="TEV12" s="54"/>
      <c r="TEW12" s="54"/>
      <c r="TEX12" s="54"/>
      <c r="TEY12" s="54"/>
      <c r="TEZ12" s="54"/>
      <c r="TFA12" s="54"/>
      <c r="TFB12" s="54"/>
      <c r="TFC12" s="54"/>
      <c r="TFD12" s="54"/>
      <c r="TFE12" s="54"/>
      <c r="TFF12" s="54"/>
      <c r="TFG12" s="54"/>
      <c r="TFH12" s="54"/>
      <c r="TFI12" s="54"/>
      <c r="TFJ12" s="54"/>
      <c r="TFK12" s="54"/>
      <c r="TFL12" s="54"/>
      <c r="TFM12" s="54"/>
      <c r="TFN12" s="54"/>
      <c r="TFO12" s="54"/>
      <c r="TFP12" s="54"/>
      <c r="TFQ12" s="54"/>
      <c r="TFR12" s="54"/>
      <c r="TFS12" s="54"/>
      <c r="TFT12" s="54"/>
      <c r="TFU12" s="54"/>
      <c r="TFV12" s="54"/>
      <c r="TFW12" s="54"/>
      <c r="TFX12" s="54"/>
      <c r="TFY12" s="54"/>
      <c r="TFZ12" s="54"/>
      <c r="TGA12" s="54"/>
      <c r="TGB12" s="54"/>
      <c r="TGC12" s="54"/>
      <c r="TGD12" s="54"/>
      <c r="TGE12" s="54"/>
      <c r="TGF12" s="54"/>
      <c r="TGG12" s="54"/>
      <c r="TGH12" s="54"/>
      <c r="TGI12" s="54"/>
      <c r="TGJ12" s="54"/>
      <c r="TGK12" s="54"/>
      <c r="TGL12" s="54"/>
      <c r="TGM12" s="54"/>
      <c r="TGN12" s="54"/>
      <c r="TGO12" s="54"/>
      <c r="TGP12" s="54"/>
      <c r="TGQ12" s="54"/>
      <c r="TGR12" s="54"/>
      <c r="TGS12" s="54"/>
      <c r="TGT12" s="54"/>
      <c r="TGU12" s="54"/>
      <c r="TGV12" s="54"/>
      <c r="TGW12" s="54"/>
      <c r="TGX12" s="54"/>
      <c r="TGY12" s="54"/>
      <c r="TGZ12" s="54"/>
      <c r="THA12" s="54"/>
      <c r="THB12" s="54"/>
      <c r="THC12" s="54"/>
      <c r="THD12" s="54"/>
      <c r="THE12" s="54"/>
      <c r="THF12" s="54"/>
      <c r="THG12" s="54"/>
      <c r="THH12" s="54"/>
      <c r="THI12" s="54"/>
      <c r="THJ12" s="54"/>
      <c r="THK12" s="54"/>
      <c r="THL12" s="54"/>
      <c r="THM12" s="54"/>
      <c r="THN12" s="54"/>
      <c r="THO12" s="54"/>
      <c r="THP12" s="54"/>
      <c r="THQ12" s="54"/>
      <c r="THR12" s="54"/>
      <c r="THS12" s="54"/>
      <c r="THT12" s="54"/>
      <c r="THU12" s="54"/>
      <c r="THV12" s="54"/>
      <c r="THW12" s="54"/>
      <c r="THX12" s="54"/>
      <c r="THY12" s="54"/>
      <c r="THZ12" s="54"/>
      <c r="TIA12" s="54"/>
      <c r="TIB12" s="54"/>
      <c r="TIC12" s="54"/>
      <c r="TID12" s="54"/>
      <c r="TIE12" s="54"/>
      <c r="TIF12" s="54"/>
      <c r="TIG12" s="54"/>
      <c r="TIH12" s="54"/>
      <c r="TII12" s="54"/>
      <c r="TIJ12" s="54"/>
      <c r="TIK12" s="54"/>
      <c r="TIL12" s="54"/>
      <c r="TIM12" s="54"/>
      <c r="TIN12" s="54"/>
      <c r="TIO12" s="54"/>
      <c r="TIP12" s="54"/>
      <c r="TIQ12" s="54"/>
      <c r="TIR12" s="54"/>
      <c r="TIS12" s="54"/>
      <c r="TIT12" s="54"/>
      <c r="TIU12" s="54"/>
      <c r="TIV12" s="54"/>
      <c r="TIW12" s="54"/>
      <c r="TIX12" s="54"/>
      <c r="TIY12" s="54"/>
      <c r="TIZ12" s="54"/>
      <c r="TJA12" s="54"/>
      <c r="TJB12" s="54"/>
      <c r="TJC12" s="54"/>
      <c r="TJD12" s="54"/>
      <c r="TJE12" s="54"/>
      <c r="TJF12" s="54"/>
      <c r="TJG12" s="54"/>
      <c r="TJH12" s="54"/>
      <c r="TJI12" s="54"/>
      <c r="TJJ12" s="54"/>
      <c r="TJK12" s="54"/>
      <c r="TJL12" s="54"/>
      <c r="TJM12" s="54"/>
      <c r="TJN12" s="54"/>
      <c r="TJO12" s="54"/>
      <c r="TJP12" s="54"/>
      <c r="TJQ12" s="54"/>
      <c r="TJR12" s="54"/>
      <c r="TJS12" s="54"/>
      <c r="TJT12" s="54"/>
      <c r="TJU12" s="54"/>
      <c r="TJV12" s="54"/>
      <c r="TJW12" s="54"/>
      <c r="TJX12" s="54"/>
      <c r="TJY12" s="54"/>
      <c r="TJZ12" s="54"/>
      <c r="TKA12" s="54"/>
      <c r="TKB12" s="54"/>
      <c r="TKC12" s="54"/>
      <c r="TKD12" s="54"/>
      <c r="TKE12" s="54"/>
      <c r="TKF12" s="54"/>
      <c r="TKG12" s="54"/>
      <c r="TKH12" s="54"/>
      <c r="TKI12" s="54"/>
      <c r="TKJ12" s="54"/>
      <c r="TKK12" s="54"/>
      <c r="TKL12" s="54"/>
      <c r="TKM12" s="54"/>
      <c r="TKN12" s="54"/>
      <c r="TKO12" s="54"/>
      <c r="TKP12" s="54"/>
      <c r="TKQ12" s="54"/>
      <c r="TKR12" s="54"/>
      <c r="TKS12" s="54"/>
      <c r="TKT12" s="54"/>
      <c r="TKU12" s="54"/>
      <c r="TKV12" s="54"/>
      <c r="TKW12" s="54"/>
      <c r="TKX12" s="54"/>
      <c r="TKY12" s="54"/>
      <c r="TKZ12" s="54"/>
      <c r="TLA12" s="54"/>
      <c r="TLB12" s="54"/>
      <c r="TLC12" s="54"/>
      <c r="TLD12" s="54"/>
      <c r="TLE12" s="54"/>
      <c r="TLF12" s="54"/>
      <c r="TLG12" s="54"/>
      <c r="TLH12" s="54"/>
      <c r="TLI12" s="54"/>
      <c r="TLJ12" s="54"/>
      <c r="TLK12" s="54"/>
      <c r="TLL12" s="54"/>
      <c r="TLM12" s="54"/>
      <c r="TLN12" s="54"/>
      <c r="TLO12" s="54"/>
      <c r="TLP12" s="54"/>
      <c r="TLQ12" s="54"/>
      <c r="TLR12" s="54"/>
      <c r="TLS12" s="54"/>
      <c r="TLT12" s="54"/>
      <c r="TLU12" s="54"/>
      <c r="TLV12" s="54"/>
      <c r="TLW12" s="54"/>
      <c r="TLX12" s="54"/>
      <c r="TLY12" s="54"/>
      <c r="TLZ12" s="54"/>
      <c r="TMA12" s="54"/>
      <c r="TMB12" s="54"/>
      <c r="TMC12" s="54"/>
      <c r="TMD12" s="54"/>
      <c r="TME12" s="54"/>
      <c r="TMF12" s="54"/>
      <c r="TMG12" s="54"/>
      <c r="TMH12" s="54"/>
      <c r="TMI12" s="54"/>
      <c r="TMJ12" s="54"/>
      <c r="TMK12" s="54"/>
      <c r="TML12" s="54"/>
      <c r="TMM12" s="54"/>
      <c r="TMN12" s="54"/>
      <c r="TMO12" s="54"/>
      <c r="TMP12" s="54"/>
      <c r="TMQ12" s="54"/>
      <c r="TMR12" s="54"/>
      <c r="TMS12" s="54"/>
      <c r="TMT12" s="54"/>
      <c r="TMU12" s="54"/>
      <c r="TMV12" s="54"/>
      <c r="TMW12" s="54"/>
      <c r="TMX12" s="54"/>
      <c r="TMY12" s="54"/>
      <c r="TMZ12" s="54"/>
      <c r="TNA12" s="54"/>
      <c r="TNB12" s="54"/>
      <c r="TNC12" s="54"/>
      <c r="TND12" s="54"/>
      <c r="TNE12" s="54"/>
      <c r="TNF12" s="54"/>
      <c r="TNG12" s="54"/>
      <c r="TNH12" s="54"/>
      <c r="TNI12" s="54"/>
      <c r="TNJ12" s="54"/>
      <c r="TNK12" s="54"/>
      <c r="TNL12" s="54"/>
      <c r="TNM12" s="54"/>
      <c r="TNN12" s="54"/>
      <c r="TNO12" s="54"/>
      <c r="TNP12" s="54"/>
      <c r="TNQ12" s="54"/>
      <c r="TNR12" s="54"/>
      <c r="TNS12" s="54"/>
      <c r="TNT12" s="54"/>
      <c r="TNU12" s="54"/>
      <c r="TNV12" s="54"/>
      <c r="TNW12" s="54"/>
      <c r="TNX12" s="54"/>
      <c r="TNY12" s="54"/>
      <c r="TNZ12" s="54"/>
      <c r="TOA12" s="54"/>
      <c r="TOB12" s="54"/>
      <c r="TOC12" s="54"/>
      <c r="TOD12" s="54"/>
      <c r="TOE12" s="54"/>
      <c r="TOF12" s="54"/>
      <c r="TOG12" s="54"/>
      <c r="TOH12" s="54"/>
      <c r="TOI12" s="54"/>
      <c r="TOJ12" s="54"/>
      <c r="TOK12" s="54"/>
      <c r="TOL12" s="54"/>
      <c r="TOM12" s="54"/>
      <c r="TON12" s="54"/>
      <c r="TOO12" s="54"/>
      <c r="TOP12" s="54"/>
      <c r="TOQ12" s="54"/>
      <c r="TOR12" s="54"/>
      <c r="TOS12" s="54"/>
      <c r="TOT12" s="54"/>
      <c r="TOU12" s="54"/>
      <c r="TOV12" s="54"/>
      <c r="TOW12" s="54"/>
      <c r="TOX12" s="54"/>
      <c r="TOY12" s="54"/>
      <c r="TOZ12" s="54"/>
      <c r="TPA12" s="54"/>
      <c r="TPB12" s="54"/>
      <c r="TPC12" s="54"/>
      <c r="TPD12" s="54"/>
      <c r="TPE12" s="54"/>
      <c r="TPF12" s="54"/>
      <c r="TPG12" s="54"/>
      <c r="TPH12" s="54"/>
      <c r="TPI12" s="54"/>
      <c r="TPJ12" s="54"/>
      <c r="TPK12" s="54"/>
      <c r="TPL12" s="54"/>
      <c r="TPM12" s="54"/>
      <c r="TPN12" s="54"/>
      <c r="TPO12" s="54"/>
      <c r="TPP12" s="54"/>
      <c r="TPQ12" s="54"/>
      <c r="TPR12" s="54"/>
      <c r="TPS12" s="54"/>
      <c r="TPT12" s="54"/>
      <c r="TPU12" s="54"/>
      <c r="TPV12" s="54"/>
      <c r="TPW12" s="54"/>
      <c r="TPX12" s="54"/>
      <c r="TPY12" s="54"/>
      <c r="TPZ12" s="54"/>
      <c r="TQA12" s="54"/>
      <c r="TQB12" s="54"/>
      <c r="TQC12" s="54"/>
      <c r="TQD12" s="54"/>
      <c r="TQE12" s="54"/>
      <c r="TQF12" s="54"/>
      <c r="TQG12" s="54"/>
      <c r="TQH12" s="54"/>
      <c r="TQI12" s="54"/>
      <c r="TQJ12" s="54"/>
      <c r="TQK12" s="54"/>
      <c r="TQL12" s="54"/>
      <c r="TQM12" s="54"/>
      <c r="TQN12" s="54"/>
      <c r="TQO12" s="54"/>
      <c r="TQP12" s="54"/>
      <c r="TQQ12" s="54"/>
      <c r="TQR12" s="54"/>
      <c r="TQS12" s="54"/>
      <c r="TQT12" s="54"/>
      <c r="TQU12" s="54"/>
      <c r="TQV12" s="54"/>
      <c r="TQW12" s="54"/>
      <c r="TQX12" s="54"/>
      <c r="TQY12" s="54"/>
      <c r="TQZ12" s="54"/>
      <c r="TRA12" s="54"/>
      <c r="TRB12" s="54"/>
      <c r="TRC12" s="54"/>
      <c r="TRD12" s="54"/>
      <c r="TRE12" s="54"/>
      <c r="TRF12" s="54"/>
      <c r="TRG12" s="54"/>
      <c r="TRH12" s="54"/>
      <c r="TRI12" s="54"/>
      <c r="TRJ12" s="54"/>
      <c r="TRK12" s="54"/>
      <c r="TRL12" s="54"/>
      <c r="TRM12" s="54"/>
      <c r="TRN12" s="54"/>
      <c r="TRO12" s="54"/>
      <c r="TRP12" s="54"/>
      <c r="TRQ12" s="54"/>
      <c r="TRR12" s="54"/>
      <c r="TRS12" s="54"/>
      <c r="TRT12" s="54"/>
      <c r="TRU12" s="54"/>
      <c r="TRV12" s="54"/>
      <c r="TRW12" s="54"/>
      <c r="TRX12" s="54"/>
      <c r="TRY12" s="54"/>
      <c r="TRZ12" s="54"/>
      <c r="TSA12" s="54"/>
      <c r="TSB12" s="54"/>
      <c r="TSC12" s="54"/>
      <c r="TSD12" s="54"/>
      <c r="TSE12" s="54"/>
      <c r="TSF12" s="54"/>
      <c r="TSG12" s="54"/>
      <c r="TSH12" s="54"/>
      <c r="TSI12" s="54"/>
      <c r="TSJ12" s="54"/>
      <c r="TSK12" s="54"/>
      <c r="TSL12" s="54"/>
      <c r="TSM12" s="54"/>
      <c r="TSN12" s="54"/>
      <c r="TSO12" s="54"/>
      <c r="TSP12" s="54"/>
      <c r="TSQ12" s="54"/>
      <c r="TSR12" s="54"/>
      <c r="TSS12" s="54"/>
      <c r="TST12" s="54"/>
      <c r="TSU12" s="54"/>
      <c r="TSV12" s="54"/>
      <c r="TSW12" s="54"/>
      <c r="TSX12" s="54"/>
      <c r="TSY12" s="54"/>
      <c r="TSZ12" s="54"/>
      <c r="TTA12" s="54"/>
      <c r="TTB12" s="54"/>
      <c r="TTC12" s="54"/>
      <c r="TTD12" s="54"/>
      <c r="TTE12" s="54"/>
      <c r="TTF12" s="54"/>
      <c r="TTG12" s="54"/>
      <c r="TTH12" s="54"/>
      <c r="TTI12" s="54"/>
      <c r="TTJ12" s="54"/>
      <c r="TTK12" s="54"/>
      <c r="TTL12" s="54"/>
      <c r="TTM12" s="54"/>
      <c r="TTN12" s="54"/>
      <c r="TTO12" s="54"/>
      <c r="TTP12" s="54"/>
      <c r="TTQ12" s="54"/>
      <c r="TTR12" s="54"/>
      <c r="TTS12" s="54"/>
      <c r="TTT12" s="54"/>
      <c r="TTU12" s="54"/>
      <c r="TTV12" s="54"/>
      <c r="TTW12" s="54"/>
      <c r="TTX12" s="54"/>
      <c r="TTY12" s="54"/>
      <c r="TTZ12" s="54"/>
      <c r="TUA12" s="54"/>
      <c r="TUB12" s="54"/>
      <c r="TUC12" s="54"/>
      <c r="TUD12" s="54"/>
      <c r="TUE12" s="54"/>
      <c r="TUF12" s="54"/>
      <c r="TUG12" s="54"/>
      <c r="TUH12" s="54"/>
      <c r="TUI12" s="54"/>
      <c r="TUJ12" s="54"/>
      <c r="TUK12" s="54"/>
      <c r="TUL12" s="54"/>
      <c r="TUM12" s="54"/>
      <c r="TUN12" s="54"/>
      <c r="TUO12" s="54"/>
      <c r="TUP12" s="54"/>
      <c r="TUQ12" s="54"/>
      <c r="TUR12" s="54"/>
      <c r="TUS12" s="54"/>
      <c r="TUT12" s="54"/>
      <c r="TUU12" s="54"/>
      <c r="TUV12" s="54"/>
      <c r="TUW12" s="54"/>
      <c r="TUX12" s="54"/>
      <c r="TUY12" s="54"/>
      <c r="TUZ12" s="54"/>
      <c r="TVA12" s="54"/>
      <c r="TVB12" s="54"/>
      <c r="TVC12" s="54"/>
      <c r="TVD12" s="54"/>
      <c r="TVE12" s="54"/>
      <c r="TVF12" s="54"/>
      <c r="TVG12" s="54"/>
      <c r="TVH12" s="54"/>
      <c r="TVI12" s="54"/>
      <c r="TVJ12" s="54"/>
      <c r="TVK12" s="54"/>
      <c r="TVL12" s="54"/>
      <c r="TVM12" s="54"/>
      <c r="TVN12" s="54"/>
      <c r="TVO12" s="54"/>
      <c r="TVP12" s="54"/>
      <c r="TVQ12" s="54"/>
      <c r="TVR12" s="54"/>
      <c r="TVS12" s="54"/>
      <c r="TVT12" s="54"/>
      <c r="TVU12" s="54"/>
      <c r="TVV12" s="54"/>
      <c r="TVW12" s="54"/>
      <c r="TVX12" s="54"/>
      <c r="TVY12" s="54"/>
      <c r="TVZ12" s="54"/>
      <c r="TWA12" s="54"/>
      <c r="TWB12" s="54"/>
      <c r="TWC12" s="54"/>
      <c r="TWD12" s="54"/>
      <c r="TWE12" s="54"/>
      <c r="TWF12" s="54"/>
      <c r="TWG12" s="54"/>
      <c r="TWH12" s="54"/>
      <c r="TWI12" s="54"/>
      <c r="TWJ12" s="54"/>
      <c r="TWK12" s="54"/>
      <c r="TWL12" s="54"/>
      <c r="TWM12" s="54"/>
      <c r="TWN12" s="54"/>
      <c r="TWO12" s="54"/>
      <c r="TWP12" s="54"/>
      <c r="TWQ12" s="54"/>
      <c r="TWR12" s="54"/>
      <c r="TWS12" s="54"/>
      <c r="TWT12" s="54"/>
      <c r="TWU12" s="54"/>
      <c r="TWV12" s="54"/>
      <c r="TWW12" s="54"/>
      <c r="TWX12" s="54"/>
      <c r="TWY12" s="54"/>
      <c r="TWZ12" s="54"/>
      <c r="TXA12" s="54"/>
      <c r="TXB12" s="54"/>
      <c r="TXC12" s="54"/>
      <c r="TXD12" s="54"/>
      <c r="TXE12" s="54"/>
      <c r="TXF12" s="54"/>
      <c r="TXG12" s="54"/>
      <c r="TXH12" s="54"/>
      <c r="TXI12" s="54"/>
      <c r="TXJ12" s="54"/>
      <c r="TXK12" s="54"/>
      <c r="TXL12" s="54"/>
      <c r="TXM12" s="54"/>
      <c r="TXN12" s="54"/>
      <c r="TXO12" s="54"/>
      <c r="TXP12" s="54"/>
      <c r="TXQ12" s="54"/>
      <c r="TXR12" s="54"/>
      <c r="TXS12" s="54"/>
      <c r="TXT12" s="54"/>
      <c r="TXU12" s="54"/>
      <c r="TXV12" s="54"/>
      <c r="TXW12" s="54"/>
      <c r="TXX12" s="54"/>
      <c r="TXY12" s="54"/>
      <c r="TXZ12" s="54"/>
      <c r="TYA12" s="54"/>
      <c r="TYB12" s="54"/>
      <c r="TYC12" s="54"/>
      <c r="TYD12" s="54"/>
      <c r="TYE12" s="54"/>
      <c r="TYF12" s="54"/>
      <c r="TYG12" s="54"/>
      <c r="TYH12" s="54"/>
      <c r="TYI12" s="54"/>
      <c r="TYJ12" s="54"/>
      <c r="TYK12" s="54"/>
      <c r="TYL12" s="54"/>
      <c r="TYM12" s="54"/>
      <c r="TYN12" s="54"/>
      <c r="TYO12" s="54"/>
      <c r="TYP12" s="54"/>
      <c r="TYQ12" s="54"/>
      <c r="TYR12" s="54"/>
      <c r="TYS12" s="54"/>
      <c r="TYT12" s="54"/>
      <c r="TYU12" s="54"/>
      <c r="TYV12" s="54"/>
      <c r="TYW12" s="54"/>
      <c r="TYX12" s="54"/>
      <c r="TYY12" s="54"/>
      <c r="TYZ12" s="54"/>
      <c r="TZA12" s="54"/>
      <c r="TZB12" s="54"/>
      <c r="TZC12" s="54"/>
      <c r="TZD12" s="54"/>
      <c r="TZE12" s="54"/>
      <c r="TZF12" s="54"/>
      <c r="TZG12" s="54"/>
      <c r="TZH12" s="54"/>
      <c r="TZI12" s="54"/>
      <c r="TZJ12" s="54"/>
      <c r="TZK12" s="54"/>
      <c r="TZL12" s="54"/>
      <c r="TZM12" s="54"/>
      <c r="TZN12" s="54"/>
      <c r="TZO12" s="54"/>
      <c r="TZP12" s="54"/>
      <c r="TZQ12" s="54"/>
      <c r="TZR12" s="54"/>
      <c r="TZS12" s="54"/>
      <c r="TZT12" s="54"/>
      <c r="TZU12" s="54"/>
      <c r="TZV12" s="54"/>
      <c r="TZW12" s="54"/>
      <c r="TZX12" s="54"/>
      <c r="TZY12" s="54"/>
      <c r="TZZ12" s="54"/>
      <c r="UAA12" s="54"/>
      <c r="UAB12" s="54"/>
      <c r="UAC12" s="54"/>
      <c r="UAD12" s="54"/>
      <c r="UAE12" s="54"/>
      <c r="UAF12" s="54"/>
      <c r="UAG12" s="54"/>
      <c r="UAH12" s="54"/>
      <c r="UAI12" s="54"/>
      <c r="UAJ12" s="54"/>
      <c r="UAK12" s="54"/>
      <c r="UAL12" s="54"/>
      <c r="UAM12" s="54"/>
      <c r="UAN12" s="54"/>
      <c r="UAO12" s="54"/>
      <c r="UAP12" s="54"/>
      <c r="UAQ12" s="54"/>
      <c r="UAR12" s="54"/>
      <c r="UAS12" s="54"/>
      <c r="UAT12" s="54"/>
      <c r="UAU12" s="54"/>
      <c r="UAV12" s="54"/>
      <c r="UAW12" s="54"/>
      <c r="UAX12" s="54"/>
      <c r="UAY12" s="54"/>
      <c r="UAZ12" s="54"/>
      <c r="UBA12" s="54"/>
      <c r="UBB12" s="54"/>
      <c r="UBC12" s="54"/>
      <c r="UBD12" s="54"/>
      <c r="UBE12" s="54"/>
      <c r="UBF12" s="54"/>
      <c r="UBG12" s="54"/>
      <c r="UBH12" s="54"/>
      <c r="UBI12" s="54"/>
      <c r="UBJ12" s="54"/>
      <c r="UBK12" s="54"/>
      <c r="UBL12" s="54"/>
      <c r="UBM12" s="54"/>
      <c r="UBN12" s="54"/>
      <c r="UBO12" s="54"/>
      <c r="UBP12" s="54"/>
      <c r="UBQ12" s="54"/>
      <c r="UBR12" s="54"/>
      <c r="UBS12" s="54"/>
      <c r="UBT12" s="54"/>
      <c r="UBU12" s="54"/>
      <c r="UBV12" s="54"/>
      <c r="UBW12" s="54"/>
      <c r="UBX12" s="54"/>
      <c r="UBY12" s="54"/>
      <c r="UBZ12" s="54"/>
      <c r="UCA12" s="54"/>
      <c r="UCB12" s="54"/>
      <c r="UCC12" s="54"/>
      <c r="UCD12" s="54"/>
      <c r="UCE12" s="54"/>
      <c r="UCF12" s="54"/>
      <c r="UCG12" s="54"/>
      <c r="UCH12" s="54"/>
      <c r="UCI12" s="54"/>
      <c r="UCJ12" s="54"/>
      <c r="UCK12" s="54"/>
      <c r="UCL12" s="54"/>
      <c r="UCM12" s="54"/>
      <c r="UCN12" s="54"/>
      <c r="UCO12" s="54"/>
      <c r="UCP12" s="54"/>
      <c r="UCQ12" s="54"/>
      <c r="UCR12" s="54"/>
      <c r="UCS12" s="54"/>
      <c r="UCT12" s="54"/>
      <c r="UCU12" s="54"/>
      <c r="UCV12" s="54"/>
      <c r="UCW12" s="54"/>
      <c r="UCX12" s="54"/>
      <c r="UCY12" s="54"/>
      <c r="UCZ12" s="54"/>
      <c r="UDA12" s="54"/>
      <c r="UDB12" s="54"/>
      <c r="UDC12" s="54"/>
      <c r="UDD12" s="54"/>
      <c r="UDE12" s="54"/>
      <c r="UDF12" s="54"/>
      <c r="UDG12" s="54"/>
      <c r="UDH12" s="54"/>
      <c r="UDI12" s="54"/>
      <c r="UDJ12" s="54"/>
      <c r="UDK12" s="54"/>
      <c r="UDL12" s="54"/>
      <c r="UDM12" s="54"/>
      <c r="UDN12" s="54"/>
      <c r="UDO12" s="54"/>
      <c r="UDP12" s="54"/>
      <c r="UDQ12" s="54"/>
      <c r="UDR12" s="54"/>
      <c r="UDS12" s="54"/>
      <c r="UDT12" s="54"/>
      <c r="UDU12" s="54"/>
      <c r="UDV12" s="54"/>
      <c r="UDW12" s="54"/>
      <c r="UDX12" s="54"/>
      <c r="UDY12" s="54"/>
      <c r="UDZ12" s="54"/>
      <c r="UEA12" s="54"/>
      <c r="UEB12" s="54"/>
      <c r="UEC12" s="54"/>
      <c r="UED12" s="54"/>
      <c r="UEE12" s="54"/>
      <c r="UEF12" s="54"/>
      <c r="UEG12" s="54"/>
      <c r="UEH12" s="54"/>
      <c r="UEI12" s="54"/>
      <c r="UEJ12" s="54"/>
      <c r="UEK12" s="54"/>
      <c r="UEL12" s="54"/>
      <c r="UEM12" s="54"/>
      <c r="UEN12" s="54"/>
      <c r="UEO12" s="54"/>
      <c r="UEP12" s="54"/>
      <c r="UEQ12" s="54"/>
      <c r="UER12" s="54"/>
      <c r="UES12" s="54"/>
      <c r="UET12" s="54"/>
      <c r="UEU12" s="54"/>
      <c r="UEV12" s="54"/>
      <c r="UEW12" s="54"/>
      <c r="UEX12" s="54"/>
      <c r="UEY12" s="54"/>
      <c r="UEZ12" s="54"/>
      <c r="UFA12" s="54"/>
      <c r="UFB12" s="54"/>
      <c r="UFC12" s="54"/>
      <c r="UFD12" s="54"/>
      <c r="UFE12" s="54"/>
      <c r="UFF12" s="54"/>
      <c r="UFG12" s="54"/>
      <c r="UFH12" s="54"/>
      <c r="UFI12" s="54"/>
      <c r="UFJ12" s="54"/>
      <c r="UFK12" s="54"/>
      <c r="UFL12" s="54"/>
      <c r="UFM12" s="54"/>
      <c r="UFN12" s="54"/>
      <c r="UFO12" s="54"/>
      <c r="UFP12" s="54"/>
      <c r="UFQ12" s="54"/>
      <c r="UFR12" s="54"/>
      <c r="UFS12" s="54"/>
      <c r="UFT12" s="54"/>
      <c r="UFU12" s="54"/>
      <c r="UFV12" s="54"/>
      <c r="UFW12" s="54"/>
      <c r="UFX12" s="54"/>
      <c r="UFY12" s="54"/>
      <c r="UFZ12" s="54"/>
      <c r="UGA12" s="54"/>
      <c r="UGB12" s="54"/>
      <c r="UGC12" s="54"/>
      <c r="UGD12" s="54"/>
      <c r="UGE12" s="54"/>
      <c r="UGF12" s="54"/>
      <c r="UGG12" s="54"/>
      <c r="UGH12" s="54"/>
      <c r="UGI12" s="54"/>
      <c r="UGJ12" s="54"/>
      <c r="UGK12" s="54"/>
      <c r="UGL12" s="54"/>
      <c r="UGM12" s="54"/>
      <c r="UGN12" s="54"/>
      <c r="UGO12" s="54"/>
      <c r="UGP12" s="54"/>
      <c r="UGQ12" s="54"/>
      <c r="UGR12" s="54"/>
      <c r="UGS12" s="54"/>
      <c r="UGT12" s="54"/>
      <c r="UGU12" s="54"/>
      <c r="UGV12" s="54"/>
      <c r="UGW12" s="54"/>
      <c r="UGX12" s="54"/>
      <c r="UGY12" s="54"/>
      <c r="UGZ12" s="54"/>
      <c r="UHA12" s="54"/>
      <c r="UHB12" s="54"/>
      <c r="UHC12" s="54"/>
      <c r="UHD12" s="54"/>
      <c r="UHE12" s="54"/>
      <c r="UHF12" s="54"/>
      <c r="UHG12" s="54"/>
      <c r="UHH12" s="54"/>
      <c r="UHI12" s="54"/>
      <c r="UHJ12" s="54"/>
      <c r="UHK12" s="54"/>
      <c r="UHL12" s="54"/>
      <c r="UHM12" s="54"/>
      <c r="UHN12" s="54"/>
      <c r="UHO12" s="54"/>
      <c r="UHP12" s="54"/>
      <c r="UHQ12" s="54"/>
      <c r="UHR12" s="54"/>
      <c r="UHS12" s="54"/>
      <c r="UHT12" s="54"/>
      <c r="UHU12" s="54"/>
      <c r="UHV12" s="54"/>
      <c r="UHW12" s="54"/>
      <c r="UHX12" s="54"/>
      <c r="UHY12" s="54"/>
      <c r="UHZ12" s="54"/>
      <c r="UIA12" s="54"/>
      <c r="UIB12" s="54"/>
      <c r="UIC12" s="54"/>
      <c r="UID12" s="54"/>
      <c r="UIE12" s="54"/>
      <c r="UIF12" s="54"/>
      <c r="UIG12" s="54"/>
      <c r="UIH12" s="54"/>
      <c r="UII12" s="54"/>
      <c r="UIJ12" s="54"/>
      <c r="UIK12" s="54"/>
      <c r="UIL12" s="54"/>
      <c r="UIM12" s="54"/>
      <c r="UIN12" s="54"/>
      <c r="UIO12" s="54"/>
      <c r="UIP12" s="54"/>
      <c r="UIQ12" s="54"/>
      <c r="UIR12" s="54"/>
      <c r="UIS12" s="54"/>
      <c r="UIT12" s="54"/>
      <c r="UIU12" s="54"/>
      <c r="UIV12" s="54"/>
      <c r="UIW12" s="54"/>
      <c r="UIX12" s="54"/>
      <c r="UIY12" s="54"/>
      <c r="UIZ12" s="54"/>
      <c r="UJA12" s="54"/>
      <c r="UJB12" s="54"/>
      <c r="UJC12" s="54"/>
      <c r="UJD12" s="54"/>
      <c r="UJE12" s="54"/>
      <c r="UJF12" s="54"/>
      <c r="UJG12" s="54"/>
      <c r="UJH12" s="54"/>
      <c r="UJI12" s="54"/>
      <c r="UJJ12" s="54"/>
      <c r="UJK12" s="54"/>
      <c r="UJL12" s="54"/>
      <c r="UJM12" s="54"/>
      <c r="UJN12" s="54"/>
      <c r="UJO12" s="54"/>
      <c r="UJP12" s="54"/>
      <c r="UJQ12" s="54"/>
      <c r="UJR12" s="54"/>
      <c r="UJS12" s="54"/>
      <c r="UJT12" s="54"/>
      <c r="UJU12" s="54"/>
      <c r="UJV12" s="54"/>
      <c r="UJW12" s="54"/>
      <c r="UJX12" s="54"/>
      <c r="UJY12" s="54"/>
      <c r="UJZ12" s="54"/>
      <c r="UKA12" s="54"/>
      <c r="UKB12" s="54"/>
      <c r="UKC12" s="54"/>
      <c r="UKD12" s="54"/>
      <c r="UKE12" s="54"/>
      <c r="UKF12" s="54"/>
      <c r="UKG12" s="54"/>
      <c r="UKH12" s="54"/>
      <c r="UKI12" s="54"/>
      <c r="UKJ12" s="54"/>
      <c r="UKK12" s="54"/>
      <c r="UKL12" s="54"/>
      <c r="UKM12" s="54"/>
      <c r="UKN12" s="54"/>
      <c r="UKO12" s="54"/>
      <c r="UKP12" s="54"/>
      <c r="UKQ12" s="54"/>
      <c r="UKR12" s="54"/>
      <c r="UKS12" s="54"/>
      <c r="UKT12" s="54"/>
      <c r="UKU12" s="54"/>
      <c r="UKV12" s="54"/>
      <c r="UKW12" s="54"/>
      <c r="UKX12" s="54"/>
      <c r="UKY12" s="54"/>
      <c r="UKZ12" s="54"/>
      <c r="ULA12" s="54"/>
      <c r="ULB12" s="54"/>
      <c r="ULC12" s="54"/>
      <c r="ULD12" s="54"/>
      <c r="ULE12" s="54"/>
      <c r="ULF12" s="54"/>
      <c r="ULG12" s="54"/>
      <c r="ULH12" s="54"/>
      <c r="ULI12" s="54"/>
      <c r="ULJ12" s="54"/>
      <c r="ULK12" s="54"/>
      <c r="ULL12" s="54"/>
      <c r="ULM12" s="54"/>
      <c r="ULN12" s="54"/>
      <c r="ULO12" s="54"/>
      <c r="ULP12" s="54"/>
      <c r="ULQ12" s="54"/>
      <c r="ULR12" s="54"/>
      <c r="ULS12" s="54"/>
      <c r="ULT12" s="54"/>
      <c r="ULU12" s="54"/>
      <c r="ULV12" s="54"/>
      <c r="ULW12" s="54"/>
      <c r="ULX12" s="54"/>
      <c r="ULY12" s="54"/>
      <c r="ULZ12" s="54"/>
      <c r="UMA12" s="54"/>
      <c r="UMB12" s="54"/>
      <c r="UMC12" s="54"/>
      <c r="UMD12" s="54"/>
      <c r="UME12" s="54"/>
      <c r="UMF12" s="54"/>
      <c r="UMG12" s="54"/>
      <c r="UMH12" s="54"/>
      <c r="UMI12" s="54"/>
      <c r="UMJ12" s="54"/>
      <c r="UMK12" s="54"/>
      <c r="UML12" s="54"/>
      <c r="UMM12" s="54"/>
      <c r="UMN12" s="54"/>
      <c r="UMO12" s="54"/>
      <c r="UMP12" s="54"/>
      <c r="UMQ12" s="54"/>
      <c r="UMR12" s="54"/>
      <c r="UMS12" s="54"/>
      <c r="UMT12" s="54"/>
      <c r="UMU12" s="54"/>
      <c r="UMV12" s="54"/>
      <c r="UMW12" s="54"/>
      <c r="UMX12" s="54"/>
      <c r="UMY12" s="54"/>
      <c r="UMZ12" s="54"/>
      <c r="UNA12" s="54"/>
      <c r="UNB12" s="54"/>
      <c r="UNC12" s="54"/>
      <c r="UND12" s="54"/>
      <c r="UNE12" s="54"/>
      <c r="UNF12" s="54"/>
      <c r="UNG12" s="54"/>
      <c r="UNH12" s="54"/>
      <c r="UNI12" s="54"/>
      <c r="UNJ12" s="54"/>
      <c r="UNK12" s="54"/>
      <c r="UNL12" s="54"/>
      <c r="UNM12" s="54"/>
      <c r="UNN12" s="54"/>
      <c r="UNO12" s="54"/>
      <c r="UNP12" s="54"/>
      <c r="UNQ12" s="54"/>
      <c r="UNR12" s="54"/>
      <c r="UNS12" s="54"/>
      <c r="UNT12" s="54"/>
      <c r="UNU12" s="54"/>
      <c r="UNV12" s="54"/>
      <c r="UNW12" s="54"/>
      <c r="UNX12" s="54"/>
      <c r="UNY12" s="54"/>
      <c r="UNZ12" s="54"/>
      <c r="UOA12" s="54"/>
      <c r="UOB12" s="54"/>
      <c r="UOC12" s="54"/>
      <c r="UOD12" s="54"/>
      <c r="UOE12" s="54"/>
      <c r="UOF12" s="54"/>
      <c r="UOG12" s="54"/>
      <c r="UOH12" s="54"/>
      <c r="UOI12" s="54"/>
      <c r="UOJ12" s="54"/>
      <c r="UOK12" s="54"/>
      <c r="UOL12" s="54"/>
      <c r="UOM12" s="54"/>
      <c r="UON12" s="54"/>
      <c r="UOO12" s="54"/>
      <c r="UOP12" s="54"/>
      <c r="UOQ12" s="54"/>
      <c r="UOR12" s="54"/>
      <c r="UOS12" s="54"/>
      <c r="UOT12" s="54"/>
      <c r="UOU12" s="54"/>
      <c r="UOV12" s="54"/>
      <c r="UOW12" s="54"/>
      <c r="UOX12" s="54"/>
      <c r="UOY12" s="54"/>
      <c r="UOZ12" s="54"/>
      <c r="UPA12" s="54"/>
      <c r="UPB12" s="54"/>
      <c r="UPC12" s="54"/>
      <c r="UPD12" s="54"/>
      <c r="UPE12" s="54"/>
      <c r="UPF12" s="54"/>
      <c r="UPG12" s="54"/>
      <c r="UPH12" s="54"/>
      <c r="UPI12" s="54"/>
      <c r="UPJ12" s="54"/>
      <c r="UPK12" s="54"/>
      <c r="UPL12" s="54"/>
      <c r="UPM12" s="54"/>
      <c r="UPN12" s="54"/>
      <c r="UPO12" s="54"/>
      <c r="UPP12" s="54"/>
      <c r="UPQ12" s="54"/>
      <c r="UPR12" s="54"/>
      <c r="UPS12" s="54"/>
      <c r="UPT12" s="54"/>
      <c r="UPU12" s="54"/>
      <c r="UPV12" s="54"/>
      <c r="UPW12" s="54"/>
      <c r="UPX12" s="54"/>
      <c r="UPY12" s="54"/>
      <c r="UPZ12" s="54"/>
      <c r="UQA12" s="54"/>
      <c r="UQB12" s="54"/>
      <c r="UQC12" s="54"/>
      <c r="UQD12" s="54"/>
      <c r="UQE12" s="54"/>
      <c r="UQF12" s="54"/>
      <c r="UQG12" s="54"/>
      <c r="UQH12" s="54"/>
      <c r="UQI12" s="54"/>
      <c r="UQJ12" s="54"/>
      <c r="UQK12" s="54"/>
      <c r="UQL12" s="54"/>
      <c r="UQM12" s="54"/>
      <c r="UQN12" s="54"/>
      <c r="UQO12" s="54"/>
      <c r="UQP12" s="54"/>
      <c r="UQQ12" s="54"/>
      <c r="UQR12" s="54"/>
      <c r="UQS12" s="54"/>
      <c r="UQT12" s="54"/>
      <c r="UQU12" s="54"/>
      <c r="UQV12" s="54"/>
      <c r="UQW12" s="54"/>
      <c r="UQX12" s="54"/>
      <c r="UQY12" s="54"/>
      <c r="UQZ12" s="54"/>
      <c r="URA12" s="54"/>
      <c r="URB12" s="54"/>
      <c r="URC12" s="54"/>
      <c r="URD12" s="54"/>
      <c r="URE12" s="54"/>
      <c r="URF12" s="54"/>
      <c r="URG12" s="54"/>
      <c r="URH12" s="54"/>
      <c r="URI12" s="54"/>
      <c r="URJ12" s="54"/>
      <c r="URK12" s="54"/>
      <c r="URL12" s="54"/>
      <c r="URM12" s="54"/>
      <c r="URN12" s="54"/>
      <c r="URO12" s="54"/>
      <c r="URP12" s="54"/>
      <c r="URQ12" s="54"/>
      <c r="URR12" s="54"/>
      <c r="URS12" s="54"/>
      <c r="URT12" s="54"/>
      <c r="URU12" s="54"/>
      <c r="URV12" s="54"/>
      <c r="URW12" s="54"/>
      <c r="URX12" s="54"/>
      <c r="URY12" s="54"/>
      <c r="URZ12" s="54"/>
      <c r="USA12" s="54"/>
      <c r="USB12" s="54"/>
      <c r="USC12" s="54"/>
      <c r="USD12" s="54"/>
      <c r="USE12" s="54"/>
      <c r="USF12" s="54"/>
      <c r="USG12" s="54"/>
      <c r="USH12" s="54"/>
      <c r="USI12" s="54"/>
      <c r="USJ12" s="54"/>
      <c r="USK12" s="54"/>
      <c r="USL12" s="54"/>
      <c r="USM12" s="54"/>
      <c r="USN12" s="54"/>
      <c r="USO12" s="54"/>
      <c r="USP12" s="54"/>
      <c r="USQ12" s="54"/>
      <c r="USR12" s="54"/>
      <c r="USS12" s="54"/>
      <c r="UST12" s="54"/>
      <c r="USU12" s="54"/>
      <c r="USV12" s="54"/>
      <c r="USW12" s="54"/>
      <c r="USX12" s="54"/>
      <c r="USY12" s="54"/>
      <c r="USZ12" s="54"/>
      <c r="UTA12" s="54"/>
      <c r="UTB12" s="54"/>
      <c r="UTC12" s="54"/>
      <c r="UTD12" s="54"/>
      <c r="UTE12" s="54"/>
      <c r="UTF12" s="54"/>
      <c r="UTG12" s="54"/>
      <c r="UTH12" s="54"/>
      <c r="UTI12" s="54"/>
      <c r="UTJ12" s="54"/>
      <c r="UTK12" s="54"/>
      <c r="UTL12" s="54"/>
      <c r="UTM12" s="54"/>
      <c r="UTN12" s="54"/>
      <c r="UTO12" s="54"/>
      <c r="UTP12" s="54"/>
      <c r="UTQ12" s="54"/>
      <c r="UTR12" s="54"/>
      <c r="UTS12" s="54"/>
      <c r="UTT12" s="54"/>
      <c r="UTU12" s="54"/>
      <c r="UTV12" s="54"/>
      <c r="UTW12" s="54"/>
      <c r="UTX12" s="54"/>
      <c r="UTY12" s="54"/>
      <c r="UTZ12" s="54"/>
      <c r="UUA12" s="54"/>
      <c r="UUB12" s="54"/>
      <c r="UUC12" s="54"/>
      <c r="UUD12" s="54"/>
      <c r="UUE12" s="54"/>
      <c r="UUF12" s="54"/>
      <c r="UUG12" s="54"/>
      <c r="UUH12" s="54"/>
      <c r="UUI12" s="54"/>
      <c r="UUJ12" s="54"/>
      <c r="UUK12" s="54"/>
      <c r="UUL12" s="54"/>
      <c r="UUM12" s="54"/>
      <c r="UUN12" s="54"/>
      <c r="UUO12" s="54"/>
      <c r="UUP12" s="54"/>
      <c r="UUQ12" s="54"/>
      <c r="UUR12" s="54"/>
      <c r="UUS12" s="54"/>
      <c r="UUT12" s="54"/>
      <c r="UUU12" s="54"/>
      <c r="UUV12" s="54"/>
      <c r="UUW12" s="54"/>
      <c r="UUX12" s="54"/>
      <c r="UUY12" s="54"/>
      <c r="UUZ12" s="54"/>
      <c r="UVA12" s="54"/>
      <c r="UVB12" s="54"/>
      <c r="UVC12" s="54"/>
      <c r="UVD12" s="54"/>
      <c r="UVE12" s="54"/>
      <c r="UVF12" s="54"/>
      <c r="UVG12" s="54"/>
      <c r="UVH12" s="54"/>
      <c r="UVI12" s="54"/>
      <c r="UVJ12" s="54"/>
      <c r="UVK12" s="54"/>
      <c r="UVL12" s="54"/>
      <c r="UVM12" s="54"/>
      <c r="UVN12" s="54"/>
      <c r="UVO12" s="54"/>
      <c r="UVP12" s="54"/>
      <c r="UVQ12" s="54"/>
      <c r="UVR12" s="54"/>
      <c r="UVS12" s="54"/>
      <c r="UVT12" s="54"/>
      <c r="UVU12" s="54"/>
      <c r="UVV12" s="54"/>
      <c r="UVW12" s="54"/>
      <c r="UVX12" s="54"/>
      <c r="UVY12" s="54"/>
      <c r="UVZ12" s="54"/>
      <c r="UWA12" s="54"/>
      <c r="UWB12" s="54"/>
      <c r="UWC12" s="54"/>
      <c r="UWD12" s="54"/>
      <c r="UWE12" s="54"/>
      <c r="UWF12" s="54"/>
      <c r="UWG12" s="54"/>
      <c r="UWH12" s="54"/>
      <c r="UWI12" s="54"/>
      <c r="UWJ12" s="54"/>
      <c r="UWK12" s="54"/>
      <c r="UWL12" s="54"/>
      <c r="UWM12" s="54"/>
      <c r="UWN12" s="54"/>
      <c r="UWO12" s="54"/>
      <c r="UWP12" s="54"/>
      <c r="UWQ12" s="54"/>
      <c r="UWR12" s="54"/>
      <c r="UWS12" s="54"/>
      <c r="UWT12" s="54"/>
      <c r="UWU12" s="54"/>
      <c r="UWV12" s="54"/>
      <c r="UWW12" s="54"/>
      <c r="UWX12" s="54"/>
      <c r="UWY12" s="54"/>
      <c r="UWZ12" s="54"/>
      <c r="UXA12" s="54"/>
      <c r="UXB12" s="54"/>
      <c r="UXC12" s="54"/>
      <c r="UXD12" s="54"/>
      <c r="UXE12" s="54"/>
      <c r="UXF12" s="54"/>
      <c r="UXG12" s="54"/>
      <c r="UXH12" s="54"/>
      <c r="UXI12" s="54"/>
      <c r="UXJ12" s="54"/>
      <c r="UXK12" s="54"/>
      <c r="UXL12" s="54"/>
      <c r="UXM12" s="54"/>
      <c r="UXN12" s="54"/>
      <c r="UXO12" s="54"/>
      <c r="UXP12" s="54"/>
      <c r="UXQ12" s="54"/>
      <c r="UXR12" s="54"/>
      <c r="UXS12" s="54"/>
      <c r="UXT12" s="54"/>
      <c r="UXU12" s="54"/>
      <c r="UXV12" s="54"/>
      <c r="UXW12" s="54"/>
      <c r="UXX12" s="54"/>
      <c r="UXY12" s="54"/>
      <c r="UXZ12" s="54"/>
      <c r="UYA12" s="54"/>
      <c r="UYB12" s="54"/>
      <c r="UYC12" s="54"/>
      <c r="UYD12" s="54"/>
      <c r="UYE12" s="54"/>
      <c r="UYF12" s="54"/>
      <c r="UYG12" s="54"/>
      <c r="UYH12" s="54"/>
      <c r="UYI12" s="54"/>
      <c r="UYJ12" s="54"/>
      <c r="UYK12" s="54"/>
      <c r="UYL12" s="54"/>
      <c r="UYM12" s="54"/>
      <c r="UYN12" s="54"/>
      <c r="UYO12" s="54"/>
      <c r="UYP12" s="54"/>
      <c r="UYQ12" s="54"/>
      <c r="UYR12" s="54"/>
      <c r="UYS12" s="54"/>
      <c r="UYT12" s="54"/>
      <c r="UYU12" s="54"/>
      <c r="UYV12" s="54"/>
      <c r="UYW12" s="54"/>
      <c r="UYX12" s="54"/>
      <c r="UYY12" s="54"/>
      <c r="UYZ12" s="54"/>
      <c r="UZA12" s="54"/>
      <c r="UZB12" s="54"/>
      <c r="UZC12" s="54"/>
      <c r="UZD12" s="54"/>
      <c r="UZE12" s="54"/>
      <c r="UZF12" s="54"/>
      <c r="UZG12" s="54"/>
      <c r="UZH12" s="54"/>
      <c r="UZI12" s="54"/>
      <c r="UZJ12" s="54"/>
      <c r="UZK12" s="54"/>
      <c r="UZL12" s="54"/>
      <c r="UZM12" s="54"/>
      <c r="UZN12" s="54"/>
      <c r="UZO12" s="54"/>
      <c r="UZP12" s="54"/>
      <c r="UZQ12" s="54"/>
      <c r="UZR12" s="54"/>
      <c r="UZS12" s="54"/>
      <c r="UZT12" s="54"/>
      <c r="UZU12" s="54"/>
      <c r="UZV12" s="54"/>
      <c r="UZW12" s="54"/>
      <c r="UZX12" s="54"/>
      <c r="UZY12" s="54"/>
      <c r="UZZ12" s="54"/>
      <c r="VAA12" s="54"/>
      <c r="VAB12" s="54"/>
      <c r="VAC12" s="54"/>
      <c r="VAD12" s="54"/>
      <c r="VAE12" s="54"/>
      <c r="VAF12" s="54"/>
      <c r="VAG12" s="54"/>
      <c r="VAH12" s="54"/>
      <c r="VAI12" s="54"/>
      <c r="VAJ12" s="54"/>
      <c r="VAK12" s="54"/>
      <c r="VAL12" s="54"/>
      <c r="VAM12" s="54"/>
      <c r="VAN12" s="54"/>
      <c r="VAO12" s="54"/>
      <c r="VAP12" s="54"/>
      <c r="VAQ12" s="54"/>
      <c r="VAR12" s="54"/>
      <c r="VAS12" s="54"/>
      <c r="VAT12" s="54"/>
      <c r="VAU12" s="54"/>
      <c r="VAV12" s="54"/>
      <c r="VAW12" s="54"/>
      <c r="VAX12" s="54"/>
      <c r="VAY12" s="54"/>
      <c r="VAZ12" s="54"/>
      <c r="VBA12" s="54"/>
      <c r="VBB12" s="54"/>
      <c r="VBC12" s="54"/>
      <c r="VBD12" s="54"/>
      <c r="VBE12" s="54"/>
      <c r="VBF12" s="54"/>
      <c r="VBG12" s="54"/>
      <c r="VBH12" s="54"/>
      <c r="VBI12" s="54"/>
      <c r="VBJ12" s="54"/>
      <c r="VBK12" s="54"/>
      <c r="VBL12" s="54"/>
      <c r="VBM12" s="54"/>
      <c r="VBN12" s="54"/>
      <c r="VBO12" s="54"/>
      <c r="VBP12" s="54"/>
      <c r="VBQ12" s="54"/>
      <c r="VBR12" s="54"/>
      <c r="VBS12" s="54"/>
      <c r="VBT12" s="54"/>
      <c r="VBU12" s="54"/>
      <c r="VBV12" s="54"/>
      <c r="VBW12" s="54"/>
      <c r="VBX12" s="54"/>
      <c r="VBY12" s="54"/>
      <c r="VBZ12" s="54"/>
      <c r="VCA12" s="54"/>
      <c r="VCB12" s="54"/>
      <c r="VCC12" s="54"/>
      <c r="VCD12" s="54"/>
      <c r="VCE12" s="54"/>
      <c r="VCF12" s="54"/>
      <c r="VCG12" s="54"/>
      <c r="VCH12" s="54"/>
      <c r="VCI12" s="54"/>
      <c r="VCJ12" s="54"/>
      <c r="VCK12" s="54"/>
      <c r="VCL12" s="54"/>
      <c r="VCM12" s="54"/>
      <c r="VCN12" s="54"/>
      <c r="VCO12" s="54"/>
      <c r="VCP12" s="54"/>
      <c r="VCQ12" s="54"/>
      <c r="VCR12" s="54"/>
      <c r="VCS12" s="54"/>
      <c r="VCT12" s="54"/>
      <c r="VCU12" s="54"/>
      <c r="VCV12" s="54"/>
      <c r="VCW12" s="54"/>
      <c r="VCX12" s="54"/>
      <c r="VCY12" s="54"/>
      <c r="VCZ12" s="54"/>
      <c r="VDA12" s="54"/>
      <c r="VDB12" s="54"/>
      <c r="VDC12" s="54"/>
      <c r="VDD12" s="54"/>
      <c r="VDE12" s="54"/>
      <c r="VDF12" s="54"/>
      <c r="VDG12" s="54"/>
      <c r="VDH12" s="54"/>
      <c r="VDI12" s="54"/>
      <c r="VDJ12" s="54"/>
      <c r="VDK12" s="54"/>
      <c r="VDL12" s="54"/>
      <c r="VDM12" s="54"/>
      <c r="VDN12" s="54"/>
      <c r="VDO12" s="54"/>
      <c r="VDP12" s="54"/>
      <c r="VDQ12" s="54"/>
      <c r="VDR12" s="54"/>
      <c r="VDS12" s="54"/>
      <c r="VDT12" s="54"/>
      <c r="VDU12" s="54"/>
      <c r="VDV12" s="54"/>
      <c r="VDW12" s="54"/>
      <c r="VDX12" s="54"/>
      <c r="VDY12" s="54"/>
      <c r="VDZ12" s="54"/>
      <c r="VEA12" s="54"/>
      <c r="VEB12" s="54"/>
      <c r="VEC12" s="54"/>
      <c r="VED12" s="54"/>
      <c r="VEE12" s="54"/>
      <c r="VEF12" s="54"/>
      <c r="VEG12" s="54"/>
      <c r="VEH12" s="54"/>
      <c r="VEI12" s="54"/>
      <c r="VEJ12" s="54"/>
      <c r="VEK12" s="54"/>
      <c r="VEL12" s="54"/>
      <c r="VEM12" s="54"/>
      <c r="VEN12" s="54"/>
      <c r="VEO12" s="54"/>
      <c r="VEP12" s="54"/>
      <c r="VEQ12" s="54"/>
      <c r="VER12" s="54"/>
      <c r="VES12" s="54"/>
      <c r="VET12" s="54"/>
      <c r="VEU12" s="54"/>
      <c r="VEV12" s="54"/>
      <c r="VEW12" s="54"/>
      <c r="VEX12" s="54"/>
      <c r="VEY12" s="54"/>
      <c r="VEZ12" s="54"/>
      <c r="VFA12" s="54"/>
      <c r="VFB12" s="54"/>
      <c r="VFC12" s="54"/>
      <c r="VFD12" s="54"/>
      <c r="VFE12" s="54"/>
      <c r="VFF12" s="54"/>
      <c r="VFG12" s="54"/>
      <c r="VFH12" s="54"/>
      <c r="VFI12" s="54"/>
      <c r="VFJ12" s="54"/>
      <c r="VFK12" s="54"/>
      <c r="VFL12" s="54"/>
      <c r="VFM12" s="54"/>
      <c r="VFN12" s="54"/>
      <c r="VFO12" s="54"/>
      <c r="VFP12" s="54"/>
      <c r="VFQ12" s="54"/>
      <c r="VFR12" s="54"/>
      <c r="VFS12" s="54"/>
      <c r="VFT12" s="54"/>
      <c r="VFU12" s="54"/>
      <c r="VFV12" s="54"/>
      <c r="VFW12" s="54"/>
      <c r="VFX12" s="54"/>
      <c r="VFY12" s="54"/>
      <c r="VFZ12" s="54"/>
      <c r="VGA12" s="54"/>
      <c r="VGB12" s="54"/>
      <c r="VGC12" s="54"/>
      <c r="VGD12" s="54"/>
      <c r="VGE12" s="54"/>
      <c r="VGF12" s="54"/>
      <c r="VGG12" s="54"/>
      <c r="VGH12" s="54"/>
      <c r="VGI12" s="54"/>
      <c r="VGJ12" s="54"/>
      <c r="VGK12" s="54"/>
      <c r="VGL12" s="54"/>
      <c r="VGM12" s="54"/>
      <c r="VGN12" s="54"/>
      <c r="VGO12" s="54"/>
      <c r="VGP12" s="54"/>
      <c r="VGQ12" s="54"/>
      <c r="VGR12" s="54"/>
      <c r="VGS12" s="54"/>
      <c r="VGT12" s="54"/>
      <c r="VGU12" s="54"/>
      <c r="VGV12" s="54"/>
      <c r="VGW12" s="54"/>
      <c r="VGX12" s="54"/>
      <c r="VGY12" s="54"/>
      <c r="VGZ12" s="54"/>
      <c r="VHA12" s="54"/>
      <c r="VHB12" s="54"/>
      <c r="VHC12" s="54"/>
      <c r="VHD12" s="54"/>
      <c r="VHE12" s="54"/>
      <c r="VHF12" s="54"/>
      <c r="VHG12" s="54"/>
      <c r="VHH12" s="54"/>
      <c r="VHI12" s="54"/>
      <c r="VHJ12" s="54"/>
      <c r="VHK12" s="54"/>
      <c r="VHL12" s="54"/>
      <c r="VHM12" s="54"/>
      <c r="VHN12" s="54"/>
      <c r="VHO12" s="54"/>
      <c r="VHP12" s="54"/>
      <c r="VHQ12" s="54"/>
      <c r="VHR12" s="54"/>
      <c r="VHS12" s="54"/>
      <c r="VHT12" s="54"/>
      <c r="VHU12" s="54"/>
      <c r="VHV12" s="54"/>
      <c r="VHW12" s="54"/>
      <c r="VHX12" s="54"/>
      <c r="VHY12" s="54"/>
      <c r="VHZ12" s="54"/>
      <c r="VIA12" s="54"/>
      <c r="VIB12" s="54"/>
      <c r="VIC12" s="54"/>
      <c r="VID12" s="54"/>
      <c r="VIE12" s="54"/>
      <c r="VIF12" s="54"/>
      <c r="VIG12" s="54"/>
      <c r="VIH12" s="54"/>
      <c r="VII12" s="54"/>
      <c r="VIJ12" s="54"/>
      <c r="VIK12" s="54"/>
      <c r="VIL12" s="54"/>
      <c r="VIM12" s="54"/>
      <c r="VIN12" s="54"/>
      <c r="VIO12" s="54"/>
      <c r="VIP12" s="54"/>
      <c r="VIQ12" s="54"/>
      <c r="VIR12" s="54"/>
      <c r="VIS12" s="54"/>
      <c r="VIT12" s="54"/>
      <c r="VIU12" s="54"/>
      <c r="VIV12" s="54"/>
      <c r="VIW12" s="54"/>
      <c r="VIX12" s="54"/>
      <c r="VIY12" s="54"/>
      <c r="VIZ12" s="54"/>
      <c r="VJA12" s="54"/>
      <c r="VJB12" s="54"/>
      <c r="VJC12" s="54"/>
      <c r="VJD12" s="54"/>
      <c r="VJE12" s="54"/>
      <c r="VJF12" s="54"/>
      <c r="VJG12" s="54"/>
      <c r="VJH12" s="54"/>
      <c r="VJI12" s="54"/>
      <c r="VJJ12" s="54"/>
      <c r="VJK12" s="54"/>
      <c r="VJL12" s="54"/>
      <c r="VJM12" s="54"/>
      <c r="VJN12" s="54"/>
      <c r="VJO12" s="54"/>
      <c r="VJP12" s="54"/>
      <c r="VJQ12" s="54"/>
      <c r="VJR12" s="54"/>
      <c r="VJS12" s="54"/>
      <c r="VJT12" s="54"/>
      <c r="VJU12" s="54"/>
      <c r="VJV12" s="54"/>
      <c r="VJW12" s="54"/>
      <c r="VJX12" s="54"/>
      <c r="VJY12" s="54"/>
      <c r="VJZ12" s="54"/>
      <c r="VKA12" s="54"/>
      <c r="VKB12" s="54"/>
      <c r="VKC12" s="54"/>
      <c r="VKD12" s="54"/>
      <c r="VKE12" s="54"/>
      <c r="VKF12" s="54"/>
      <c r="VKG12" s="54"/>
      <c r="VKH12" s="54"/>
      <c r="VKI12" s="54"/>
      <c r="VKJ12" s="54"/>
      <c r="VKK12" s="54"/>
      <c r="VKL12" s="54"/>
      <c r="VKM12" s="54"/>
      <c r="VKN12" s="54"/>
      <c r="VKO12" s="54"/>
      <c r="VKP12" s="54"/>
      <c r="VKQ12" s="54"/>
      <c r="VKR12" s="54"/>
      <c r="VKS12" s="54"/>
      <c r="VKT12" s="54"/>
      <c r="VKU12" s="54"/>
      <c r="VKV12" s="54"/>
      <c r="VKW12" s="54"/>
      <c r="VKX12" s="54"/>
      <c r="VKY12" s="54"/>
      <c r="VKZ12" s="54"/>
      <c r="VLA12" s="54"/>
      <c r="VLB12" s="54"/>
      <c r="VLC12" s="54"/>
      <c r="VLD12" s="54"/>
      <c r="VLE12" s="54"/>
      <c r="VLF12" s="54"/>
      <c r="VLG12" s="54"/>
      <c r="VLH12" s="54"/>
      <c r="VLI12" s="54"/>
      <c r="VLJ12" s="54"/>
      <c r="VLK12" s="54"/>
      <c r="VLL12" s="54"/>
      <c r="VLM12" s="54"/>
      <c r="VLN12" s="54"/>
      <c r="VLO12" s="54"/>
      <c r="VLP12" s="54"/>
      <c r="VLQ12" s="54"/>
      <c r="VLR12" s="54"/>
      <c r="VLS12" s="54"/>
      <c r="VLT12" s="54"/>
      <c r="VLU12" s="54"/>
      <c r="VLV12" s="54"/>
      <c r="VLW12" s="54"/>
      <c r="VLX12" s="54"/>
      <c r="VLY12" s="54"/>
      <c r="VLZ12" s="54"/>
      <c r="VMA12" s="54"/>
      <c r="VMB12" s="54"/>
      <c r="VMC12" s="54"/>
      <c r="VMD12" s="54"/>
      <c r="VME12" s="54"/>
      <c r="VMF12" s="54"/>
      <c r="VMG12" s="54"/>
      <c r="VMH12" s="54"/>
      <c r="VMI12" s="54"/>
      <c r="VMJ12" s="54"/>
      <c r="VMK12" s="54"/>
      <c r="VML12" s="54"/>
      <c r="VMM12" s="54"/>
      <c r="VMN12" s="54"/>
      <c r="VMO12" s="54"/>
      <c r="VMP12" s="54"/>
      <c r="VMQ12" s="54"/>
      <c r="VMR12" s="54"/>
      <c r="VMS12" s="54"/>
      <c r="VMT12" s="54"/>
      <c r="VMU12" s="54"/>
      <c r="VMV12" s="54"/>
      <c r="VMW12" s="54"/>
      <c r="VMX12" s="54"/>
      <c r="VMY12" s="54"/>
      <c r="VMZ12" s="54"/>
      <c r="VNA12" s="54"/>
      <c r="VNB12" s="54"/>
      <c r="VNC12" s="54"/>
      <c r="VND12" s="54"/>
      <c r="VNE12" s="54"/>
      <c r="VNF12" s="54"/>
      <c r="VNG12" s="54"/>
      <c r="VNH12" s="54"/>
      <c r="VNI12" s="54"/>
      <c r="VNJ12" s="54"/>
      <c r="VNK12" s="54"/>
      <c r="VNL12" s="54"/>
      <c r="VNM12" s="54"/>
      <c r="VNN12" s="54"/>
      <c r="VNO12" s="54"/>
      <c r="VNP12" s="54"/>
      <c r="VNQ12" s="54"/>
      <c r="VNR12" s="54"/>
      <c r="VNS12" s="54"/>
      <c r="VNT12" s="54"/>
      <c r="VNU12" s="54"/>
      <c r="VNV12" s="54"/>
      <c r="VNW12" s="54"/>
      <c r="VNX12" s="54"/>
      <c r="VNY12" s="54"/>
      <c r="VNZ12" s="54"/>
      <c r="VOA12" s="54"/>
      <c r="VOB12" s="54"/>
      <c r="VOC12" s="54"/>
      <c r="VOD12" s="54"/>
      <c r="VOE12" s="54"/>
      <c r="VOF12" s="54"/>
      <c r="VOG12" s="54"/>
      <c r="VOH12" s="54"/>
      <c r="VOI12" s="54"/>
      <c r="VOJ12" s="54"/>
      <c r="VOK12" s="54"/>
      <c r="VOL12" s="54"/>
      <c r="VOM12" s="54"/>
      <c r="VON12" s="54"/>
      <c r="VOO12" s="54"/>
      <c r="VOP12" s="54"/>
      <c r="VOQ12" s="54"/>
      <c r="VOR12" s="54"/>
      <c r="VOS12" s="54"/>
      <c r="VOT12" s="54"/>
      <c r="VOU12" s="54"/>
      <c r="VOV12" s="54"/>
      <c r="VOW12" s="54"/>
      <c r="VOX12" s="54"/>
      <c r="VOY12" s="54"/>
      <c r="VOZ12" s="54"/>
      <c r="VPA12" s="54"/>
      <c r="VPB12" s="54"/>
      <c r="VPC12" s="54"/>
      <c r="VPD12" s="54"/>
      <c r="VPE12" s="54"/>
      <c r="VPF12" s="54"/>
      <c r="VPG12" s="54"/>
      <c r="VPH12" s="54"/>
      <c r="VPI12" s="54"/>
      <c r="VPJ12" s="54"/>
      <c r="VPK12" s="54"/>
      <c r="VPL12" s="54"/>
      <c r="VPM12" s="54"/>
      <c r="VPN12" s="54"/>
      <c r="VPO12" s="54"/>
      <c r="VPP12" s="54"/>
      <c r="VPQ12" s="54"/>
      <c r="VPR12" s="54"/>
      <c r="VPS12" s="54"/>
      <c r="VPT12" s="54"/>
      <c r="VPU12" s="54"/>
      <c r="VPV12" s="54"/>
      <c r="VPW12" s="54"/>
      <c r="VPX12" s="54"/>
      <c r="VPY12" s="54"/>
      <c r="VPZ12" s="54"/>
      <c r="VQA12" s="54"/>
      <c r="VQB12" s="54"/>
      <c r="VQC12" s="54"/>
      <c r="VQD12" s="54"/>
      <c r="VQE12" s="54"/>
      <c r="VQF12" s="54"/>
      <c r="VQG12" s="54"/>
      <c r="VQH12" s="54"/>
      <c r="VQI12" s="54"/>
      <c r="VQJ12" s="54"/>
      <c r="VQK12" s="54"/>
      <c r="VQL12" s="54"/>
      <c r="VQM12" s="54"/>
      <c r="VQN12" s="54"/>
      <c r="VQO12" s="54"/>
      <c r="VQP12" s="54"/>
      <c r="VQQ12" s="54"/>
      <c r="VQR12" s="54"/>
      <c r="VQS12" s="54"/>
      <c r="VQT12" s="54"/>
      <c r="VQU12" s="54"/>
      <c r="VQV12" s="54"/>
      <c r="VQW12" s="54"/>
      <c r="VQX12" s="54"/>
      <c r="VQY12" s="54"/>
      <c r="VQZ12" s="54"/>
      <c r="VRA12" s="54"/>
      <c r="VRB12" s="54"/>
      <c r="VRC12" s="54"/>
      <c r="VRD12" s="54"/>
      <c r="VRE12" s="54"/>
      <c r="VRF12" s="54"/>
      <c r="VRG12" s="54"/>
      <c r="VRH12" s="54"/>
      <c r="VRI12" s="54"/>
      <c r="VRJ12" s="54"/>
      <c r="VRK12" s="54"/>
      <c r="VRL12" s="54"/>
      <c r="VRM12" s="54"/>
      <c r="VRN12" s="54"/>
      <c r="VRO12" s="54"/>
      <c r="VRP12" s="54"/>
      <c r="VRQ12" s="54"/>
      <c r="VRR12" s="54"/>
      <c r="VRS12" s="54"/>
      <c r="VRT12" s="54"/>
      <c r="VRU12" s="54"/>
      <c r="VRV12" s="54"/>
      <c r="VRW12" s="54"/>
      <c r="VRX12" s="54"/>
      <c r="VRY12" s="54"/>
      <c r="VRZ12" s="54"/>
      <c r="VSA12" s="54"/>
      <c r="VSB12" s="54"/>
      <c r="VSC12" s="54"/>
      <c r="VSD12" s="54"/>
      <c r="VSE12" s="54"/>
      <c r="VSF12" s="54"/>
      <c r="VSG12" s="54"/>
      <c r="VSH12" s="54"/>
      <c r="VSI12" s="54"/>
      <c r="VSJ12" s="54"/>
      <c r="VSK12" s="54"/>
      <c r="VSL12" s="54"/>
      <c r="VSM12" s="54"/>
      <c r="VSN12" s="54"/>
      <c r="VSO12" s="54"/>
      <c r="VSP12" s="54"/>
      <c r="VSQ12" s="54"/>
      <c r="VSR12" s="54"/>
      <c r="VSS12" s="54"/>
      <c r="VST12" s="54"/>
      <c r="VSU12" s="54"/>
      <c r="VSV12" s="54"/>
      <c r="VSW12" s="54"/>
      <c r="VSX12" s="54"/>
      <c r="VSY12" s="54"/>
      <c r="VSZ12" s="54"/>
      <c r="VTA12" s="54"/>
      <c r="VTB12" s="54"/>
      <c r="VTC12" s="54"/>
      <c r="VTD12" s="54"/>
      <c r="VTE12" s="54"/>
      <c r="VTF12" s="54"/>
      <c r="VTG12" s="54"/>
      <c r="VTH12" s="54"/>
      <c r="VTI12" s="54"/>
      <c r="VTJ12" s="54"/>
      <c r="VTK12" s="54"/>
      <c r="VTL12" s="54"/>
      <c r="VTM12" s="54"/>
      <c r="VTN12" s="54"/>
      <c r="VTO12" s="54"/>
      <c r="VTP12" s="54"/>
      <c r="VTQ12" s="54"/>
      <c r="VTR12" s="54"/>
      <c r="VTS12" s="54"/>
      <c r="VTT12" s="54"/>
      <c r="VTU12" s="54"/>
      <c r="VTV12" s="54"/>
      <c r="VTW12" s="54"/>
      <c r="VTX12" s="54"/>
      <c r="VTY12" s="54"/>
      <c r="VTZ12" s="54"/>
      <c r="VUA12" s="54"/>
      <c r="VUB12" s="54"/>
      <c r="VUC12" s="54"/>
      <c r="VUD12" s="54"/>
      <c r="VUE12" s="54"/>
      <c r="VUF12" s="54"/>
      <c r="VUG12" s="54"/>
      <c r="VUH12" s="54"/>
      <c r="VUI12" s="54"/>
      <c r="VUJ12" s="54"/>
      <c r="VUK12" s="54"/>
      <c r="VUL12" s="54"/>
      <c r="VUM12" s="54"/>
      <c r="VUN12" s="54"/>
      <c r="VUO12" s="54"/>
      <c r="VUP12" s="54"/>
      <c r="VUQ12" s="54"/>
      <c r="VUR12" s="54"/>
      <c r="VUS12" s="54"/>
      <c r="VUT12" s="54"/>
      <c r="VUU12" s="54"/>
      <c r="VUV12" s="54"/>
      <c r="VUW12" s="54"/>
      <c r="VUX12" s="54"/>
      <c r="VUY12" s="54"/>
      <c r="VUZ12" s="54"/>
      <c r="VVA12" s="54"/>
      <c r="VVB12" s="54"/>
      <c r="VVC12" s="54"/>
      <c r="VVD12" s="54"/>
      <c r="VVE12" s="54"/>
      <c r="VVF12" s="54"/>
      <c r="VVG12" s="54"/>
      <c r="VVH12" s="54"/>
      <c r="VVI12" s="54"/>
      <c r="VVJ12" s="54"/>
      <c r="VVK12" s="54"/>
      <c r="VVL12" s="54"/>
      <c r="VVM12" s="54"/>
      <c r="VVN12" s="54"/>
      <c r="VVO12" s="54"/>
      <c r="VVP12" s="54"/>
      <c r="VVQ12" s="54"/>
      <c r="VVR12" s="54"/>
      <c r="VVS12" s="54"/>
      <c r="VVT12" s="54"/>
      <c r="VVU12" s="54"/>
      <c r="VVV12" s="54"/>
      <c r="VVW12" s="54"/>
      <c r="VVX12" s="54"/>
      <c r="VVY12" s="54"/>
      <c r="VVZ12" s="54"/>
      <c r="VWA12" s="54"/>
      <c r="VWB12" s="54"/>
      <c r="VWC12" s="54"/>
      <c r="VWD12" s="54"/>
      <c r="VWE12" s="54"/>
      <c r="VWF12" s="54"/>
      <c r="VWG12" s="54"/>
      <c r="VWH12" s="54"/>
      <c r="VWI12" s="54"/>
      <c r="VWJ12" s="54"/>
      <c r="VWK12" s="54"/>
      <c r="VWL12" s="54"/>
      <c r="VWM12" s="54"/>
      <c r="VWN12" s="54"/>
      <c r="VWO12" s="54"/>
      <c r="VWP12" s="54"/>
      <c r="VWQ12" s="54"/>
      <c r="VWR12" s="54"/>
      <c r="VWS12" s="54"/>
      <c r="VWT12" s="54"/>
      <c r="VWU12" s="54"/>
      <c r="VWV12" s="54"/>
      <c r="VWW12" s="54"/>
      <c r="VWX12" s="54"/>
      <c r="VWY12" s="54"/>
      <c r="VWZ12" s="54"/>
      <c r="VXA12" s="54"/>
      <c r="VXB12" s="54"/>
      <c r="VXC12" s="54"/>
      <c r="VXD12" s="54"/>
      <c r="VXE12" s="54"/>
      <c r="VXF12" s="54"/>
      <c r="VXG12" s="54"/>
      <c r="VXH12" s="54"/>
      <c r="VXI12" s="54"/>
      <c r="VXJ12" s="54"/>
      <c r="VXK12" s="54"/>
      <c r="VXL12" s="54"/>
      <c r="VXM12" s="54"/>
      <c r="VXN12" s="54"/>
      <c r="VXO12" s="54"/>
      <c r="VXP12" s="54"/>
      <c r="VXQ12" s="54"/>
      <c r="VXR12" s="54"/>
      <c r="VXS12" s="54"/>
      <c r="VXT12" s="54"/>
      <c r="VXU12" s="54"/>
      <c r="VXV12" s="54"/>
      <c r="VXW12" s="54"/>
      <c r="VXX12" s="54"/>
      <c r="VXY12" s="54"/>
      <c r="VXZ12" s="54"/>
      <c r="VYA12" s="54"/>
      <c r="VYB12" s="54"/>
      <c r="VYC12" s="54"/>
      <c r="VYD12" s="54"/>
      <c r="VYE12" s="54"/>
      <c r="VYF12" s="54"/>
      <c r="VYG12" s="54"/>
      <c r="VYH12" s="54"/>
      <c r="VYI12" s="54"/>
      <c r="VYJ12" s="54"/>
      <c r="VYK12" s="54"/>
      <c r="VYL12" s="54"/>
      <c r="VYM12" s="54"/>
      <c r="VYN12" s="54"/>
      <c r="VYO12" s="54"/>
      <c r="VYP12" s="54"/>
      <c r="VYQ12" s="54"/>
      <c r="VYR12" s="54"/>
      <c r="VYS12" s="54"/>
      <c r="VYT12" s="54"/>
      <c r="VYU12" s="54"/>
      <c r="VYV12" s="54"/>
      <c r="VYW12" s="54"/>
      <c r="VYX12" s="54"/>
      <c r="VYY12" s="54"/>
      <c r="VYZ12" s="54"/>
      <c r="VZA12" s="54"/>
      <c r="VZB12" s="54"/>
      <c r="VZC12" s="54"/>
      <c r="VZD12" s="54"/>
      <c r="VZE12" s="54"/>
      <c r="VZF12" s="54"/>
      <c r="VZG12" s="54"/>
      <c r="VZH12" s="54"/>
      <c r="VZI12" s="54"/>
      <c r="VZJ12" s="54"/>
      <c r="VZK12" s="54"/>
      <c r="VZL12" s="54"/>
      <c r="VZM12" s="54"/>
      <c r="VZN12" s="54"/>
      <c r="VZO12" s="54"/>
      <c r="VZP12" s="54"/>
      <c r="VZQ12" s="54"/>
      <c r="VZR12" s="54"/>
      <c r="VZS12" s="54"/>
      <c r="VZT12" s="54"/>
      <c r="VZU12" s="54"/>
      <c r="VZV12" s="54"/>
      <c r="VZW12" s="54"/>
      <c r="VZX12" s="54"/>
      <c r="VZY12" s="54"/>
      <c r="VZZ12" s="54"/>
      <c r="WAA12" s="54"/>
      <c r="WAB12" s="54"/>
      <c r="WAC12" s="54"/>
      <c r="WAD12" s="54"/>
      <c r="WAE12" s="54"/>
      <c r="WAF12" s="54"/>
      <c r="WAG12" s="54"/>
      <c r="WAH12" s="54"/>
      <c r="WAI12" s="54"/>
      <c r="WAJ12" s="54"/>
      <c r="WAK12" s="54"/>
      <c r="WAL12" s="54"/>
      <c r="WAM12" s="54"/>
      <c r="WAN12" s="54"/>
      <c r="WAO12" s="54"/>
      <c r="WAP12" s="54"/>
      <c r="WAQ12" s="54"/>
      <c r="WAR12" s="54"/>
      <c r="WAS12" s="54"/>
      <c r="WAT12" s="54"/>
      <c r="WAU12" s="54"/>
      <c r="WAV12" s="54"/>
      <c r="WAW12" s="54"/>
      <c r="WAX12" s="54"/>
      <c r="WAY12" s="54"/>
      <c r="WAZ12" s="54"/>
      <c r="WBA12" s="54"/>
      <c r="WBB12" s="54"/>
      <c r="WBC12" s="54"/>
      <c r="WBD12" s="54"/>
      <c r="WBE12" s="54"/>
      <c r="WBF12" s="54"/>
      <c r="WBG12" s="54"/>
      <c r="WBH12" s="54"/>
      <c r="WBI12" s="54"/>
      <c r="WBJ12" s="54"/>
      <c r="WBK12" s="54"/>
      <c r="WBL12" s="54"/>
      <c r="WBM12" s="54"/>
      <c r="WBN12" s="54"/>
      <c r="WBO12" s="54"/>
      <c r="WBP12" s="54"/>
      <c r="WBQ12" s="54"/>
      <c r="WBR12" s="54"/>
      <c r="WBS12" s="54"/>
      <c r="WBT12" s="54"/>
      <c r="WBU12" s="54"/>
      <c r="WBV12" s="54"/>
      <c r="WBW12" s="54"/>
      <c r="WBX12" s="54"/>
      <c r="WBY12" s="54"/>
      <c r="WBZ12" s="54"/>
      <c r="WCA12" s="54"/>
      <c r="WCB12" s="54"/>
      <c r="WCC12" s="54"/>
      <c r="WCD12" s="54"/>
      <c r="WCE12" s="54"/>
      <c r="WCF12" s="54"/>
      <c r="WCG12" s="54"/>
      <c r="WCH12" s="54"/>
      <c r="WCI12" s="54"/>
      <c r="WCJ12" s="54"/>
      <c r="WCK12" s="54"/>
      <c r="WCL12" s="54"/>
      <c r="WCM12" s="54"/>
      <c r="WCN12" s="54"/>
      <c r="WCO12" s="54"/>
      <c r="WCP12" s="54"/>
      <c r="WCQ12" s="54"/>
      <c r="WCR12" s="54"/>
      <c r="WCS12" s="54"/>
      <c r="WCT12" s="54"/>
      <c r="WCU12" s="54"/>
      <c r="WCV12" s="54"/>
      <c r="WCW12" s="54"/>
      <c r="WCX12" s="54"/>
      <c r="WCY12" s="54"/>
      <c r="WCZ12" s="54"/>
      <c r="WDA12" s="54"/>
      <c r="WDB12" s="54"/>
      <c r="WDC12" s="54"/>
      <c r="WDD12" s="54"/>
      <c r="WDE12" s="54"/>
      <c r="WDF12" s="54"/>
      <c r="WDG12" s="54"/>
      <c r="WDH12" s="54"/>
      <c r="WDI12" s="54"/>
      <c r="WDJ12" s="54"/>
      <c r="WDK12" s="54"/>
      <c r="WDL12" s="54"/>
      <c r="WDM12" s="54"/>
      <c r="WDN12" s="54"/>
      <c r="WDO12" s="54"/>
      <c r="WDP12" s="54"/>
      <c r="WDQ12" s="54"/>
      <c r="WDR12" s="54"/>
      <c r="WDS12" s="54"/>
      <c r="WDT12" s="54"/>
      <c r="WDU12" s="54"/>
      <c r="WDV12" s="54"/>
      <c r="WDW12" s="54"/>
      <c r="WDX12" s="54"/>
      <c r="WDY12" s="54"/>
      <c r="WDZ12" s="54"/>
      <c r="WEA12" s="54"/>
      <c r="WEB12" s="54"/>
      <c r="WEC12" s="54"/>
      <c r="WED12" s="54"/>
      <c r="WEE12" s="54"/>
      <c r="WEF12" s="54"/>
      <c r="WEG12" s="54"/>
      <c r="WEH12" s="54"/>
      <c r="WEI12" s="54"/>
      <c r="WEJ12" s="54"/>
      <c r="WEK12" s="54"/>
      <c r="WEL12" s="54"/>
      <c r="WEM12" s="54"/>
      <c r="WEN12" s="54"/>
      <c r="WEO12" s="54"/>
      <c r="WEP12" s="54"/>
      <c r="WEQ12" s="54"/>
      <c r="WER12" s="54"/>
      <c r="WES12" s="54"/>
      <c r="WET12" s="54"/>
      <c r="WEU12" s="54"/>
      <c r="WEV12" s="54"/>
      <c r="WEW12" s="54"/>
      <c r="WEX12" s="54"/>
      <c r="WEY12" s="54"/>
      <c r="WEZ12" s="54"/>
      <c r="WFA12" s="54"/>
      <c r="WFB12" s="54"/>
      <c r="WFC12" s="54"/>
      <c r="WFD12" s="54"/>
      <c r="WFE12" s="54"/>
      <c r="WFF12" s="54"/>
      <c r="WFG12" s="54"/>
      <c r="WFH12" s="54"/>
      <c r="WFI12" s="54"/>
      <c r="WFJ12" s="54"/>
      <c r="WFK12" s="54"/>
      <c r="WFL12" s="54"/>
      <c r="WFM12" s="54"/>
      <c r="WFN12" s="54"/>
      <c r="WFO12" s="54"/>
      <c r="WFP12" s="54"/>
      <c r="WFQ12" s="54"/>
      <c r="WFR12" s="54"/>
      <c r="WFS12" s="54"/>
      <c r="WFT12" s="54"/>
      <c r="WFU12" s="54"/>
      <c r="WFV12" s="54"/>
      <c r="WFW12" s="54"/>
      <c r="WFX12" s="54"/>
      <c r="WFY12" s="54"/>
      <c r="WFZ12" s="54"/>
      <c r="WGA12" s="54"/>
      <c r="WGB12" s="54"/>
      <c r="WGC12" s="54"/>
      <c r="WGD12" s="54"/>
      <c r="WGE12" s="54"/>
      <c r="WGF12" s="54"/>
      <c r="WGG12" s="54"/>
      <c r="WGH12" s="54"/>
      <c r="WGI12" s="54"/>
      <c r="WGJ12" s="54"/>
      <c r="WGK12" s="54"/>
      <c r="WGL12" s="54"/>
      <c r="WGM12" s="54"/>
      <c r="WGN12" s="54"/>
      <c r="WGO12" s="54"/>
      <c r="WGP12" s="54"/>
      <c r="WGQ12" s="54"/>
      <c r="WGR12" s="54"/>
      <c r="WGS12" s="54"/>
      <c r="WGT12" s="54"/>
      <c r="WGU12" s="54"/>
      <c r="WGV12" s="54"/>
      <c r="WGW12" s="54"/>
      <c r="WGX12" s="54"/>
      <c r="WGY12" s="54"/>
      <c r="WGZ12" s="54"/>
      <c r="WHA12" s="54"/>
      <c r="WHB12" s="54"/>
      <c r="WHC12" s="54"/>
      <c r="WHD12" s="54"/>
      <c r="WHE12" s="54"/>
      <c r="WHF12" s="54"/>
      <c r="WHG12" s="54"/>
      <c r="WHH12" s="54"/>
      <c r="WHI12" s="54"/>
      <c r="WHJ12" s="54"/>
      <c r="WHK12" s="54"/>
      <c r="WHL12" s="54"/>
      <c r="WHM12" s="54"/>
      <c r="WHN12" s="54"/>
      <c r="WHO12" s="54"/>
      <c r="WHP12" s="54"/>
      <c r="WHQ12" s="54"/>
      <c r="WHR12" s="54"/>
      <c r="WHS12" s="54"/>
      <c r="WHT12" s="54"/>
      <c r="WHU12" s="54"/>
      <c r="WHV12" s="54"/>
      <c r="WHW12" s="54"/>
      <c r="WHX12" s="54"/>
      <c r="WHY12" s="54"/>
      <c r="WHZ12" s="54"/>
      <c r="WIA12" s="54"/>
      <c r="WIB12" s="54"/>
      <c r="WIC12" s="54"/>
      <c r="WID12" s="54"/>
      <c r="WIE12" s="54"/>
      <c r="WIF12" s="54"/>
      <c r="WIG12" s="54"/>
      <c r="WIH12" s="54"/>
      <c r="WII12" s="54"/>
      <c r="WIJ12" s="54"/>
      <c r="WIK12" s="54"/>
      <c r="WIL12" s="54"/>
      <c r="WIM12" s="54"/>
      <c r="WIN12" s="54"/>
      <c r="WIO12" s="54"/>
      <c r="WIP12" s="54"/>
      <c r="WIQ12" s="54"/>
      <c r="WIR12" s="54"/>
      <c r="WIS12" s="54"/>
      <c r="WIT12" s="54"/>
      <c r="WIU12" s="54"/>
      <c r="WIV12" s="54"/>
      <c r="WIW12" s="54"/>
      <c r="WIX12" s="54"/>
      <c r="WIY12" s="54"/>
      <c r="WIZ12" s="54"/>
      <c r="WJA12" s="54"/>
      <c r="WJB12" s="54"/>
      <c r="WJC12" s="54"/>
      <c r="WJD12" s="54"/>
      <c r="WJE12" s="54"/>
      <c r="WJF12" s="54"/>
      <c r="WJG12" s="54"/>
      <c r="WJH12" s="54"/>
      <c r="WJI12" s="54"/>
      <c r="WJJ12" s="54"/>
      <c r="WJK12" s="54"/>
      <c r="WJL12" s="54"/>
      <c r="WJM12" s="54"/>
      <c r="WJN12" s="54"/>
      <c r="WJO12" s="54"/>
      <c r="WJP12" s="54"/>
      <c r="WJQ12" s="54"/>
      <c r="WJR12" s="54"/>
      <c r="WJS12" s="54"/>
      <c r="WJT12" s="54"/>
      <c r="WJU12" s="54"/>
      <c r="WJV12" s="54"/>
      <c r="WJW12" s="54"/>
      <c r="WJX12" s="54"/>
      <c r="WJY12" s="54"/>
      <c r="WJZ12" s="54"/>
      <c r="WKA12" s="54"/>
      <c r="WKB12" s="54"/>
      <c r="WKC12" s="54"/>
      <c r="WKD12" s="54"/>
      <c r="WKE12" s="54"/>
      <c r="WKF12" s="54"/>
      <c r="WKG12" s="54"/>
      <c r="WKH12" s="54"/>
      <c r="WKI12" s="54"/>
      <c r="WKJ12" s="54"/>
      <c r="WKK12" s="54"/>
      <c r="WKL12" s="54"/>
      <c r="WKM12" s="54"/>
      <c r="WKN12" s="54"/>
      <c r="WKO12" s="54"/>
      <c r="WKP12" s="54"/>
      <c r="WKQ12" s="54"/>
      <c r="WKR12" s="54"/>
      <c r="WKS12" s="54"/>
      <c r="WKT12" s="54"/>
      <c r="WKU12" s="54"/>
      <c r="WKV12" s="54"/>
      <c r="WKW12" s="54"/>
      <c r="WKX12" s="54"/>
      <c r="WKY12" s="54"/>
      <c r="WKZ12" s="54"/>
      <c r="WLA12" s="54"/>
      <c r="WLB12" s="54"/>
      <c r="WLC12" s="54"/>
      <c r="WLD12" s="54"/>
      <c r="WLE12" s="54"/>
      <c r="WLF12" s="54"/>
      <c r="WLG12" s="54"/>
      <c r="WLH12" s="54"/>
      <c r="WLI12" s="54"/>
      <c r="WLJ12" s="54"/>
      <c r="WLK12" s="54"/>
      <c r="WLL12" s="54"/>
      <c r="WLM12" s="54"/>
      <c r="WLN12" s="54"/>
      <c r="WLO12" s="54"/>
      <c r="WLP12" s="54"/>
      <c r="WLQ12" s="54"/>
      <c r="WLR12" s="54"/>
      <c r="WLS12" s="54"/>
      <c r="WLT12" s="54"/>
      <c r="WLU12" s="54"/>
      <c r="WLV12" s="54"/>
      <c r="WLW12" s="54"/>
      <c r="WLX12" s="54"/>
      <c r="WLY12" s="54"/>
      <c r="WLZ12" s="54"/>
      <c r="WMA12" s="54"/>
      <c r="WMB12" s="54"/>
      <c r="WMC12" s="54"/>
      <c r="WMD12" s="54"/>
      <c r="WME12" s="54"/>
      <c r="WMF12" s="54"/>
      <c r="WMG12" s="54"/>
      <c r="WMH12" s="54"/>
      <c r="WMI12" s="54"/>
      <c r="WMJ12" s="54"/>
      <c r="WMK12" s="54"/>
      <c r="WML12" s="54"/>
      <c r="WMM12" s="54"/>
      <c r="WMN12" s="54"/>
      <c r="WMO12" s="54"/>
      <c r="WMP12" s="54"/>
      <c r="WMQ12" s="54"/>
      <c r="WMR12" s="54"/>
      <c r="WMS12" s="54"/>
      <c r="WMT12" s="54"/>
      <c r="WMU12" s="54"/>
      <c r="WMV12" s="54"/>
      <c r="WMW12" s="54"/>
      <c r="WMX12" s="54"/>
      <c r="WMY12" s="54"/>
      <c r="WMZ12" s="54"/>
      <c r="WNA12" s="54"/>
      <c r="WNB12" s="54"/>
      <c r="WNC12" s="54"/>
      <c r="WND12" s="54"/>
      <c r="WNE12" s="54"/>
      <c r="WNF12" s="54"/>
      <c r="WNG12" s="54"/>
      <c r="WNH12" s="54"/>
      <c r="WNI12" s="54"/>
      <c r="WNJ12" s="54"/>
      <c r="WNK12" s="54"/>
      <c r="WNL12" s="54"/>
      <c r="WNM12" s="54"/>
      <c r="WNN12" s="54"/>
      <c r="WNO12" s="54"/>
      <c r="WNP12" s="54"/>
      <c r="WNQ12" s="54"/>
      <c r="WNR12" s="54"/>
      <c r="WNS12" s="54"/>
      <c r="WNT12" s="54"/>
      <c r="WNU12" s="54"/>
      <c r="WNV12" s="54"/>
      <c r="WNW12" s="54"/>
      <c r="WNX12" s="54"/>
      <c r="WNY12" s="54"/>
      <c r="WNZ12" s="54"/>
      <c r="WOA12" s="54"/>
      <c r="WOB12" s="54"/>
      <c r="WOC12" s="54"/>
      <c r="WOD12" s="54"/>
      <c r="WOE12" s="54"/>
      <c r="WOF12" s="54"/>
      <c r="WOG12" s="54"/>
      <c r="WOH12" s="54"/>
      <c r="WOI12" s="54"/>
      <c r="WOJ12" s="54"/>
      <c r="WOK12" s="54"/>
      <c r="WOL12" s="54"/>
      <c r="WOM12" s="54"/>
      <c r="WON12" s="54"/>
      <c r="WOO12" s="54"/>
      <c r="WOP12" s="54"/>
      <c r="WOQ12" s="54"/>
      <c r="WOR12" s="54"/>
      <c r="WOS12" s="54"/>
      <c r="WOT12" s="54"/>
      <c r="WOU12" s="54"/>
      <c r="WOV12" s="54"/>
      <c r="WOW12" s="54"/>
      <c r="WOX12" s="54"/>
      <c r="WOY12" s="54"/>
      <c r="WOZ12" s="54"/>
      <c r="WPA12" s="54"/>
      <c r="WPB12" s="54"/>
      <c r="WPC12" s="54"/>
      <c r="WPD12" s="54"/>
      <c r="WPE12" s="54"/>
      <c r="WPF12" s="54"/>
      <c r="WPG12" s="54"/>
      <c r="WPH12" s="54"/>
      <c r="WPI12" s="54"/>
      <c r="WPJ12" s="54"/>
      <c r="WPK12" s="54"/>
      <c r="WPL12" s="54"/>
      <c r="WPM12" s="54"/>
      <c r="WPN12" s="54"/>
      <c r="WPO12" s="54"/>
      <c r="WPP12" s="54"/>
      <c r="WPQ12" s="54"/>
      <c r="WPR12" s="54"/>
      <c r="WPS12" s="54"/>
      <c r="WPT12" s="54"/>
      <c r="WPU12" s="54"/>
      <c r="WPV12" s="54"/>
      <c r="WPW12" s="54"/>
      <c r="WPX12" s="54"/>
      <c r="WPY12" s="54"/>
      <c r="WPZ12" s="54"/>
      <c r="WQA12" s="54"/>
      <c r="WQB12" s="54"/>
      <c r="WQC12" s="54"/>
      <c r="WQD12" s="54"/>
      <c r="WQE12" s="54"/>
      <c r="WQF12" s="54"/>
      <c r="WQG12" s="54"/>
      <c r="WQH12" s="54"/>
      <c r="WQI12" s="54"/>
      <c r="WQJ12" s="54"/>
      <c r="WQK12" s="54"/>
      <c r="WQL12" s="54"/>
      <c r="WQM12" s="54"/>
      <c r="WQN12" s="54"/>
      <c r="WQO12" s="54"/>
      <c r="WQP12" s="54"/>
      <c r="WQQ12" s="54"/>
      <c r="WQR12" s="54"/>
      <c r="WQS12" s="54"/>
      <c r="WQT12" s="54"/>
      <c r="WQU12" s="54"/>
      <c r="WQV12" s="54"/>
      <c r="WQW12" s="54"/>
      <c r="WQX12" s="54"/>
      <c r="WQY12" s="54"/>
      <c r="WQZ12" s="54"/>
      <c r="WRA12" s="54"/>
      <c r="WRB12" s="54"/>
      <c r="WRC12" s="54"/>
      <c r="WRD12" s="54"/>
      <c r="WRE12" s="54"/>
      <c r="WRF12" s="54"/>
      <c r="WRG12" s="54"/>
      <c r="WRH12" s="54"/>
      <c r="WRI12" s="54"/>
      <c r="WRJ12" s="54"/>
      <c r="WRK12" s="54"/>
      <c r="WRL12" s="54"/>
      <c r="WRM12" s="54"/>
      <c r="WRN12" s="54"/>
      <c r="WRO12" s="54"/>
      <c r="WRP12" s="54"/>
      <c r="WRQ12" s="54"/>
      <c r="WRR12" s="54"/>
      <c r="WRS12" s="54"/>
      <c r="WRT12" s="54"/>
      <c r="WRU12" s="54"/>
      <c r="WRV12" s="54"/>
      <c r="WRW12" s="54"/>
      <c r="WRX12" s="54"/>
      <c r="WRY12" s="54"/>
      <c r="WRZ12" s="54"/>
      <c r="WSA12" s="54"/>
      <c r="WSB12" s="54"/>
      <c r="WSC12" s="54"/>
      <c r="WSD12" s="54"/>
      <c r="WSE12" s="54"/>
      <c r="WSF12" s="54"/>
      <c r="WSG12" s="54"/>
      <c r="WSH12" s="54"/>
      <c r="WSI12" s="54"/>
      <c r="WSJ12" s="54"/>
      <c r="WSK12" s="54"/>
      <c r="WSL12" s="54"/>
      <c r="WSM12" s="54"/>
      <c r="WSN12" s="54"/>
      <c r="WSO12" s="54"/>
      <c r="WSP12" s="54"/>
      <c r="WSQ12" s="54"/>
      <c r="WSR12" s="54"/>
      <c r="WSS12" s="54"/>
      <c r="WST12" s="54"/>
      <c r="WSU12" s="54"/>
      <c r="WSV12" s="54"/>
      <c r="WSW12" s="54"/>
      <c r="WSX12" s="54"/>
      <c r="WSY12" s="54"/>
      <c r="WSZ12" s="54"/>
      <c r="WTA12" s="54"/>
      <c r="WTB12" s="54"/>
      <c r="WTC12" s="54"/>
      <c r="WTD12" s="54"/>
      <c r="WTE12" s="54"/>
      <c r="WTF12" s="54"/>
      <c r="WTG12" s="54"/>
      <c r="WTH12" s="54"/>
      <c r="WTI12" s="54"/>
      <c r="WTJ12" s="54"/>
      <c r="WTK12" s="54"/>
      <c r="WTL12" s="54"/>
      <c r="WTM12" s="54"/>
      <c r="WTN12" s="54"/>
      <c r="WTO12" s="54"/>
      <c r="WTP12" s="54"/>
      <c r="WTQ12" s="54"/>
      <c r="WTR12" s="54"/>
      <c r="WTS12" s="54"/>
      <c r="WTT12" s="54"/>
      <c r="WTU12" s="54"/>
      <c r="WTV12" s="54"/>
      <c r="WTW12" s="54"/>
      <c r="WTX12" s="54"/>
      <c r="WTY12" s="54"/>
      <c r="WTZ12" s="54"/>
      <c r="WUA12" s="54"/>
      <c r="WUB12" s="54"/>
      <c r="WUC12" s="54"/>
      <c r="WUD12" s="54"/>
      <c r="WUE12" s="54"/>
      <c r="WUF12" s="54"/>
      <c r="WUG12" s="54"/>
      <c r="WUH12" s="54"/>
      <c r="WUI12" s="54"/>
      <c r="WUJ12" s="54"/>
      <c r="WUK12" s="54"/>
      <c r="WUL12" s="54"/>
      <c r="WUM12" s="54"/>
      <c r="WUN12" s="54"/>
      <c r="WUO12" s="54"/>
      <c r="WUP12" s="54"/>
      <c r="WUQ12" s="54"/>
      <c r="WUR12" s="54"/>
      <c r="WUS12" s="54"/>
      <c r="WUT12" s="54"/>
      <c r="WUU12" s="54"/>
      <c r="WUV12" s="54"/>
      <c r="WUW12" s="54"/>
      <c r="WUX12" s="54"/>
      <c r="WUY12" s="54"/>
      <c r="WUZ12" s="54"/>
      <c r="WVA12" s="54"/>
      <c r="WVB12" s="54"/>
      <c r="WVC12" s="54"/>
      <c r="WVD12" s="54"/>
      <c r="WVE12" s="54"/>
      <c r="WVF12" s="54"/>
      <c r="WVG12" s="54"/>
      <c r="WVH12" s="54"/>
      <c r="WVI12" s="54"/>
      <c r="WVJ12" s="54"/>
      <c r="WVK12" s="54"/>
      <c r="WVL12" s="54"/>
      <c r="WVM12" s="54"/>
      <c r="WVN12" s="54"/>
      <c r="WVO12" s="54"/>
      <c r="WVP12" s="54"/>
      <c r="WVQ12" s="54"/>
      <c r="WVR12" s="54"/>
      <c r="WVS12" s="54"/>
      <c r="WVT12" s="54"/>
      <c r="WVU12" s="54"/>
      <c r="WVV12" s="54"/>
      <c r="WVW12" s="54"/>
      <c r="WVX12" s="54"/>
      <c r="WVY12" s="54"/>
      <c r="WVZ12" s="54"/>
      <c r="WWA12" s="54"/>
      <c r="WWB12" s="54"/>
      <c r="WWC12" s="54"/>
      <c r="WWD12" s="54"/>
      <c r="WWE12" s="54"/>
      <c r="WWF12" s="54"/>
      <c r="WWG12" s="54"/>
      <c r="WWH12" s="54"/>
      <c r="WWI12" s="54"/>
      <c r="WWJ12" s="54"/>
      <c r="WWK12" s="54"/>
      <c r="WWL12" s="54"/>
      <c r="WWM12" s="54"/>
      <c r="WWN12" s="54"/>
      <c r="WWO12" s="54"/>
      <c r="WWP12" s="54"/>
      <c r="WWQ12" s="54"/>
      <c r="WWR12" s="54"/>
      <c r="WWS12" s="54"/>
      <c r="WWT12" s="54"/>
      <c r="WWU12" s="54"/>
      <c r="WWV12" s="54"/>
      <c r="WWW12" s="54"/>
      <c r="WWX12" s="54"/>
      <c r="WWY12" s="54"/>
      <c r="WWZ12" s="54"/>
      <c r="WXA12" s="54"/>
      <c r="WXB12" s="54"/>
      <c r="WXC12" s="54"/>
      <c r="WXD12" s="54"/>
      <c r="WXE12" s="54"/>
      <c r="WXF12" s="54"/>
      <c r="WXG12" s="54"/>
      <c r="WXH12" s="54"/>
      <c r="WXI12" s="54"/>
      <c r="WXJ12" s="54"/>
      <c r="WXK12" s="54"/>
      <c r="WXL12" s="54"/>
      <c r="WXM12" s="54"/>
      <c r="WXN12" s="54"/>
      <c r="WXO12" s="54"/>
      <c r="WXP12" s="54"/>
      <c r="WXQ12" s="54"/>
      <c r="WXR12" s="54"/>
      <c r="WXS12" s="54"/>
      <c r="WXT12" s="54"/>
      <c r="WXU12" s="54"/>
      <c r="WXV12" s="54"/>
      <c r="WXW12" s="54"/>
      <c r="WXX12" s="54"/>
      <c r="WXY12" s="54"/>
      <c r="WXZ12" s="54"/>
      <c r="WYA12" s="54"/>
      <c r="WYB12" s="54"/>
      <c r="WYC12" s="54"/>
      <c r="WYD12" s="54"/>
      <c r="WYE12" s="54"/>
      <c r="WYF12" s="54"/>
      <c r="WYG12" s="54"/>
      <c r="WYH12" s="54"/>
      <c r="WYI12" s="54"/>
      <c r="WYJ12" s="54"/>
      <c r="WYK12" s="54"/>
      <c r="WYL12" s="54"/>
      <c r="WYM12" s="54"/>
      <c r="WYN12" s="54"/>
      <c r="WYO12" s="54"/>
      <c r="WYP12" s="54"/>
      <c r="WYQ12" s="54"/>
      <c r="WYR12" s="54"/>
      <c r="WYS12" s="54"/>
      <c r="WYT12" s="54"/>
      <c r="WYU12" s="54"/>
      <c r="WYV12" s="54"/>
      <c r="WYW12" s="54"/>
      <c r="WYX12" s="54"/>
      <c r="WYY12" s="54"/>
      <c r="WYZ12" s="54"/>
      <c r="WZA12" s="54"/>
      <c r="WZB12" s="54"/>
      <c r="WZC12" s="54"/>
      <c r="WZD12" s="54"/>
      <c r="WZE12" s="54"/>
      <c r="WZF12" s="54"/>
      <c r="WZG12" s="54"/>
      <c r="WZH12" s="54"/>
      <c r="WZI12" s="54"/>
      <c r="WZJ12" s="54"/>
      <c r="WZK12" s="54"/>
      <c r="WZL12" s="54"/>
      <c r="WZM12" s="54"/>
      <c r="WZN12" s="54"/>
      <c r="WZO12" s="54"/>
      <c r="WZP12" s="54"/>
      <c r="WZQ12" s="54"/>
      <c r="WZR12" s="54"/>
      <c r="WZS12" s="54"/>
      <c r="WZT12" s="54"/>
      <c r="WZU12" s="54"/>
      <c r="WZV12" s="54"/>
      <c r="WZW12" s="54"/>
      <c r="WZX12" s="54"/>
      <c r="WZY12" s="54"/>
      <c r="WZZ12" s="54"/>
      <c r="XAA12" s="54"/>
      <c r="XAB12" s="54"/>
      <c r="XAC12" s="54"/>
      <c r="XAD12" s="54"/>
      <c r="XAE12" s="54"/>
      <c r="XAF12" s="54"/>
      <c r="XAG12" s="54"/>
      <c r="XAH12" s="54"/>
      <c r="XAI12" s="54"/>
      <c r="XAJ12" s="54"/>
      <c r="XAK12" s="54"/>
      <c r="XAL12" s="54"/>
      <c r="XAM12" s="54"/>
      <c r="XAN12" s="54"/>
      <c r="XAO12" s="54"/>
      <c r="XAP12" s="54"/>
      <c r="XAQ12" s="54"/>
      <c r="XAR12" s="54"/>
      <c r="XAS12" s="54"/>
      <c r="XAT12" s="54"/>
      <c r="XAU12" s="54"/>
      <c r="XAV12" s="54"/>
      <c r="XAW12" s="54"/>
      <c r="XAX12" s="54"/>
      <c r="XAY12" s="54"/>
      <c r="XAZ12" s="54"/>
      <c r="XBA12" s="54"/>
      <c r="XBB12" s="54"/>
      <c r="XBC12" s="54"/>
      <c r="XBD12" s="54"/>
      <c r="XBE12" s="54"/>
      <c r="XBF12" s="54"/>
      <c r="XBG12" s="54"/>
      <c r="XBH12" s="54"/>
      <c r="XBI12" s="54"/>
      <c r="XBJ12" s="54"/>
      <c r="XBK12" s="54"/>
      <c r="XBL12" s="54"/>
      <c r="XBM12" s="54"/>
      <c r="XBN12" s="54"/>
      <c r="XBO12" s="54"/>
      <c r="XBP12" s="54"/>
      <c r="XBQ12" s="54"/>
      <c r="XBR12" s="54"/>
      <c r="XBS12" s="54"/>
      <c r="XBT12" s="54"/>
      <c r="XBU12" s="54"/>
      <c r="XBV12" s="54"/>
      <c r="XBW12" s="54"/>
      <c r="XBX12" s="54"/>
      <c r="XBY12" s="54"/>
      <c r="XBZ12" s="54"/>
      <c r="XCA12" s="54"/>
      <c r="XCB12" s="54"/>
      <c r="XCC12" s="54"/>
      <c r="XCD12" s="54"/>
      <c r="XCE12" s="54"/>
      <c r="XCF12" s="54"/>
      <c r="XCG12" s="54"/>
      <c r="XCH12" s="54"/>
      <c r="XCI12" s="54"/>
      <c r="XCJ12" s="54"/>
      <c r="XCK12" s="54"/>
      <c r="XCL12" s="54"/>
      <c r="XCM12" s="54"/>
      <c r="XCN12" s="54"/>
      <c r="XCO12" s="54"/>
      <c r="XCP12" s="54"/>
      <c r="XCQ12" s="54"/>
      <c r="XCR12" s="54"/>
      <c r="XCS12" s="54"/>
      <c r="XCT12" s="54"/>
      <c r="XCU12" s="54"/>
      <c r="XCV12" s="54"/>
      <c r="XCW12" s="54"/>
      <c r="XCX12" s="54"/>
      <c r="XCY12" s="54"/>
      <c r="XCZ12" s="54"/>
      <c r="XDA12" s="54"/>
      <c r="XDB12" s="54"/>
      <c r="XDC12" s="54"/>
      <c r="XDD12" s="54"/>
      <c r="XDE12" s="54"/>
      <c r="XDF12" s="54"/>
      <c r="XDG12" s="54"/>
      <c r="XDH12" s="54"/>
      <c r="XDI12" s="54"/>
      <c r="XDJ12" s="54"/>
      <c r="XDK12" s="54"/>
      <c r="XDL12" s="54"/>
      <c r="XDM12" s="54"/>
      <c r="XDN12" s="54"/>
      <c r="XDO12" s="54"/>
      <c r="XDP12" s="54"/>
      <c r="XDQ12" s="54"/>
      <c r="XDR12" s="54"/>
      <c r="XDS12" s="54"/>
      <c r="XDT12" s="54"/>
      <c r="XDU12" s="54"/>
      <c r="XDV12" s="54"/>
      <c r="XDW12" s="54"/>
      <c r="XDX12" s="54"/>
      <c r="XDY12" s="54"/>
      <c r="XDZ12" s="54"/>
      <c r="XEA12" s="54"/>
      <c r="XEB12" s="54"/>
      <c r="XEC12" s="54"/>
      <c r="XED12" s="54"/>
      <c r="XEE12" s="54"/>
      <c r="XEF12" s="54"/>
      <c r="XEG12" s="54"/>
      <c r="XEH12" s="54"/>
      <c r="XEI12" s="54"/>
      <c r="XEJ12" s="54"/>
      <c r="XEK12" s="54"/>
      <c r="XEL12" s="54"/>
      <c r="XEM12" s="54"/>
      <c r="XEN12" s="54"/>
      <c r="XEO12" s="54"/>
      <c r="XEP12" s="54"/>
      <c r="XEQ12" s="54"/>
      <c r="XER12" s="54"/>
      <c r="XES12" s="54"/>
      <c r="XET12" s="54"/>
      <c r="XEU12" s="54"/>
      <c r="XEV12" s="54"/>
      <c r="XEW12" s="54"/>
      <c r="XEX12" s="54"/>
      <c r="XEY12" s="54"/>
      <c r="XEZ12" s="54"/>
      <c r="XFA12" s="54"/>
      <c r="XFB12" s="54"/>
      <c r="XFC12" s="54"/>
    </row>
    <row r="13" spans="1:16383" s="4" customFormat="1" ht="11.25" customHeight="1">
      <c r="A13" s="57"/>
      <c r="B13" s="27" t="s">
        <v>223</v>
      </c>
      <c r="C13" s="334" t="s">
        <v>224</v>
      </c>
      <c r="D13" s="334" t="s">
        <v>225</v>
      </c>
      <c r="E13" s="3" t="s">
        <v>207</v>
      </c>
      <c r="F13" s="359"/>
      <c r="G13" s="29"/>
      <c r="H13" s="80">
        <f t="shared" ref="H13:K14" si="0">787000000/2</f>
        <v>393500000</v>
      </c>
      <c r="I13" s="80">
        <f t="shared" si="0"/>
        <v>393500000</v>
      </c>
      <c r="J13" s="80">
        <f t="shared" si="0"/>
        <v>393500000</v>
      </c>
      <c r="K13" s="80">
        <f t="shared" si="0"/>
        <v>393500000</v>
      </c>
      <c r="L13" s="80">
        <v>320000000</v>
      </c>
      <c r="M13" s="80">
        <v>320000000</v>
      </c>
      <c r="N13" s="80">
        <v>320000000</v>
      </c>
      <c r="O13" s="80">
        <v>320000000</v>
      </c>
      <c r="P13" s="29"/>
      <c r="Q13" s="80">
        <v>320000000</v>
      </c>
      <c r="R13" s="80">
        <v>320000000</v>
      </c>
      <c r="S13" s="80">
        <v>320000000</v>
      </c>
      <c r="T13" s="80">
        <v>384500000</v>
      </c>
      <c r="U13" s="80">
        <v>384500000</v>
      </c>
      <c r="V13" s="80">
        <v>366500000</v>
      </c>
      <c r="W13" s="80">
        <v>366500000</v>
      </c>
      <c r="X13" s="80">
        <v>500000000</v>
      </c>
      <c r="Y13" s="29"/>
      <c r="Z13" s="265">
        <v>500000000</v>
      </c>
      <c r="AA13" s="80"/>
      <c r="AB13" s="80"/>
      <c r="AC13" s="57"/>
    </row>
    <row r="14" spans="1:16383" s="4" customFormat="1" ht="24" customHeight="1">
      <c r="A14" s="57"/>
      <c r="B14" s="27" t="s">
        <v>226</v>
      </c>
      <c r="C14" s="335"/>
      <c r="D14" s="358"/>
      <c r="E14" s="3" t="s">
        <v>207</v>
      </c>
      <c r="F14" s="360"/>
      <c r="G14" s="29"/>
      <c r="H14" s="80">
        <f t="shared" si="0"/>
        <v>393500000</v>
      </c>
      <c r="I14" s="80">
        <f t="shared" si="0"/>
        <v>393500000</v>
      </c>
      <c r="J14" s="80">
        <f t="shared" si="0"/>
        <v>393500000</v>
      </c>
      <c r="K14" s="80">
        <f t="shared" si="0"/>
        <v>393500000</v>
      </c>
      <c r="L14" s="80">
        <v>320000000</v>
      </c>
      <c r="M14" s="80">
        <v>320000000</v>
      </c>
      <c r="N14" s="80">
        <v>320000000</v>
      </c>
      <c r="O14" s="80">
        <v>320000000</v>
      </c>
      <c r="P14" s="29"/>
      <c r="Q14" s="80">
        <v>320000000</v>
      </c>
      <c r="R14" s="80">
        <v>320000000</v>
      </c>
      <c r="S14" s="80">
        <v>320000000</v>
      </c>
      <c r="T14" s="80">
        <v>384500000</v>
      </c>
      <c r="U14" s="80">
        <v>384500000</v>
      </c>
      <c r="V14" s="80">
        <v>366500000</v>
      </c>
      <c r="W14" s="80">
        <v>366500000</v>
      </c>
      <c r="X14" s="80">
        <v>500000000</v>
      </c>
      <c r="Y14" s="29"/>
      <c r="Z14" s="265">
        <v>500000000</v>
      </c>
      <c r="AA14" s="80"/>
      <c r="AB14" s="80"/>
      <c r="AC14" s="57"/>
    </row>
    <row r="15" spans="1:16383" s="4" customFormat="1" ht="57" customHeight="1">
      <c r="A15" s="57"/>
      <c r="B15" s="27" t="s">
        <v>227</v>
      </c>
      <c r="C15" s="52" t="s">
        <v>228</v>
      </c>
      <c r="D15" s="211" t="s">
        <v>198</v>
      </c>
      <c r="E15" s="3" t="s">
        <v>199</v>
      </c>
      <c r="F15" s="360"/>
      <c r="G15" s="29"/>
      <c r="H15" s="363"/>
      <c r="I15" s="364"/>
      <c r="J15" s="81">
        <v>1.2</v>
      </c>
      <c r="K15" s="81">
        <v>0.3</v>
      </c>
      <c r="L15" s="361"/>
      <c r="M15" s="362"/>
      <c r="N15" s="81">
        <v>1.87995377787944</v>
      </c>
      <c r="O15" s="81">
        <v>1.87995377787944</v>
      </c>
      <c r="P15" s="29"/>
      <c r="Q15" s="81">
        <v>1.87995377787944</v>
      </c>
      <c r="R15" s="81">
        <v>3.6182759</v>
      </c>
      <c r="S15" s="136">
        <v>3.7308773627504843</v>
      </c>
      <c r="T15" s="136">
        <v>5.6396771442458196</v>
      </c>
      <c r="U15" s="136">
        <v>6.1811977914110861</v>
      </c>
      <c r="V15" s="136">
        <v>9.6746478524639468</v>
      </c>
      <c r="W15" s="136">
        <v>11.741797553130784</v>
      </c>
      <c r="X15" s="228">
        <v>2.1557860235373427</v>
      </c>
      <c r="Y15" s="29"/>
      <c r="Z15" s="266">
        <v>2.8</v>
      </c>
      <c r="AA15" s="136"/>
      <c r="AB15" s="136"/>
      <c r="AC15" s="57"/>
    </row>
    <row r="16" spans="1:16383" s="4" customFormat="1" ht="29.25" customHeight="1">
      <c r="A16" s="57"/>
      <c r="B16" s="27" t="s">
        <v>229</v>
      </c>
      <c r="C16" s="355" t="s">
        <v>230</v>
      </c>
      <c r="D16" s="334" t="s">
        <v>231</v>
      </c>
      <c r="E16" s="3" t="s">
        <v>199</v>
      </c>
      <c r="F16" s="360"/>
      <c r="G16" s="29"/>
      <c r="H16" s="71">
        <v>0.97905755724002397</v>
      </c>
      <c r="I16" s="71">
        <v>0.97905755724002397</v>
      </c>
      <c r="J16" s="71">
        <v>0.98204837577825499</v>
      </c>
      <c r="K16" s="71">
        <v>0.98204837577825499</v>
      </c>
      <c r="L16" s="71">
        <v>0.95669999999999999</v>
      </c>
      <c r="M16" s="71">
        <v>0.95669999999999999</v>
      </c>
      <c r="N16" s="71">
        <v>0.96860455551436897</v>
      </c>
      <c r="O16" s="135">
        <v>0.98227395339805224</v>
      </c>
      <c r="P16" s="29"/>
      <c r="Q16" s="135">
        <v>0.98227395339805224</v>
      </c>
      <c r="R16" s="367"/>
      <c r="S16" s="368"/>
      <c r="T16" s="368"/>
      <c r="U16" s="368"/>
      <c r="V16" s="368"/>
      <c r="W16" s="368"/>
      <c r="X16" s="368"/>
      <c r="Y16" s="368"/>
      <c r="Z16" s="368"/>
      <c r="AA16" s="368"/>
      <c r="AB16" s="369"/>
      <c r="AC16" s="57"/>
    </row>
    <row r="17" spans="1:16383" s="4" customFormat="1" ht="29.25" customHeight="1">
      <c r="A17" s="57"/>
      <c r="B17" s="27" t="s">
        <v>232</v>
      </c>
      <c r="C17" s="356"/>
      <c r="D17" s="358"/>
      <c r="E17" s="3" t="s">
        <v>199</v>
      </c>
      <c r="F17" s="360"/>
      <c r="G17" s="29"/>
      <c r="H17" s="71">
        <v>0.98856452214794954</v>
      </c>
      <c r="I17" s="71">
        <v>0.98856452214794954</v>
      </c>
      <c r="J17" s="71">
        <v>1</v>
      </c>
      <c r="K17" s="71">
        <v>1</v>
      </c>
      <c r="L17" s="71">
        <v>0.98619999999999997</v>
      </c>
      <c r="M17" s="71">
        <v>0.98619999999999997</v>
      </c>
      <c r="N17" s="71">
        <v>1</v>
      </c>
      <c r="O17" s="135">
        <v>0.98153694958574955</v>
      </c>
      <c r="P17" s="29"/>
      <c r="Q17" s="135">
        <v>0.98153694958574955</v>
      </c>
      <c r="R17" s="370"/>
      <c r="S17" s="371"/>
      <c r="T17" s="371"/>
      <c r="U17" s="371"/>
      <c r="V17" s="371"/>
      <c r="W17" s="371"/>
      <c r="X17" s="371"/>
      <c r="Y17" s="371"/>
      <c r="Z17" s="371"/>
      <c r="AA17" s="371"/>
      <c r="AB17" s="372"/>
      <c r="AC17" s="57"/>
    </row>
    <row r="18" spans="1:16383" s="4" customFormat="1" ht="28.5" customHeight="1">
      <c r="A18" s="57"/>
      <c r="B18" s="19" t="s">
        <v>233</v>
      </c>
      <c r="C18" s="356"/>
      <c r="D18" s="358"/>
      <c r="E18" s="19" t="s">
        <v>211</v>
      </c>
      <c r="F18" s="360"/>
      <c r="G18" s="29"/>
      <c r="H18" s="80">
        <v>300797469.21500003</v>
      </c>
      <c r="I18" s="80">
        <v>300797469.21500003</v>
      </c>
      <c r="J18" s="80">
        <v>292794167.35698384</v>
      </c>
      <c r="K18" s="80">
        <v>292794167.35698384</v>
      </c>
      <c r="L18" s="80">
        <v>296106141.46700007</v>
      </c>
      <c r="M18" s="80">
        <v>296106141.46700007</v>
      </c>
      <c r="N18" s="80">
        <v>275805404.27200001</v>
      </c>
      <c r="O18" s="80">
        <v>279759249.45200002</v>
      </c>
      <c r="P18" s="29"/>
      <c r="Q18" s="80">
        <v>279759249.45200002</v>
      </c>
      <c r="R18" s="80">
        <v>279759249.45200002</v>
      </c>
      <c r="S18" s="137">
        <v>272343334.949</v>
      </c>
      <c r="T18" s="137">
        <v>272343334.949</v>
      </c>
      <c r="U18" s="137">
        <v>286200367</v>
      </c>
      <c r="V18" s="137">
        <v>286200367</v>
      </c>
      <c r="W18" s="137">
        <v>291212008.685</v>
      </c>
      <c r="X18" s="137">
        <v>291212008.685</v>
      </c>
      <c r="Y18" s="29"/>
      <c r="Z18" s="267">
        <v>296075775</v>
      </c>
      <c r="AA18" s="137"/>
      <c r="AB18" s="137"/>
      <c r="AC18" s="57"/>
    </row>
    <row r="19" spans="1:16383" s="4" customFormat="1" ht="31.5" customHeight="1">
      <c r="A19" s="57"/>
      <c r="B19" s="19" t="s">
        <v>234</v>
      </c>
      <c r="C19" s="357"/>
      <c r="D19" s="358"/>
      <c r="E19" s="19" t="s">
        <v>211</v>
      </c>
      <c r="F19" s="360"/>
      <c r="G19" s="29"/>
      <c r="H19" s="80">
        <v>102351089.05600001</v>
      </c>
      <c r="I19" s="80">
        <v>102351089.05600001</v>
      </c>
      <c r="J19" s="80">
        <v>103688989.68281001</v>
      </c>
      <c r="K19" s="80">
        <v>103688989.68281001</v>
      </c>
      <c r="L19" s="80">
        <v>103762503.63999999</v>
      </c>
      <c r="M19" s="80">
        <v>103762503.63999999</v>
      </c>
      <c r="N19" s="80">
        <v>98269992.237999991</v>
      </c>
      <c r="O19" s="80">
        <v>95868333.934</v>
      </c>
      <c r="P19" s="29"/>
      <c r="Q19" s="80">
        <v>95868333.934</v>
      </c>
      <c r="R19" s="80">
        <v>95868333.934</v>
      </c>
      <c r="S19" s="80">
        <v>89570566.975999996</v>
      </c>
      <c r="T19" s="80">
        <v>89570566.975999996</v>
      </c>
      <c r="U19" s="80">
        <v>90304045</v>
      </c>
      <c r="V19" s="80">
        <v>90304045</v>
      </c>
      <c r="W19" s="80">
        <v>94679766.254999995</v>
      </c>
      <c r="X19" s="80">
        <v>94679766.254999995</v>
      </c>
      <c r="Y19" s="29"/>
      <c r="Z19" s="265">
        <v>98069558</v>
      </c>
      <c r="AA19" s="80"/>
      <c r="AB19" s="80"/>
      <c r="AC19" s="57"/>
    </row>
    <row r="20" spans="1:16383">
      <c r="A20" s="15"/>
      <c r="B20" s="339" t="s">
        <v>51</v>
      </c>
      <c r="C20" s="340"/>
      <c r="D20" s="340"/>
      <c r="E20" s="340"/>
      <c r="F20" s="340"/>
      <c r="G20" s="29"/>
      <c r="H20" s="49"/>
      <c r="I20" s="49"/>
      <c r="J20" s="49"/>
      <c r="K20" s="49"/>
      <c r="L20" s="49"/>
      <c r="M20" s="50"/>
      <c r="N20" s="49"/>
      <c r="O20" s="49"/>
      <c r="P20" s="29"/>
      <c r="Q20" s="49"/>
      <c r="R20" s="49"/>
      <c r="S20" s="49"/>
      <c r="T20" s="51"/>
      <c r="U20" s="49"/>
      <c r="V20" s="49"/>
      <c r="W20" s="49"/>
      <c r="X20" s="49"/>
      <c r="Y20" s="29"/>
      <c r="Z20" s="49"/>
      <c r="AA20" s="49"/>
      <c r="AB20" s="49"/>
      <c r="AC20" s="15"/>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54"/>
      <c r="DJ20" s="54"/>
      <c r="DK20" s="54"/>
      <c r="DL20" s="54"/>
      <c r="DM20" s="54"/>
      <c r="DN20" s="54"/>
      <c r="DO20" s="54"/>
      <c r="DP20" s="54"/>
      <c r="DQ20" s="54"/>
      <c r="DR20" s="54"/>
      <c r="DS20" s="54"/>
      <c r="DT20" s="54"/>
      <c r="DU20" s="54"/>
      <c r="DV20" s="54"/>
      <c r="DW20" s="54"/>
      <c r="DX20" s="54"/>
      <c r="DY20" s="54"/>
      <c r="DZ20" s="54"/>
      <c r="EA20" s="54"/>
      <c r="EB20" s="54"/>
      <c r="EC20" s="54"/>
      <c r="ED20" s="54"/>
      <c r="EE20" s="54"/>
      <c r="EF20" s="54"/>
      <c r="EG20" s="54"/>
      <c r="EH20" s="54"/>
      <c r="EI20" s="54"/>
      <c r="EJ20" s="54"/>
      <c r="EK20" s="54"/>
      <c r="EL20" s="54"/>
      <c r="EM20" s="54"/>
      <c r="EN20" s="54"/>
      <c r="EO20" s="54"/>
      <c r="EP20" s="54"/>
      <c r="EQ20" s="54"/>
      <c r="ER20" s="54"/>
      <c r="ES20" s="54"/>
      <c r="ET20" s="54"/>
      <c r="EU20" s="54"/>
      <c r="EV20" s="54"/>
      <c r="EW20" s="54"/>
      <c r="EX20" s="54"/>
      <c r="EY20" s="54"/>
      <c r="EZ20" s="54"/>
      <c r="FA20" s="54"/>
      <c r="FB20" s="54"/>
      <c r="FC20" s="54"/>
      <c r="FD20" s="54"/>
      <c r="FE20" s="54"/>
      <c r="FF20" s="54"/>
      <c r="FG20" s="54"/>
      <c r="FH20" s="54"/>
      <c r="FI20" s="54"/>
      <c r="FJ20" s="54"/>
      <c r="FK20" s="54"/>
      <c r="FL20" s="54"/>
      <c r="FM20" s="54"/>
      <c r="FN20" s="54"/>
      <c r="FO20" s="54"/>
      <c r="FP20" s="54"/>
      <c r="FQ20" s="54"/>
      <c r="FR20" s="54"/>
      <c r="FS20" s="54"/>
      <c r="FT20" s="54"/>
      <c r="FU20" s="54"/>
      <c r="FV20" s="54"/>
      <c r="FW20" s="54"/>
      <c r="FX20" s="54"/>
      <c r="FY20" s="54"/>
      <c r="FZ20" s="54"/>
      <c r="GA20" s="54"/>
      <c r="GB20" s="54"/>
      <c r="GC20" s="54"/>
      <c r="GD20" s="54"/>
      <c r="GE20" s="54"/>
      <c r="GF20" s="54"/>
      <c r="GG20" s="54"/>
      <c r="GH20" s="54"/>
      <c r="GI20" s="54"/>
      <c r="GJ20" s="54"/>
      <c r="GK20" s="54"/>
      <c r="GL20" s="54"/>
      <c r="GM20" s="54"/>
      <c r="GN20" s="54"/>
      <c r="GO20" s="54"/>
      <c r="GP20" s="54"/>
      <c r="GQ20" s="54"/>
      <c r="GR20" s="54"/>
      <c r="GS20" s="54"/>
      <c r="GT20" s="54"/>
      <c r="GU20" s="54"/>
      <c r="GV20" s="54"/>
      <c r="GW20" s="54"/>
      <c r="GX20" s="54"/>
      <c r="GY20" s="54"/>
      <c r="GZ20" s="54"/>
      <c r="HA20" s="54"/>
      <c r="HB20" s="54"/>
      <c r="HC20" s="54"/>
      <c r="HD20" s="54"/>
      <c r="HE20" s="54"/>
      <c r="HF20" s="54"/>
      <c r="HG20" s="54"/>
      <c r="HH20" s="54"/>
      <c r="HI20" s="54"/>
      <c r="HJ20" s="54"/>
      <c r="HK20" s="54"/>
      <c r="HL20" s="54"/>
      <c r="HM20" s="54"/>
      <c r="HN20" s="54"/>
      <c r="HO20" s="54"/>
      <c r="HP20" s="54"/>
      <c r="HQ20" s="54"/>
      <c r="HR20" s="54"/>
      <c r="HS20" s="54"/>
      <c r="HT20" s="54"/>
      <c r="HU20" s="54"/>
      <c r="HV20" s="54"/>
      <c r="HW20" s="54"/>
      <c r="HX20" s="54"/>
      <c r="HY20" s="54"/>
      <c r="HZ20" s="54"/>
      <c r="IA20" s="54"/>
      <c r="IB20" s="54"/>
      <c r="IC20" s="54"/>
      <c r="ID20" s="54"/>
      <c r="IE20" s="54"/>
      <c r="IF20" s="54"/>
      <c r="IG20" s="54"/>
      <c r="IH20" s="54"/>
      <c r="II20" s="54"/>
      <c r="IJ20" s="54"/>
      <c r="IK20" s="54"/>
      <c r="IL20" s="54"/>
      <c r="IM20" s="54"/>
      <c r="IN20" s="54"/>
      <c r="IO20" s="54"/>
      <c r="IP20" s="54"/>
      <c r="IQ20" s="54"/>
      <c r="IR20" s="54"/>
      <c r="IS20" s="54"/>
      <c r="IT20" s="54"/>
      <c r="IU20" s="54"/>
      <c r="IV20" s="54"/>
      <c r="IW20" s="54"/>
      <c r="IX20" s="54"/>
      <c r="IY20" s="54"/>
      <c r="IZ20" s="54"/>
      <c r="JA20" s="54"/>
      <c r="JB20" s="54"/>
      <c r="JC20" s="54"/>
      <c r="JD20" s="54"/>
      <c r="JE20" s="54"/>
      <c r="JF20" s="54"/>
      <c r="JG20" s="54"/>
      <c r="JH20" s="54"/>
      <c r="JI20" s="54"/>
      <c r="JJ20" s="54"/>
      <c r="JK20" s="54"/>
      <c r="JL20" s="54"/>
      <c r="JM20" s="54"/>
      <c r="JN20" s="54"/>
      <c r="JO20" s="54"/>
      <c r="JP20" s="54"/>
      <c r="JQ20" s="54"/>
      <c r="JR20" s="54"/>
      <c r="JS20" s="54"/>
      <c r="JT20" s="54"/>
      <c r="JU20" s="54"/>
      <c r="JV20" s="54"/>
      <c r="JW20" s="54"/>
      <c r="JX20" s="54"/>
      <c r="JY20" s="54"/>
      <c r="JZ20" s="54"/>
      <c r="KA20" s="54"/>
      <c r="KB20" s="54"/>
      <c r="KC20" s="54"/>
      <c r="KD20" s="54"/>
      <c r="KE20" s="54"/>
      <c r="KF20" s="54"/>
      <c r="KG20" s="54"/>
      <c r="KH20" s="54"/>
      <c r="KI20" s="54"/>
      <c r="KJ20" s="54"/>
      <c r="KK20" s="54"/>
      <c r="KL20" s="54"/>
      <c r="KM20" s="54"/>
      <c r="KN20" s="54"/>
      <c r="KO20" s="54"/>
      <c r="KP20" s="54"/>
      <c r="KQ20" s="54"/>
      <c r="KR20" s="54"/>
      <c r="KS20" s="54"/>
      <c r="KT20" s="54"/>
      <c r="KU20" s="54"/>
      <c r="KV20" s="54"/>
      <c r="KW20" s="54"/>
      <c r="KX20" s="54"/>
      <c r="KY20" s="54"/>
      <c r="KZ20" s="54"/>
      <c r="LA20" s="54"/>
      <c r="LB20" s="54"/>
      <c r="LC20" s="54"/>
      <c r="LD20" s="54"/>
      <c r="LE20" s="54"/>
      <c r="LF20" s="54"/>
      <c r="LG20" s="54"/>
      <c r="LH20" s="54"/>
      <c r="LI20" s="54"/>
      <c r="LJ20" s="54"/>
      <c r="LK20" s="54"/>
      <c r="LL20" s="54"/>
      <c r="LM20" s="54"/>
      <c r="LN20" s="54"/>
      <c r="LO20" s="54"/>
      <c r="LP20" s="54"/>
      <c r="LQ20" s="54"/>
      <c r="LR20" s="54"/>
      <c r="LS20" s="54"/>
      <c r="LT20" s="54"/>
      <c r="LU20" s="54"/>
      <c r="LV20" s="54"/>
      <c r="LW20" s="54"/>
      <c r="LX20" s="54"/>
      <c r="LY20" s="54"/>
      <c r="LZ20" s="54"/>
      <c r="MA20" s="54"/>
      <c r="MB20" s="54"/>
      <c r="MC20" s="54"/>
      <c r="MD20" s="54"/>
      <c r="ME20" s="54"/>
      <c r="MF20" s="54"/>
      <c r="MG20" s="54"/>
      <c r="MH20" s="54"/>
      <c r="MI20" s="54"/>
      <c r="MJ20" s="54"/>
      <c r="MK20" s="54"/>
      <c r="ML20" s="54"/>
      <c r="MM20" s="54"/>
      <c r="MN20" s="54"/>
      <c r="MO20" s="54"/>
      <c r="MP20" s="54"/>
      <c r="MQ20" s="54"/>
      <c r="MR20" s="54"/>
      <c r="MS20" s="54"/>
      <c r="MT20" s="54"/>
      <c r="MU20" s="54"/>
      <c r="MV20" s="54"/>
      <c r="MW20" s="54"/>
      <c r="MX20" s="54"/>
      <c r="MY20" s="54"/>
      <c r="MZ20" s="54"/>
      <c r="NA20" s="54"/>
      <c r="NB20" s="54"/>
      <c r="NC20" s="54"/>
      <c r="ND20" s="54"/>
      <c r="NE20" s="54"/>
      <c r="NF20" s="54"/>
      <c r="NG20" s="54"/>
      <c r="NH20" s="54"/>
      <c r="NI20" s="54"/>
      <c r="NJ20" s="54"/>
      <c r="NK20" s="54"/>
      <c r="NL20" s="54"/>
      <c r="NM20" s="54"/>
      <c r="NN20" s="54"/>
      <c r="NO20" s="54"/>
      <c r="NP20" s="54"/>
      <c r="NQ20" s="54"/>
      <c r="NR20" s="54"/>
      <c r="NS20" s="54"/>
      <c r="NT20" s="54"/>
      <c r="NU20" s="54"/>
      <c r="NV20" s="54"/>
      <c r="NW20" s="54"/>
      <c r="NX20" s="54"/>
      <c r="NY20" s="54"/>
      <c r="NZ20" s="54"/>
      <c r="OA20" s="54"/>
      <c r="OB20" s="54"/>
      <c r="OC20" s="54"/>
      <c r="OD20" s="54"/>
      <c r="OE20" s="54"/>
      <c r="OF20" s="54"/>
      <c r="OG20" s="54"/>
      <c r="OH20" s="54"/>
      <c r="OI20" s="54"/>
      <c r="OJ20" s="54"/>
      <c r="OK20" s="54"/>
      <c r="OL20" s="54"/>
      <c r="OM20" s="54"/>
      <c r="ON20" s="54"/>
      <c r="OO20" s="54"/>
      <c r="OP20" s="54"/>
      <c r="OQ20" s="54"/>
      <c r="OR20" s="54"/>
      <c r="OS20" s="54"/>
      <c r="OT20" s="54"/>
      <c r="OU20" s="54"/>
      <c r="OV20" s="54"/>
      <c r="OW20" s="54"/>
      <c r="OX20" s="54"/>
      <c r="OY20" s="54"/>
      <c r="OZ20" s="54"/>
      <c r="PA20" s="54"/>
      <c r="PB20" s="54"/>
      <c r="PC20" s="54"/>
      <c r="PD20" s="54"/>
      <c r="PE20" s="54"/>
      <c r="PF20" s="54"/>
      <c r="PG20" s="54"/>
      <c r="PH20" s="54"/>
      <c r="PI20" s="54"/>
      <c r="PJ20" s="54"/>
      <c r="PK20" s="54"/>
      <c r="PL20" s="54"/>
      <c r="PM20" s="54"/>
      <c r="PN20" s="54"/>
      <c r="PO20" s="54"/>
      <c r="PP20" s="54"/>
      <c r="PQ20" s="54"/>
      <c r="PR20" s="54"/>
      <c r="PS20" s="54"/>
      <c r="PT20" s="54"/>
      <c r="PU20" s="54"/>
      <c r="PV20" s="54"/>
      <c r="PW20" s="54"/>
      <c r="PX20" s="54"/>
      <c r="PY20" s="54"/>
      <c r="PZ20" s="54"/>
      <c r="QA20" s="54"/>
      <c r="QB20" s="54"/>
      <c r="QC20" s="54"/>
      <c r="QD20" s="54"/>
      <c r="QE20" s="54"/>
      <c r="QF20" s="54"/>
      <c r="QG20" s="54"/>
      <c r="QH20" s="54"/>
      <c r="QI20" s="54"/>
      <c r="QJ20" s="54"/>
      <c r="QK20" s="54"/>
      <c r="QL20" s="54"/>
      <c r="QM20" s="54"/>
      <c r="QN20" s="54"/>
      <c r="QO20" s="54"/>
      <c r="QP20" s="54"/>
      <c r="QQ20" s="54"/>
      <c r="QR20" s="54"/>
      <c r="QS20" s="54"/>
      <c r="QT20" s="54"/>
      <c r="QU20" s="54"/>
      <c r="QV20" s="54"/>
      <c r="QW20" s="54"/>
      <c r="QX20" s="54"/>
      <c r="QY20" s="54"/>
      <c r="QZ20" s="54"/>
      <c r="RA20" s="54"/>
      <c r="RB20" s="54"/>
      <c r="RC20" s="54"/>
      <c r="RD20" s="54"/>
      <c r="RE20" s="54"/>
      <c r="RF20" s="54"/>
      <c r="RG20" s="54"/>
      <c r="RH20" s="54"/>
      <c r="RI20" s="54"/>
      <c r="RJ20" s="54"/>
      <c r="RK20" s="54"/>
      <c r="RL20" s="54"/>
      <c r="RM20" s="54"/>
      <c r="RN20" s="54"/>
      <c r="RO20" s="54"/>
      <c r="RP20" s="54"/>
      <c r="RQ20" s="54"/>
      <c r="RR20" s="54"/>
      <c r="RS20" s="54"/>
      <c r="RT20" s="54"/>
      <c r="RU20" s="54"/>
      <c r="RV20" s="54"/>
      <c r="RW20" s="54"/>
      <c r="RX20" s="54"/>
      <c r="RY20" s="54"/>
      <c r="RZ20" s="54"/>
      <c r="SA20" s="54"/>
      <c r="SB20" s="54"/>
      <c r="SC20" s="54"/>
      <c r="SD20" s="54"/>
      <c r="SE20" s="54"/>
      <c r="SF20" s="54"/>
      <c r="SG20" s="54"/>
      <c r="SH20" s="54"/>
      <c r="SI20" s="54"/>
      <c r="SJ20" s="54"/>
      <c r="SK20" s="54"/>
      <c r="SL20" s="54"/>
      <c r="SM20" s="54"/>
      <c r="SN20" s="54"/>
      <c r="SO20" s="54"/>
      <c r="SP20" s="54"/>
      <c r="SQ20" s="54"/>
      <c r="SR20" s="54"/>
      <c r="SS20" s="54"/>
      <c r="ST20" s="54"/>
      <c r="SU20" s="54"/>
      <c r="SV20" s="54"/>
      <c r="SW20" s="54"/>
      <c r="SX20" s="54"/>
      <c r="SY20" s="54"/>
      <c r="SZ20" s="54"/>
      <c r="TA20" s="54"/>
      <c r="TB20" s="54"/>
      <c r="TC20" s="54"/>
      <c r="TD20" s="54"/>
      <c r="TE20" s="54"/>
      <c r="TF20" s="54"/>
      <c r="TG20" s="54"/>
      <c r="TH20" s="54"/>
      <c r="TI20" s="54"/>
      <c r="TJ20" s="54"/>
      <c r="TK20" s="54"/>
      <c r="TL20" s="54"/>
      <c r="TM20" s="54"/>
      <c r="TN20" s="54"/>
      <c r="TO20" s="54"/>
      <c r="TP20" s="54"/>
      <c r="TQ20" s="54"/>
      <c r="TR20" s="54"/>
      <c r="TS20" s="54"/>
      <c r="TT20" s="54"/>
      <c r="TU20" s="54"/>
      <c r="TV20" s="54"/>
      <c r="TW20" s="54"/>
      <c r="TX20" s="54"/>
      <c r="TY20" s="54"/>
      <c r="TZ20" s="54"/>
      <c r="UA20" s="54"/>
      <c r="UB20" s="54"/>
      <c r="UC20" s="54"/>
      <c r="UD20" s="54"/>
      <c r="UE20" s="54"/>
      <c r="UF20" s="54"/>
      <c r="UG20" s="54"/>
      <c r="UH20" s="54"/>
      <c r="UI20" s="54"/>
      <c r="UJ20" s="54"/>
      <c r="UK20" s="54"/>
      <c r="UL20" s="54"/>
      <c r="UM20" s="54"/>
      <c r="UN20" s="54"/>
      <c r="UO20" s="54"/>
      <c r="UP20" s="54"/>
      <c r="UQ20" s="54"/>
      <c r="UR20" s="54"/>
      <c r="US20" s="54"/>
      <c r="UT20" s="54"/>
      <c r="UU20" s="54"/>
      <c r="UV20" s="54"/>
      <c r="UW20" s="54"/>
      <c r="UX20" s="54"/>
      <c r="UY20" s="54"/>
      <c r="UZ20" s="54"/>
      <c r="VA20" s="54"/>
      <c r="VB20" s="54"/>
      <c r="VC20" s="54"/>
      <c r="VD20" s="54"/>
      <c r="VE20" s="54"/>
      <c r="VF20" s="54"/>
      <c r="VG20" s="54"/>
      <c r="VH20" s="54"/>
      <c r="VI20" s="54"/>
      <c r="VJ20" s="54"/>
      <c r="VK20" s="54"/>
      <c r="VL20" s="54"/>
      <c r="VM20" s="54"/>
      <c r="VN20" s="54"/>
      <c r="VO20" s="54"/>
      <c r="VP20" s="54"/>
      <c r="VQ20" s="54"/>
      <c r="VR20" s="54"/>
      <c r="VS20" s="54"/>
      <c r="VT20" s="54"/>
      <c r="VU20" s="54"/>
      <c r="VV20" s="54"/>
      <c r="VW20" s="54"/>
      <c r="VX20" s="54"/>
      <c r="VY20" s="54"/>
      <c r="VZ20" s="54"/>
      <c r="WA20" s="54"/>
      <c r="WB20" s="54"/>
      <c r="WC20" s="54"/>
      <c r="WD20" s="54"/>
      <c r="WE20" s="54"/>
      <c r="WF20" s="54"/>
      <c r="WG20" s="54"/>
      <c r="WH20" s="54"/>
      <c r="WI20" s="54"/>
      <c r="WJ20" s="54"/>
      <c r="WK20" s="54"/>
      <c r="WL20" s="54"/>
      <c r="WM20" s="54"/>
      <c r="WN20" s="54"/>
      <c r="WO20" s="54"/>
      <c r="WP20" s="54"/>
      <c r="WQ20" s="54"/>
      <c r="WR20" s="54"/>
      <c r="WS20" s="54"/>
      <c r="WT20" s="54"/>
      <c r="WU20" s="54"/>
      <c r="WV20" s="54"/>
      <c r="WW20" s="54"/>
      <c r="WX20" s="54"/>
      <c r="WY20" s="54"/>
      <c r="WZ20" s="54"/>
      <c r="XA20" s="54"/>
      <c r="XB20" s="54"/>
      <c r="XC20" s="54"/>
      <c r="XD20" s="54"/>
      <c r="XE20" s="54"/>
      <c r="XF20" s="54"/>
      <c r="XG20" s="54"/>
      <c r="XH20" s="54"/>
      <c r="XI20" s="54"/>
      <c r="XJ20" s="54"/>
      <c r="XK20" s="54"/>
      <c r="XL20" s="54"/>
      <c r="XM20" s="54"/>
      <c r="XN20" s="54"/>
      <c r="XO20" s="54"/>
      <c r="XP20" s="54"/>
      <c r="XQ20" s="54"/>
      <c r="XR20" s="54"/>
      <c r="XS20" s="54"/>
      <c r="XT20" s="54"/>
      <c r="XU20" s="54"/>
      <c r="XV20" s="54"/>
      <c r="XW20" s="54"/>
      <c r="XX20" s="54"/>
      <c r="XY20" s="54"/>
      <c r="XZ20" s="54"/>
      <c r="YA20" s="54"/>
      <c r="YB20" s="54"/>
      <c r="YC20" s="54"/>
      <c r="YD20" s="54"/>
      <c r="YE20" s="54"/>
      <c r="YF20" s="54"/>
      <c r="YG20" s="54"/>
      <c r="YH20" s="54"/>
      <c r="YI20" s="54"/>
      <c r="YJ20" s="54"/>
      <c r="YK20" s="54"/>
      <c r="YL20" s="54"/>
      <c r="YM20" s="54"/>
      <c r="YN20" s="54"/>
      <c r="YO20" s="54"/>
      <c r="YP20" s="54"/>
      <c r="YQ20" s="54"/>
      <c r="YR20" s="54"/>
      <c r="YS20" s="54"/>
      <c r="YT20" s="54"/>
      <c r="YU20" s="54"/>
      <c r="YV20" s="54"/>
      <c r="YW20" s="54"/>
      <c r="YX20" s="54"/>
      <c r="YY20" s="54"/>
      <c r="YZ20" s="54"/>
      <c r="ZA20" s="54"/>
      <c r="ZB20" s="54"/>
      <c r="ZC20" s="54"/>
      <c r="ZD20" s="54"/>
      <c r="ZE20" s="54"/>
      <c r="ZF20" s="54"/>
      <c r="ZG20" s="54"/>
      <c r="ZH20" s="54"/>
      <c r="ZI20" s="54"/>
      <c r="ZJ20" s="54"/>
      <c r="ZK20" s="54"/>
      <c r="ZL20" s="54"/>
      <c r="ZM20" s="54"/>
      <c r="ZN20" s="54"/>
      <c r="ZO20" s="54"/>
      <c r="ZP20" s="54"/>
      <c r="ZQ20" s="54"/>
      <c r="ZR20" s="54"/>
      <c r="ZS20" s="54"/>
      <c r="ZT20" s="54"/>
      <c r="ZU20" s="54"/>
      <c r="ZV20" s="54"/>
      <c r="ZW20" s="54"/>
      <c r="ZX20" s="54"/>
      <c r="ZY20" s="54"/>
      <c r="ZZ20" s="54"/>
      <c r="AAA20" s="54"/>
      <c r="AAB20" s="54"/>
      <c r="AAC20" s="54"/>
      <c r="AAD20" s="54"/>
      <c r="AAE20" s="54"/>
      <c r="AAF20" s="54"/>
      <c r="AAG20" s="54"/>
      <c r="AAH20" s="54"/>
      <c r="AAI20" s="54"/>
      <c r="AAJ20" s="54"/>
      <c r="AAK20" s="54"/>
      <c r="AAL20" s="54"/>
      <c r="AAM20" s="54"/>
      <c r="AAN20" s="54"/>
      <c r="AAO20" s="54"/>
      <c r="AAP20" s="54"/>
      <c r="AAQ20" s="54"/>
      <c r="AAR20" s="54"/>
      <c r="AAS20" s="54"/>
      <c r="AAT20" s="54"/>
      <c r="AAU20" s="54"/>
      <c r="AAV20" s="54"/>
      <c r="AAW20" s="54"/>
      <c r="AAX20" s="54"/>
      <c r="AAY20" s="54"/>
      <c r="AAZ20" s="54"/>
      <c r="ABA20" s="54"/>
      <c r="ABB20" s="54"/>
      <c r="ABC20" s="54"/>
      <c r="ABD20" s="54"/>
      <c r="ABE20" s="54"/>
      <c r="ABF20" s="54"/>
      <c r="ABG20" s="54"/>
      <c r="ABH20" s="54"/>
      <c r="ABI20" s="54"/>
      <c r="ABJ20" s="54"/>
      <c r="ABK20" s="54"/>
      <c r="ABL20" s="54"/>
      <c r="ABM20" s="54"/>
      <c r="ABN20" s="54"/>
      <c r="ABO20" s="54"/>
      <c r="ABP20" s="54"/>
      <c r="ABQ20" s="54"/>
      <c r="ABR20" s="54"/>
      <c r="ABS20" s="54"/>
      <c r="ABT20" s="54"/>
      <c r="ABU20" s="54"/>
      <c r="ABV20" s="54"/>
      <c r="ABW20" s="54"/>
      <c r="ABX20" s="54"/>
      <c r="ABY20" s="54"/>
      <c r="ABZ20" s="54"/>
      <c r="ACA20" s="54"/>
      <c r="ACB20" s="54"/>
      <c r="ACC20" s="54"/>
      <c r="ACD20" s="54"/>
      <c r="ACE20" s="54"/>
      <c r="ACF20" s="54"/>
      <c r="ACG20" s="54"/>
      <c r="ACH20" s="54"/>
      <c r="ACI20" s="54"/>
      <c r="ACJ20" s="54"/>
      <c r="ACK20" s="54"/>
      <c r="ACL20" s="54"/>
      <c r="ACM20" s="54"/>
      <c r="ACN20" s="54"/>
      <c r="ACO20" s="54"/>
      <c r="ACP20" s="54"/>
      <c r="ACQ20" s="54"/>
      <c r="ACR20" s="54"/>
      <c r="ACS20" s="54"/>
      <c r="ACT20" s="54"/>
      <c r="ACU20" s="54"/>
      <c r="ACV20" s="54"/>
      <c r="ACW20" s="54"/>
      <c r="ACX20" s="54"/>
      <c r="ACY20" s="54"/>
      <c r="ACZ20" s="54"/>
      <c r="ADA20" s="54"/>
      <c r="ADB20" s="54"/>
      <c r="ADC20" s="54"/>
      <c r="ADD20" s="54"/>
      <c r="ADE20" s="54"/>
      <c r="ADF20" s="54"/>
      <c r="ADG20" s="54"/>
      <c r="ADH20" s="54"/>
      <c r="ADI20" s="54"/>
      <c r="ADJ20" s="54"/>
      <c r="ADK20" s="54"/>
      <c r="ADL20" s="54"/>
      <c r="ADM20" s="54"/>
      <c r="ADN20" s="54"/>
      <c r="ADO20" s="54"/>
      <c r="ADP20" s="54"/>
      <c r="ADQ20" s="54"/>
      <c r="ADR20" s="54"/>
      <c r="ADS20" s="54"/>
      <c r="ADT20" s="54"/>
      <c r="ADU20" s="54"/>
      <c r="ADV20" s="54"/>
      <c r="ADW20" s="54"/>
      <c r="ADX20" s="54"/>
      <c r="ADY20" s="54"/>
      <c r="ADZ20" s="54"/>
      <c r="AEA20" s="54"/>
      <c r="AEB20" s="54"/>
      <c r="AEC20" s="54"/>
      <c r="AED20" s="54"/>
      <c r="AEE20" s="54"/>
      <c r="AEF20" s="54"/>
      <c r="AEG20" s="54"/>
      <c r="AEH20" s="54"/>
      <c r="AEI20" s="54"/>
      <c r="AEJ20" s="54"/>
      <c r="AEK20" s="54"/>
      <c r="AEL20" s="54"/>
      <c r="AEM20" s="54"/>
      <c r="AEN20" s="54"/>
      <c r="AEO20" s="54"/>
      <c r="AEP20" s="54"/>
      <c r="AEQ20" s="54"/>
      <c r="AER20" s="54"/>
      <c r="AES20" s="54"/>
      <c r="AET20" s="54"/>
      <c r="AEU20" s="54"/>
      <c r="AEV20" s="54"/>
      <c r="AEW20" s="54"/>
      <c r="AEX20" s="54"/>
      <c r="AEY20" s="54"/>
      <c r="AEZ20" s="54"/>
      <c r="AFA20" s="54"/>
      <c r="AFB20" s="54"/>
      <c r="AFC20" s="54"/>
      <c r="AFD20" s="54"/>
      <c r="AFE20" s="54"/>
      <c r="AFF20" s="54"/>
      <c r="AFG20" s="54"/>
      <c r="AFH20" s="54"/>
      <c r="AFI20" s="54"/>
      <c r="AFJ20" s="54"/>
      <c r="AFK20" s="54"/>
      <c r="AFL20" s="54"/>
      <c r="AFM20" s="54"/>
      <c r="AFN20" s="54"/>
      <c r="AFO20" s="54"/>
      <c r="AFP20" s="54"/>
      <c r="AFQ20" s="54"/>
      <c r="AFR20" s="54"/>
      <c r="AFS20" s="54"/>
      <c r="AFT20" s="54"/>
      <c r="AFU20" s="54"/>
      <c r="AFV20" s="54"/>
      <c r="AFW20" s="54"/>
      <c r="AFX20" s="54"/>
      <c r="AFY20" s="54"/>
      <c r="AFZ20" s="54"/>
      <c r="AGA20" s="54"/>
      <c r="AGB20" s="54"/>
      <c r="AGC20" s="54"/>
      <c r="AGD20" s="54"/>
      <c r="AGE20" s="54"/>
      <c r="AGF20" s="54"/>
      <c r="AGG20" s="54"/>
      <c r="AGH20" s="54"/>
      <c r="AGI20" s="54"/>
      <c r="AGJ20" s="54"/>
      <c r="AGK20" s="54"/>
      <c r="AGL20" s="54"/>
      <c r="AGM20" s="54"/>
      <c r="AGN20" s="54"/>
      <c r="AGO20" s="54"/>
      <c r="AGP20" s="54"/>
      <c r="AGQ20" s="54"/>
      <c r="AGR20" s="54"/>
      <c r="AGS20" s="54"/>
      <c r="AGT20" s="54"/>
      <c r="AGU20" s="54"/>
      <c r="AGV20" s="54"/>
      <c r="AGW20" s="54"/>
      <c r="AGX20" s="54"/>
      <c r="AGY20" s="54"/>
      <c r="AGZ20" s="54"/>
      <c r="AHA20" s="54"/>
      <c r="AHB20" s="54"/>
      <c r="AHC20" s="54"/>
      <c r="AHD20" s="54"/>
      <c r="AHE20" s="54"/>
      <c r="AHF20" s="54"/>
      <c r="AHG20" s="54"/>
      <c r="AHH20" s="54"/>
      <c r="AHI20" s="54"/>
      <c r="AHJ20" s="54"/>
      <c r="AHK20" s="54"/>
      <c r="AHL20" s="54"/>
      <c r="AHM20" s="54"/>
      <c r="AHN20" s="54"/>
      <c r="AHO20" s="54"/>
      <c r="AHP20" s="54"/>
      <c r="AHQ20" s="54"/>
      <c r="AHR20" s="54"/>
      <c r="AHS20" s="54"/>
      <c r="AHT20" s="54"/>
      <c r="AHU20" s="54"/>
      <c r="AHV20" s="54"/>
      <c r="AHW20" s="54"/>
      <c r="AHX20" s="54"/>
      <c r="AHY20" s="54"/>
      <c r="AHZ20" s="54"/>
      <c r="AIA20" s="54"/>
      <c r="AIB20" s="54"/>
      <c r="AIC20" s="54"/>
      <c r="AID20" s="54"/>
      <c r="AIE20" s="54"/>
      <c r="AIF20" s="54"/>
      <c r="AIG20" s="54"/>
      <c r="AIH20" s="54"/>
      <c r="AII20" s="54"/>
      <c r="AIJ20" s="54"/>
      <c r="AIK20" s="54"/>
      <c r="AIL20" s="54"/>
      <c r="AIM20" s="54"/>
      <c r="AIN20" s="54"/>
      <c r="AIO20" s="54"/>
      <c r="AIP20" s="54"/>
      <c r="AIQ20" s="54"/>
      <c r="AIR20" s="54"/>
      <c r="AIS20" s="54"/>
      <c r="AIT20" s="54"/>
      <c r="AIU20" s="54"/>
      <c r="AIV20" s="54"/>
      <c r="AIW20" s="54"/>
      <c r="AIX20" s="54"/>
      <c r="AIY20" s="54"/>
      <c r="AIZ20" s="54"/>
      <c r="AJA20" s="54"/>
      <c r="AJB20" s="54"/>
      <c r="AJC20" s="54"/>
      <c r="AJD20" s="54"/>
      <c r="AJE20" s="54"/>
      <c r="AJF20" s="54"/>
      <c r="AJG20" s="54"/>
      <c r="AJH20" s="54"/>
      <c r="AJI20" s="54"/>
      <c r="AJJ20" s="54"/>
      <c r="AJK20" s="54"/>
      <c r="AJL20" s="54"/>
      <c r="AJM20" s="54"/>
      <c r="AJN20" s="54"/>
      <c r="AJO20" s="54"/>
      <c r="AJP20" s="54"/>
      <c r="AJQ20" s="54"/>
      <c r="AJR20" s="54"/>
      <c r="AJS20" s="54"/>
      <c r="AJT20" s="54"/>
      <c r="AJU20" s="54"/>
      <c r="AJV20" s="54"/>
      <c r="AJW20" s="54"/>
      <c r="AJX20" s="54"/>
      <c r="AJY20" s="54"/>
      <c r="AJZ20" s="54"/>
      <c r="AKA20" s="54"/>
      <c r="AKB20" s="54"/>
      <c r="AKC20" s="54"/>
      <c r="AKD20" s="54"/>
      <c r="AKE20" s="54"/>
      <c r="AKF20" s="54"/>
      <c r="AKG20" s="54"/>
      <c r="AKH20" s="54"/>
      <c r="AKI20" s="54"/>
      <c r="AKJ20" s="54"/>
      <c r="AKK20" s="54"/>
      <c r="AKL20" s="54"/>
      <c r="AKM20" s="54"/>
      <c r="AKN20" s="54"/>
      <c r="AKO20" s="54"/>
      <c r="AKP20" s="54"/>
      <c r="AKQ20" s="54"/>
      <c r="AKR20" s="54"/>
      <c r="AKS20" s="54"/>
      <c r="AKT20" s="54"/>
      <c r="AKU20" s="54"/>
      <c r="AKV20" s="54"/>
      <c r="AKW20" s="54"/>
      <c r="AKX20" s="54"/>
      <c r="AKY20" s="54"/>
      <c r="AKZ20" s="54"/>
      <c r="ALA20" s="54"/>
      <c r="ALB20" s="54"/>
      <c r="ALC20" s="54"/>
      <c r="ALD20" s="54"/>
      <c r="ALE20" s="54"/>
      <c r="ALF20" s="54"/>
      <c r="ALG20" s="54"/>
      <c r="ALH20" s="54"/>
      <c r="ALI20" s="54"/>
      <c r="ALJ20" s="54"/>
      <c r="ALK20" s="54"/>
      <c r="ALL20" s="54"/>
      <c r="ALM20" s="54"/>
      <c r="ALN20" s="54"/>
      <c r="ALO20" s="54"/>
      <c r="ALP20" s="54"/>
      <c r="ALQ20" s="54"/>
      <c r="ALR20" s="54"/>
      <c r="ALS20" s="54"/>
      <c r="ALT20" s="54"/>
      <c r="ALU20" s="54"/>
      <c r="ALV20" s="54"/>
      <c r="ALW20" s="54"/>
      <c r="ALX20" s="54"/>
      <c r="ALY20" s="54"/>
      <c r="ALZ20" s="54"/>
      <c r="AMA20" s="54"/>
      <c r="AMB20" s="54"/>
      <c r="AMC20" s="54"/>
      <c r="AMD20" s="54"/>
      <c r="AME20" s="54"/>
      <c r="AMF20" s="54"/>
      <c r="AMG20" s="54"/>
      <c r="AMH20" s="54"/>
      <c r="AMI20" s="54"/>
      <c r="AMJ20" s="54"/>
      <c r="AMK20" s="54"/>
      <c r="AML20" s="54"/>
      <c r="AMM20" s="54"/>
      <c r="AMN20" s="54"/>
      <c r="AMO20" s="54"/>
      <c r="AMP20" s="54"/>
      <c r="AMQ20" s="54"/>
      <c r="AMR20" s="54"/>
      <c r="AMS20" s="54"/>
      <c r="AMT20" s="54"/>
      <c r="AMU20" s="54"/>
      <c r="AMV20" s="54"/>
      <c r="AMW20" s="54"/>
      <c r="AMX20" s="54"/>
      <c r="AMY20" s="54"/>
      <c r="AMZ20" s="54"/>
      <c r="ANA20" s="54"/>
      <c r="ANB20" s="54"/>
      <c r="ANC20" s="54"/>
      <c r="AND20" s="54"/>
      <c r="ANE20" s="54"/>
      <c r="ANF20" s="54"/>
      <c r="ANG20" s="54"/>
      <c r="ANH20" s="54"/>
      <c r="ANI20" s="54"/>
      <c r="ANJ20" s="54"/>
      <c r="ANK20" s="54"/>
      <c r="ANL20" s="54"/>
      <c r="ANM20" s="54"/>
      <c r="ANN20" s="54"/>
      <c r="ANO20" s="54"/>
      <c r="ANP20" s="54"/>
      <c r="ANQ20" s="54"/>
      <c r="ANR20" s="54"/>
      <c r="ANS20" s="54"/>
      <c r="ANT20" s="54"/>
      <c r="ANU20" s="54"/>
      <c r="ANV20" s="54"/>
      <c r="ANW20" s="54"/>
      <c r="ANX20" s="54"/>
      <c r="ANY20" s="54"/>
      <c r="ANZ20" s="54"/>
      <c r="AOA20" s="54"/>
      <c r="AOB20" s="54"/>
      <c r="AOC20" s="54"/>
      <c r="AOD20" s="54"/>
      <c r="AOE20" s="54"/>
      <c r="AOF20" s="54"/>
      <c r="AOG20" s="54"/>
      <c r="AOH20" s="54"/>
      <c r="AOI20" s="54"/>
      <c r="AOJ20" s="54"/>
      <c r="AOK20" s="54"/>
      <c r="AOL20" s="54"/>
      <c r="AOM20" s="54"/>
      <c r="AON20" s="54"/>
      <c r="AOO20" s="54"/>
      <c r="AOP20" s="54"/>
      <c r="AOQ20" s="54"/>
      <c r="AOR20" s="54"/>
      <c r="AOS20" s="54"/>
      <c r="AOT20" s="54"/>
      <c r="AOU20" s="54"/>
      <c r="AOV20" s="54"/>
      <c r="AOW20" s="54"/>
      <c r="AOX20" s="54"/>
      <c r="AOY20" s="54"/>
      <c r="AOZ20" s="54"/>
      <c r="APA20" s="54"/>
      <c r="APB20" s="54"/>
      <c r="APC20" s="54"/>
      <c r="APD20" s="54"/>
      <c r="APE20" s="54"/>
      <c r="APF20" s="54"/>
      <c r="APG20" s="54"/>
      <c r="APH20" s="54"/>
      <c r="API20" s="54"/>
      <c r="APJ20" s="54"/>
      <c r="APK20" s="54"/>
      <c r="APL20" s="54"/>
      <c r="APM20" s="54"/>
      <c r="APN20" s="54"/>
      <c r="APO20" s="54"/>
      <c r="APP20" s="54"/>
      <c r="APQ20" s="54"/>
      <c r="APR20" s="54"/>
      <c r="APS20" s="54"/>
      <c r="APT20" s="54"/>
      <c r="APU20" s="54"/>
      <c r="APV20" s="54"/>
      <c r="APW20" s="54"/>
      <c r="APX20" s="54"/>
      <c r="APY20" s="54"/>
      <c r="APZ20" s="54"/>
      <c r="AQA20" s="54"/>
      <c r="AQB20" s="54"/>
      <c r="AQC20" s="54"/>
      <c r="AQD20" s="54"/>
      <c r="AQE20" s="54"/>
      <c r="AQF20" s="54"/>
      <c r="AQG20" s="54"/>
      <c r="AQH20" s="54"/>
      <c r="AQI20" s="54"/>
      <c r="AQJ20" s="54"/>
      <c r="AQK20" s="54"/>
      <c r="AQL20" s="54"/>
      <c r="AQM20" s="54"/>
      <c r="AQN20" s="54"/>
      <c r="AQO20" s="54"/>
      <c r="AQP20" s="54"/>
      <c r="AQQ20" s="54"/>
      <c r="AQR20" s="54"/>
      <c r="AQS20" s="54"/>
      <c r="AQT20" s="54"/>
      <c r="AQU20" s="54"/>
      <c r="AQV20" s="54"/>
      <c r="AQW20" s="54"/>
      <c r="AQX20" s="54"/>
      <c r="AQY20" s="54"/>
      <c r="AQZ20" s="54"/>
      <c r="ARA20" s="54"/>
      <c r="ARB20" s="54"/>
      <c r="ARC20" s="54"/>
      <c r="ARD20" s="54"/>
      <c r="ARE20" s="54"/>
      <c r="ARF20" s="54"/>
      <c r="ARG20" s="54"/>
      <c r="ARH20" s="54"/>
      <c r="ARI20" s="54"/>
      <c r="ARJ20" s="54"/>
      <c r="ARK20" s="54"/>
      <c r="ARL20" s="54"/>
      <c r="ARM20" s="54"/>
      <c r="ARN20" s="54"/>
      <c r="ARO20" s="54"/>
      <c r="ARP20" s="54"/>
      <c r="ARQ20" s="54"/>
      <c r="ARR20" s="54"/>
      <c r="ARS20" s="54"/>
      <c r="ART20" s="54"/>
      <c r="ARU20" s="54"/>
      <c r="ARV20" s="54"/>
      <c r="ARW20" s="54"/>
      <c r="ARX20" s="54"/>
      <c r="ARY20" s="54"/>
      <c r="ARZ20" s="54"/>
      <c r="ASA20" s="54"/>
      <c r="ASB20" s="54"/>
      <c r="ASC20" s="54"/>
      <c r="ASD20" s="54"/>
      <c r="ASE20" s="54"/>
      <c r="ASF20" s="54"/>
      <c r="ASG20" s="54"/>
      <c r="ASH20" s="54"/>
      <c r="ASI20" s="54"/>
      <c r="ASJ20" s="54"/>
      <c r="ASK20" s="54"/>
      <c r="ASL20" s="54"/>
      <c r="ASM20" s="54"/>
      <c r="ASN20" s="54"/>
      <c r="ASO20" s="54"/>
      <c r="ASP20" s="54"/>
      <c r="ASQ20" s="54"/>
      <c r="ASR20" s="54"/>
      <c r="ASS20" s="54"/>
      <c r="AST20" s="54"/>
      <c r="ASU20" s="54"/>
      <c r="ASV20" s="54"/>
      <c r="ASW20" s="54"/>
      <c r="ASX20" s="54"/>
      <c r="ASY20" s="54"/>
      <c r="ASZ20" s="54"/>
      <c r="ATA20" s="54"/>
      <c r="ATB20" s="54"/>
      <c r="ATC20" s="54"/>
      <c r="ATD20" s="54"/>
      <c r="ATE20" s="54"/>
      <c r="ATF20" s="54"/>
      <c r="ATG20" s="54"/>
      <c r="ATH20" s="54"/>
      <c r="ATI20" s="54"/>
      <c r="ATJ20" s="54"/>
      <c r="ATK20" s="54"/>
      <c r="ATL20" s="54"/>
      <c r="ATM20" s="54"/>
      <c r="ATN20" s="54"/>
      <c r="ATO20" s="54"/>
      <c r="ATP20" s="54"/>
      <c r="ATQ20" s="54"/>
      <c r="ATR20" s="54"/>
      <c r="ATS20" s="54"/>
      <c r="ATT20" s="54"/>
      <c r="ATU20" s="54"/>
      <c r="ATV20" s="54"/>
      <c r="ATW20" s="54"/>
      <c r="ATX20" s="54"/>
      <c r="ATY20" s="54"/>
      <c r="ATZ20" s="54"/>
      <c r="AUA20" s="54"/>
      <c r="AUB20" s="54"/>
      <c r="AUC20" s="54"/>
      <c r="AUD20" s="54"/>
      <c r="AUE20" s="54"/>
      <c r="AUF20" s="54"/>
      <c r="AUG20" s="54"/>
      <c r="AUH20" s="54"/>
      <c r="AUI20" s="54"/>
      <c r="AUJ20" s="54"/>
      <c r="AUK20" s="54"/>
      <c r="AUL20" s="54"/>
      <c r="AUM20" s="54"/>
      <c r="AUN20" s="54"/>
      <c r="AUO20" s="54"/>
      <c r="AUP20" s="54"/>
      <c r="AUQ20" s="54"/>
      <c r="AUR20" s="54"/>
      <c r="AUS20" s="54"/>
      <c r="AUT20" s="54"/>
      <c r="AUU20" s="54"/>
      <c r="AUV20" s="54"/>
      <c r="AUW20" s="54"/>
      <c r="AUX20" s="54"/>
      <c r="AUY20" s="54"/>
      <c r="AUZ20" s="54"/>
      <c r="AVA20" s="54"/>
      <c r="AVB20" s="54"/>
      <c r="AVC20" s="54"/>
      <c r="AVD20" s="54"/>
      <c r="AVE20" s="54"/>
      <c r="AVF20" s="54"/>
      <c r="AVG20" s="54"/>
      <c r="AVH20" s="54"/>
      <c r="AVI20" s="54"/>
      <c r="AVJ20" s="54"/>
      <c r="AVK20" s="54"/>
      <c r="AVL20" s="54"/>
      <c r="AVM20" s="54"/>
      <c r="AVN20" s="54"/>
      <c r="AVO20" s="54"/>
      <c r="AVP20" s="54"/>
      <c r="AVQ20" s="54"/>
      <c r="AVR20" s="54"/>
      <c r="AVS20" s="54"/>
      <c r="AVT20" s="54"/>
      <c r="AVU20" s="54"/>
      <c r="AVV20" s="54"/>
      <c r="AVW20" s="54"/>
      <c r="AVX20" s="54"/>
      <c r="AVY20" s="54"/>
      <c r="AVZ20" s="54"/>
      <c r="AWA20" s="54"/>
      <c r="AWB20" s="54"/>
      <c r="AWC20" s="54"/>
      <c r="AWD20" s="54"/>
      <c r="AWE20" s="54"/>
      <c r="AWF20" s="54"/>
      <c r="AWG20" s="54"/>
      <c r="AWH20" s="54"/>
      <c r="AWI20" s="54"/>
      <c r="AWJ20" s="54"/>
      <c r="AWK20" s="54"/>
      <c r="AWL20" s="54"/>
      <c r="AWM20" s="54"/>
      <c r="AWN20" s="54"/>
      <c r="AWO20" s="54"/>
      <c r="AWP20" s="54"/>
      <c r="AWQ20" s="54"/>
      <c r="AWR20" s="54"/>
      <c r="AWS20" s="54"/>
      <c r="AWT20" s="54"/>
      <c r="AWU20" s="54"/>
      <c r="AWV20" s="54"/>
      <c r="AWW20" s="54"/>
      <c r="AWX20" s="54"/>
      <c r="AWY20" s="54"/>
      <c r="AWZ20" s="54"/>
      <c r="AXA20" s="54"/>
      <c r="AXB20" s="54"/>
      <c r="AXC20" s="54"/>
      <c r="AXD20" s="54"/>
      <c r="AXE20" s="54"/>
      <c r="AXF20" s="54"/>
      <c r="AXG20" s="54"/>
      <c r="AXH20" s="54"/>
      <c r="AXI20" s="54"/>
      <c r="AXJ20" s="54"/>
      <c r="AXK20" s="54"/>
      <c r="AXL20" s="54"/>
      <c r="AXM20" s="54"/>
      <c r="AXN20" s="54"/>
      <c r="AXO20" s="54"/>
      <c r="AXP20" s="54"/>
      <c r="AXQ20" s="54"/>
      <c r="AXR20" s="54"/>
      <c r="AXS20" s="54"/>
      <c r="AXT20" s="54"/>
      <c r="AXU20" s="54"/>
      <c r="AXV20" s="54"/>
      <c r="AXW20" s="54"/>
      <c r="AXX20" s="54"/>
      <c r="AXY20" s="54"/>
      <c r="AXZ20" s="54"/>
      <c r="AYA20" s="54"/>
      <c r="AYB20" s="54"/>
      <c r="AYC20" s="54"/>
      <c r="AYD20" s="54"/>
      <c r="AYE20" s="54"/>
      <c r="AYF20" s="54"/>
      <c r="AYG20" s="54"/>
      <c r="AYH20" s="54"/>
      <c r="AYI20" s="54"/>
      <c r="AYJ20" s="54"/>
      <c r="AYK20" s="54"/>
      <c r="AYL20" s="54"/>
      <c r="AYM20" s="54"/>
      <c r="AYN20" s="54"/>
      <c r="AYO20" s="54"/>
      <c r="AYP20" s="54"/>
      <c r="AYQ20" s="54"/>
      <c r="AYR20" s="54"/>
      <c r="AYS20" s="54"/>
      <c r="AYT20" s="54"/>
      <c r="AYU20" s="54"/>
      <c r="AYV20" s="54"/>
      <c r="AYW20" s="54"/>
      <c r="AYX20" s="54"/>
      <c r="AYY20" s="54"/>
      <c r="AYZ20" s="54"/>
      <c r="AZA20" s="54"/>
      <c r="AZB20" s="54"/>
      <c r="AZC20" s="54"/>
      <c r="AZD20" s="54"/>
      <c r="AZE20" s="54"/>
      <c r="AZF20" s="54"/>
      <c r="AZG20" s="54"/>
      <c r="AZH20" s="54"/>
      <c r="AZI20" s="54"/>
      <c r="AZJ20" s="54"/>
      <c r="AZK20" s="54"/>
      <c r="AZL20" s="54"/>
      <c r="AZM20" s="54"/>
      <c r="AZN20" s="54"/>
      <c r="AZO20" s="54"/>
      <c r="AZP20" s="54"/>
      <c r="AZQ20" s="54"/>
      <c r="AZR20" s="54"/>
      <c r="AZS20" s="54"/>
      <c r="AZT20" s="54"/>
      <c r="AZU20" s="54"/>
      <c r="AZV20" s="54"/>
      <c r="AZW20" s="54"/>
      <c r="AZX20" s="54"/>
      <c r="AZY20" s="54"/>
      <c r="AZZ20" s="54"/>
      <c r="BAA20" s="54"/>
      <c r="BAB20" s="54"/>
      <c r="BAC20" s="54"/>
      <c r="BAD20" s="54"/>
      <c r="BAE20" s="54"/>
      <c r="BAF20" s="54"/>
      <c r="BAG20" s="54"/>
      <c r="BAH20" s="54"/>
      <c r="BAI20" s="54"/>
      <c r="BAJ20" s="54"/>
      <c r="BAK20" s="54"/>
      <c r="BAL20" s="54"/>
      <c r="BAM20" s="54"/>
      <c r="BAN20" s="54"/>
      <c r="BAO20" s="54"/>
      <c r="BAP20" s="54"/>
      <c r="BAQ20" s="54"/>
      <c r="BAR20" s="54"/>
      <c r="BAS20" s="54"/>
      <c r="BAT20" s="54"/>
      <c r="BAU20" s="54"/>
      <c r="BAV20" s="54"/>
      <c r="BAW20" s="54"/>
      <c r="BAX20" s="54"/>
      <c r="BAY20" s="54"/>
      <c r="BAZ20" s="54"/>
      <c r="BBA20" s="54"/>
      <c r="BBB20" s="54"/>
      <c r="BBC20" s="54"/>
      <c r="BBD20" s="54"/>
      <c r="BBE20" s="54"/>
      <c r="BBF20" s="54"/>
      <c r="BBG20" s="54"/>
      <c r="BBH20" s="54"/>
      <c r="BBI20" s="54"/>
      <c r="BBJ20" s="54"/>
      <c r="BBK20" s="54"/>
      <c r="BBL20" s="54"/>
      <c r="BBM20" s="54"/>
      <c r="BBN20" s="54"/>
      <c r="BBO20" s="54"/>
      <c r="BBP20" s="54"/>
      <c r="BBQ20" s="54"/>
      <c r="BBR20" s="54"/>
      <c r="BBS20" s="54"/>
      <c r="BBT20" s="54"/>
      <c r="BBU20" s="54"/>
      <c r="BBV20" s="54"/>
      <c r="BBW20" s="54"/>
      <c r="BBX20" s="54"/>
      <c r="BBY20" s="54"/>
      <c r="BBZ20" s="54"/>
      <c r="BCA20" s="54"/>
      <c r="BCB20" s="54"/>
      <c r="BCC20" s="54"/>
      <c r="BCD20" s="54"/>
      <c r="BCE20" s="54"/>
      <c r="BCF20" s="54"/>
      <c r="BCG20" s="54"/>
      <c r="BCH20" s="54"/>
      <c r="BCI20" s="54"/>
      <c r="BCJ20" s="54"/>
      <c r="BCK20" s="54"/>
      <c r="BCL20" s="54"/>
      <c r="BCM20" s="54"/>
      <c r="BCN20" s="54"/>
      <c r="BCO20" s="54"/>
      <c r="BCP20" s="54"/>
      <c r="BCQ20" s="54"/>
      <c r="BCR20" s="54"/>
      <c r="BCS20" s="54"/>
      <c r="BCT20" s="54"/>
      <c r="BCU20" s="54"/>
      <c r="BCV20" s="54"/>
      <c r="BCW20" s="54"/>
      <c r="BCX20" s="54"/>
      <c r="BCY20" s="54"/>
      <c r="BCZ20" s="54"/>
      <c r="BDA20" s="54"/>
      <c r="BDB20" s="54"/>
      <c r="BDC20" s="54"/>
      <c r="BDD20" s="54"/>
      <c r="BDE20" s="54"/>
      <c r="BDF20" s="54"/>
      <c r="BDG20" s="54"/>
      <c r="BDH20" s="54"/>
      <c r="BDI20" s="54"/>
      <c r="BDJ20" s="54"/>
      <c r="BDK20" s="54"/>
      <c r="BDL20" s="54"/>
      <c r="BDM20" s="54"/>
      <c r="BDN20" s="54"/>
      <c r="BDO20" s="54"/>
      <c r="BDP20" s="54"/>
      <c r="BDQ20" s="54"/>
      <c r="BDR20" s="54"/>
      <c r="BDS20" s="54"/>
      <c r="BDT20" s="54"/>
      <c r="BDU20" s="54"/>
      <c r="BDV20" s="54"/>
      <c r="BDW20" s="54"/>
      <c r="BDX20" s="54"/>
      <c r="BDY20" s="54"/>
      <c r="BDZ20" s="54"/>
      <c r="BEA20" s="54"/>
      <c r="BEB20" s="54"/>
      <c r="BEC20" s="54"/>
      <c r="BED20" s="54"/>
      <c r="BEE20" s="54"/>
      <c r="BEF20" s="54"/>
      <c r="BEG20" s="54"/>
      <c r="BEH20" s="54"/>
      <c r="BEI20" s="54"/>
      <c r="BEJ20" s="54"/>
      <c r="BEK20" s="54"/>
      <c r="BEL20" s="54"/>
      <c r="BEM20" s="54"/>
      <c r="BEN20" s="54"/>
      <c r="BEO20" s="54"/>
      <c r="BEP20" s="54"/>
      <c r="BEQ20" s="54"/>
      <c r="BER20" s="54"/>
      <c r="BES20" s="54"/>
      <c r="BET20" s="54"/>
      <c r="BEU20" s="54"/>
      <c r="BEV20" s="54"/>
      <c r="BEW20" s="54"/>
      <c r="BEX20" s="54"/>
      <c r="BEY20" s="54"/>
      <c r="BEZ20" s="54"/>
      <c r="BFA20" s="54"/>
      <c r="BFB20" s="54"/>
      <c r="BFC20" s="54"/>
      <c r="BFD20" s="54"/>
      <c r="BFE20" s="54"/>
      <c r="BFF20" s="54"/>
      <c r="BFG20" s="54"/>
      <c r="BFH20" s="54"/>
      <c r="BFI20" s="54"/>
      <c r="BFJ20" s="54"/>
      <c r="BFK20" s="54"/>
      <c r="BFL20" s="54"/>
      <c r="BFM20" s="54"/>
      <c r="BFN20" s="54"/>
      <c r="BFO20" s="54"/>
      <c r="BFP20" s="54"/>
      <c r="BFQ20" s="54"/>
      <c r="BFR20" s="54"/>
      <c r="BFS20" s="54"/>
      <c r="BFT20" s="54"/>
      <c r="BFU20" s="54"/>
      <c r="BFV20" s="54"/>
      <c r="BFW20" s="54"/>
      <c r="BFX20" s="54"/>
      <c r="BFY20" s="54"/>
      <c r="BFZ20" s="54"/>
      <c r="BGA20" s="54"/>
      <c r="BGB20" s="54"/>
      <c r="BGC20" s="54"/>
      <c r="BGD20" s="54"/>
      <c r="BGE20" s="54"/>
      <c r="BGF20" s="54"/>
      <c r="BGG20" s="54"/>
      <c r="BGH20" s="54"/>
      <c r="BGI20" s="54"/>
      <c r="BGJ20" s="54"/>
      <c r="BGK20" s="54"/>
      <c r="BGL20" s="54"/>
      <c r="BGM20" s="54"/>
      <c r="BGN20" s="54"/>
      <c r="BGO20" s="54"/>
      <c r="BGP20" s="54"/>
      <c r="BGQ20" s="54"/>
      <c r="BGR20" s="54"/>
      <c r="BGS20" s="54"/>
      <c r="BGT20" s="54"/>
      <c r="BGU20" s="54"/>
      <c r="BGV20" s="54"/>
      <c r="BGW20" s="54"/>
      <c r="BGX20" s="54"/>
      <c r="BGY20" s="54"/>
      <c r="BGZ20" s="54"/>
      <c r="BHA20" s="54"/>
      <c r="BHB20" s="54"/>
      <c r="BHC20" s="54"/>
      <c r="BHD20" s="54"/>
      <c r="BHE20" s="54"/>
      <c r="BHF20" s="54"/>
      <c r="BHG20" s="54"/>
      <c r="BHH20" s="54"/>
      <c r="BHI20" s="54"/>
      <c r="BHJ20" s="54"/>
      <c r="BHK20" s="54"/>
      <c r="BHL20" s="54"/>
      <c r="BHM20" s="54"/>
      <c r="BHN20" s="54"/>
      <c r="BHO20" s="54"/>
      <c r="BHP20" s="54"/>
      <c r="BHQ20" s="54"/>
      <c r="BHR20" s="54"/>
      <c r="BHS20" s="54"/>
      <c r="BHT20" s="54"/>
      <c r="BHU20" s="54"/>
      <c r="BHV20" s="54"/>
      <c r="BHW20" s="54"/>
      <c r="BHX20" s="54"/>
      <c r="BHY20" s="54"/>
      <c r="BHZ20" s="54"/>
      <c r="BIA20" s="54"/>
      <c r="BIB20" s="54"/>
      <c r="BIC20" s="54"/>
      <c r="BID20" s="54"/>
      <c r="BIE20" s="54"/>
      <c r="BIF20" s="54"/>
      <c r="BIG20" s="54"/>
      <c r="BIH20" s="54"/>
      <c r="BII20" s="54"/>
      <c r="BIJ20" s="54"/>
      <c r="BIK20" s="54"/>
      <c r="BIL20" s="54"/>
      <c r="BIM20" s="54"/>
      <c r="BIN20" s="54"/>
      <c r="BIO20" s="54"/>
      <c r="BIP20" s="54"/>
      <c r="BIQ20" s="54"/>
      <c r="BIR20" s="54"/>
      <c r="BIS20" s="54"/>
      <c r="BIT20" s="54"/>
      <c r="BIU20" s="54"/>
      <c r="BIV20" s="54"/>
      <c r="BIW20" s="54"/>
      <c r="BIX20" s="54"/>
      <c r="BIY20" s="54"/>
      <c r="BIZ20" s="54"/>
      <c r="BJA20" s="54"/>
      <c r="BJB20" s="54"/>
      <c r="BJC20" s="54"/>
      <c r="BJD20" s="54"/>
      <c r="BJE20" s="54"/>
      <c r="BJF20" s="54"/>
      <c r="BJG20" s="54"/>
      <c r="BJH20" s="54"/>
      <c r="BJI20" s="54"/>
      <c r="BJJ20" s="54"/>
      <c r="BJK20" s="54"/>
      <c r="BJL20" s="54"/>
      <c r="BJM20" s="54"/>
      <c r="BJN20" s="54"/>
      <c r="BJO20" s="54"/>
      <c r="BJP20" s="54"/>
      <c r="BJQ20" s="54"/>
      <c r="BJR20" s="54"/>
      <c r="BJS20" s="54"/>
      <c r="BJT20" s="54"/>
      <c r="BJU20" s="54"/>
      <c r="BJV20" s="54"/>
      <c r="BJW20" s="54"/>
      <c r="BJX20" s="54"/>
      <c r="BJY20" s="54"/>
      <c r="BJZ20" s="54"/>
      <c r="BKA20" s="54"/>
      <c r="BKB20" s="54"/>
      <c r="BKC20" s="54"/>
      <c r="BKD20" s="54"/>
      <c r="BKE20" s="54"/>
      <c r="BKF20" s="54"/>
      <c r="BKG20" s="54"/>
      <c r="BKH20" s="54"/>
      <c r="BKI20" s="54"/>
      <c r="BKJ20" s="54"/>
      <c r="BKK20" s="54"/>
      <c r="BKL20" s="54"/>
      <c r="BKM20" s="54"/>
      <c r="BKN20" s="54"/>
      <c r="BKO20" s="54"/>
      <c r="BKP20" s="54"/>
      <c r="BKQ20" s="54"/>
      <c r="BKR20" s="54"/>
      <c r="BKS20" s="54"/>
      <c r="BKT20" s="54"/>
      <c r="BKU20" s="54"/>
      <c r="BKV20" s="54"/>
      <c r="BKW20" s="54"/>
      <c r="BKX20" s="54"/>
      <c r="BKY20" s="54"/>
      <c r="BKZ20" s="54"/>
      <c r="BLA20" s="54"/>
      <c r="BLB20" s="54"/>
      <c r="BLC20" s="54"/>
      <c r="BLD20" s="54"/>
      <c r="BLE20" s="54"/>
      <c r="BLF20" s="54"/>
      <c r="BLG20" s="54"/>
      <c r="BLH20" s="54"/>
      <c r="BLI20" s="54"/>
      <c r="BLJ20" s="54"/>
      <c r="BLK20" s="54"/>
      <c r="BLL20" s="54"/>
      <c r="BLM20" s="54"/>
      <c r="BLN20" s="54"/>
      <c r="BLO20" s="54"/>
      <c r="BLP20" s="54"/>
      <c r="BLQ20" s="54"/>
      <c r="BLR20" s="54"/>
      <c r="BLS20" s="54"/>
      <c r="BLT20" s="54"/>
      <c r="BLU20" s="54"/>
      <c r="BLV20" s="54"/>
      <c r="BLW20" s="54"/>
      <c r="BLX20" s="54"/>
      <c r="BLY20" s="54"/>
      <c r="BLZ20" s="54"/>
      <c r="BMA20" s="54"/>
      <c r="BMB20" s="54"/>
      <c r="BMC20" s="54"/>
      <c r="BMD20" s="54"/>
      <c r="BME20" s="54"/>
      <c r="BMF20" s="54"/>
      <c r="BMG20" s="54"/>
      <c r="BMH20" s="54"/>
      <c r="BMI20" s="54"/>
      <c r="BMJ20" s="54"/>
      <c r="BMK20" s="54"/>
      <c r="BML20" s="54"/>
      <c r="BMM20" s="54"/>
      <c r="BMN20" s="54"/>
      <c r="BMO20" s="54"/>
      <c r="BMP20" s="54"/>
      <c r="BMQ20" s="54"/>
      <c r="BMR20" s="54"/>
      <c r="BMS20" s="54"/>
      <c r="BMT20" s="54"/>
      <c r="BMU20" s="54"/>
      <c r="BMV20" s="54"/>
      <c r="BMW20" s="54"/>
      <c r="BMX20" s="54"/>
      <c r="BMY20" s="54"/>
      <c r="BMZ20" s="54"/>
      <c r="BNA20" s="54"/>
      <c r="BNB20" s="54"/>
      <c r="BNC20" s="54"/>
      <c r="BND20" s="54"/>
      <c r="BNE20" s="54"/>
      <c r="BNF20" s="54"/>
      <c r="BNG20" s="54"/>
      <c r="BNH20" s="54"/>
      <c r="BNI20" s="54"/>
      <c r="BNJ20" s="54"/>
      <c r="BNK20" s="54"/>
      <c r="BNL20" s="54"/>
      <c r="BNM20" s="54"/>
      <c r="BNN20" s="54"/>
      <c r="BNO20" s="54"/>
      <c r="BNP20" s="54"/>
      <c r="BNQ20" s="54"/>
      <c r="BNR20" s="54"/>
      <c r="BNS20" s="54"/>
      <c r="BNT20" s="54"/>
      <c r="BNU20" s="54"/>
      <c r="BNV20" s="54"/>
      <c r="BNW20" s="54"/>
      <c r="BNX20" s="54"/>
      <c r="BNY20" s="54"/>
      <c r="BNZ20" s="54"/>
      <c r="BOA20" s="54"/>
      <c r="BOB20" s="54"/>
      <c r="BOC20" s="54"/>
      <c r="BOD20" s="54"/>
      <c r="BOE20" s="54"/>
      <c r="BOF20" s="54"/>
      <c r="BOG20" s="54"/>
      <c r="BOH20" s="54"/>
      <c r="BOI20" s="54"/>
      <c r="BOJ20" s="54"/>
      <c r="BOK20" s="54"/>
      <c r="BOL20" s="54"/>
      <c r="BOM20" s="54"/>
      <c r="BON20" s="54"/>
      <c r="BOO20" s="54"/>
      <c r="BOP20" s="54"/>
      <c r="BOQ20" s="54"/>
      <c r="BOR20" s="54"/>
      <c r="BOS20" s="54"/>
      <c r="BOT20" s="54"/>
      <c r="BOU20" s="54"/>
      <c r="BOV20" s="54"/>
      <c r="BOW20" s="54"/>
      <c r="BOX20" s="54"/>
      <c r="BOY20" s="54"/>
      <c r="BOZ20" s="54"/>
      <c r="BPA20" s="54"/>
      <c r="BPB20" s="54"/>
      <c r="BPC20" s="54"/>
      <c r="BPD20" s="54"/>
      <c r="BPE20" s="54"/>
      <c r="BPF20" s="54"/>
      <c r="BPG20" s="54"/>
      <c r="BPH20" s="54"/>
      <c r="BPI20" s="54"/>
      <c r="BPJ20" s="54"/>
      <c r="BPK20" s="54"/>
      <c r="BPL20" s="54"/>
      <c r="BPM20" s="54"/>
      <c r="BPN20" s="54"/>
      <c r="BPO20" s="54"/>
      <c r="BPP20" s="54"/>
      <c r="BPQ20" s="54"/>
      <c r="BPR20" s="54"/>
      <c r="BPS20" s="54"/>
      <c r="BPT20" s="54"/>
      <c r="BPU20" s="54"/>
      <c r="BPV20" s="54"/>
      <c r="BPW20" s="54"/>
      <c r="BPX20" s="54"/>
      <c r="BPY20" s="54"/>
      <c r="BPZ20" s="54"/>
      <c r="BQA20" s="54"/>
      <c r="BQB20" s="54"/>
      <c r="BQC20" s="54"/>
      <c r="BQD20" s="54"/>
      <c r="BQE20" s="54"/>
      <c r="BQF20" s="54"/>
      <c r="BQG20" s="54"/>
      <c r="BQH20" s="54"/>
      <c r="BQI20" s="54"/>
      <c r="BQJ20" s="54"/>
      <c r="BQK20" s="54"/>
      <c r="BQL20" s="54"/>
      <c r="BQM20" s="54"/>
      <c r="BQN20" s="54"/>
      <c r="BQO20" s="54"/>
      <c r="BQP20" s="54"/>
      <c r="BQQ20" s="54"/>
      <c r="BQR20" s="54"/>
      <c r="BQS20" s="54"/>
      <c r="BQT20" s="54"/>
      <c r="BQU20" s="54"/>
      <c r="BQV20" s="54"/>
      <c r="BQW20" s="54"/>
      <c r="BQX20" s="54"/>
      <c r="BQY20" s="54"/>
      <c r="BQZ20" s="54"/>
      <c r="BRA20" s="54"/>
      <c r="BRB20" s="54"/>
      <c r="BRC20" s="54"/>
      <c r="BRD20" s="54"/>
      <c r="BRE20" s="54"/>
      <c r="BRF20" s="54"/>
      <c r="BRG20" s="54"/>
      <c r="BRH20" s="54"/>
      <c r="BRI20" s="54"/>
      <c r="BRJ20" s="54"/>
      <c r="BRK20" s="54"/>
      <c r="BRL20" s="54"/>
      <c r="BRM20" s="54"/>
      <c r="BRN20" s="54"/>
      <c r="BRO20" s="54"/>
      <c r="BRP20" s="54"/>
      <c r="BRQ20" s="54"/>
      <c r="BRR20" s="54"/>
      <c r="BRS20" s="54"/>
      <c r="BRT20" s="54"/>
      <c r="BRU20" s="54"/>
      <c r="BRV20" s="54"/>
      <c r="BRW20" s="54"/>
      <c r="BRX20" s="54"/>
      <c r="BRY20" s="54"/>
      <c r="BRZ20" s="54"/>
      <c r="BSA20" s="54"/>
      <c r="BSB20" s="54"/>
      <c r="BSC20" s="54"/>
      <c r="BSD20" s="54"/>
      <c r="BSE20" s="54"/>
      <c r="BSF20" s="54"/>
      <c r="BSG20" s="54"/>
      <c r="BSH20" s="54"/>
      <c r="BSI20" s="54"/>
      <c r="BSJ20" s="54"/>
      <c r="BSK20" s="54"/>
      <c r="BSL20" s="54"/>
      <c r="BSM20" s="54"/>
      <c r="BSN20" s="54"/>
      <c r="BSO20" s="54"/>
      <c r="BSP20" s="54"/>
      <c r="BSQ20" s="54"/>
      <c r="BSR20" s="54"/>
      <c r="BSS20" s="54"/>
      <c r="BST20" s="54"/>
      <c r="BSU20" s="54"/>
      <c r="BSV20" s="54"/>
      <c r="BSW20" s="54"/>
      <c r="BSX20" s="54"/>
      <c r="BSY20" s="54"/>
      <c r="BSZ20" s="54"/>
      <c r="BTA20" s="54"/>
      <c r="BTB20" s="54"/>
      <c r="BTC20" s="54"/>
      <c r="BTD20" s="54"/>
      <c r="BTE20" s="54"/>
      <c r="BTF20" s="54"/>
      <c r="BTG20" s="54"/>
      <c r="BTH20" s="54"/>
      <c r="BTI20" s="54"/>
      <c r="BTJ20" s="54"/>
      <c r="BTK20" s="54"/>
      <c r="BTL20" s="54"/>
      <c r="BTM20" s="54"/>
      <c r="BTN20" s="54"/>
      <c r="BTO20" s="54"/>
      <c r="BTP20" s="54"/>
      <c r="BTQ20" s="54"/>
      <c r="BTR20" s="54"/>
      <c r="BTS20" s="54"/>
      <c r="BTT20" s="54"/>
      <c r="BTU20" s="54"/>
      <c r="BTV20" s="54"/>
      <c r="BTW20" s="54"/>
      <c r="BTX20" s="54"/>
      <c r="BTY20" s="54"/>
      <c r="BTZ20" s="54"/>
      <c r="BUA20" s="54"/>
      <c r="BUB20" s="54"/>
      <c r="BUC20" s="54"/>
      <c r="BUD20" s="54"/>
      <c r="BUE20" s="54"/>
      <c r="BUF20" s="54"/>
      <c r="BUG20" s="54"/>
      <c r="BUH20" s="54"/>
      <c r="BUI20" s="54"/>
      <c r="BUJ20" s="54"/>
      <c r="BUK20" s="54"/>
      <c r="BUL20" s="54"/>
      <c r="BUM20" s="54"/>
      <c r="BUN20" s="54"/>
      <c r="BUO20" s="54"/>
      <c r="BUP20" s="54"/>
      <c r="BUQ20" s="54"/>
      <c r="BUR20" s="54"/>
      <c r="BUS20" s="54"/>
      <c r="BUT20" s="54"/>
      <c r="BUU20" s="54"/>
      <c r="BUV20" s="54"/>
      <c r="BUW20" s="54"/>
      <c r="BUX20" s="54"/>
      <c r="BUY20" s="54"/>
      <c r="BUZ20" s="54"/>
      <c r="BVA20" s="54"/>
      <c r="BVB20" s="54"/>
      <c r="BVC20" s="54"/>
      <c r="BVD20" s="54"/>
      <c r="BVE20" s="54"/>
      <c r="BVF20" s="54"/>
      <c r="BVG20" s="54"/>
      <c r="BVH20" s="54"/>
      <c r="BVI20" s="54"/>
      <c r="BVJ20" s="54"/>
      <c r="BVK20" s="54"/>
      <c r="BVL20" s="54"/>
      <c r="BVM20" s="54"/>
      <c r="BVN20" s="54"/>
      <c r="BVO20" s="54"/>
      <c r="BVP20" s="54"/>
      <c r="BVQ20" s="54"/>
      <c r="BVR20" s="54"/>
      <c r="BVS20" s="54"/>
      <c r="BVT20" s="54"/>
      <c r="BVU20" s="54"/>
      <c r="BVV20" s="54"/>
      <c r="BVW20" s="54"/>
      <c r="BVX20" s="54"/>
      <c r="BVY20" s="54"/>
      <c r="BVZ20" s="54"/>
      <c r="BWA20" s="54"/>
      <c r="BWB20" s="54"/>
      <c r="BWC20" s="54"/>
      <c r="BWD20" s="54"/>
      <c r="BWE20" s="54"/>
      <c r="BWF20" s="54"/>
      <c r="BWG20" s="54"/>
      <c r="BWH20" s="54"/>
      <c r="BWI20" s="54"/>
      <c r="BWJ20" s="54"/>
      <c r="BWK20" s="54"/>
      <c r="BWL20" s="54"/>
      <c r="BWM20" s="54"/>
      <c r="BWN20" s="54"/>
      <c r="BWO20" s="54"/>
      <c r="BWP20" s="54"/>
      <c r="BWQ20" s="54"/>
      <c r="BWR20" s="54"/>
      <c r="BWS20" s="54"/>
      <c r="BWT20" s="54"/>
      <c r="BWU20" s="54"/>
      <c r="BWV20" s="54"/>
      <c r="BWW20" s="54"/>
      <c r="BWX20" s="54"/>
      <c r="BWY20" s="54"/>
      <c r="BWZ20" s="54"/>
      <c r="BXA20" s="54"/>
      <c r="BXB20" s="54"/>
      <c r="BXC20" s="54"/>
      <c r="BXD20" s="54"/>
      <c r="BXE20" s="54"/>
      <c r="BXF20" s="54"/>
      <c r="BXG20" s="54"/>
      <c r="BXH20" s="54"/>
      <c r="BXI20" s="54"/>
      <c r="BXJ20" s="54"/>
      <c r="BXK20" s="54"/>
      <c r="BXL20" s="54"/>
      <c r="BXM20" s="54"/>
      <c r="BXN20" s="54"/>
      <c r="BXO20" s="54"/>
      <c r="BXP20" s="54"/>
      <c r="BXQ20" s="54"/>
      <c r="BXR20" s="54"/>
      <c r="BXS20" s="54"/>
      <c r="BXT20" s="54"/>
      <c r="BXU20" s="54"/>
      <c r="BXV20" s="54"/>
      <c r="BXW20" s="54"/>
      <c r="BXX20" s="54"/>
      <c r="BXY20" s="54"/>
      <c r="BXZ20" s="54"/>
      <c r="BYA20" s="54"/>
      <c r="BYB20" s="54"/>
      <c r="BYC20" s="54"/>
      <c r="BYD20" s="54"/>
      <c r="BYE20" s="54"/>
      <c r="BYF20" s="54"/>
      <c r="BYG20" s="54"/>
      <c r="BYH20" s="54"/>
      <c r="BYI20" s="54"/>
      <c r="BYJ20" s="54"/>
      <c r="BYK20" s="54"/>
      <c r="BYL20" s="54"/>
      <c r="BYM20" s="54"/>
      <c r="BYN20" s="54"/>
      <c r="BYO20" s="54"/>
      <c r="BYP20" s="54"/>
      <c r="BYQ20" s="54"/>
      <c r="BYR20" s="54"/>
      <c r="BYS20" s="54"/>
      <c r="BYT20" s="54"/>
      <c r="BYU20" s="54"/>
      <c r="BYV20" s="54"/>
      <c r="BYW20" s="54"/>
      <c r="BYX20" s="54"/>
      <c r="BYY20" s="54"/>
      <c r="BYZ20" s="54"/>
      <c r="BZA20" s="54"/>
      <c r="BZB20" s="54"/>
      <c r="BZC20" s="54"/>
      <c r="BZD20" s="54"/>
      <c r="BZE20" s="54"/>
      <c r="BZF20" s="54"/>
      <c r="BZG20" s="54"/>
      <c r="BZH20" s="54"/>
      <c r="BZI20" s="54"/>
      <c r="BZJ20" s="54"/>
      <c r="BZK20" s="54"/>
      <c r="BZL20" s="54"/>
      <c r="BZM20" s="54"/>
      <c r="BZN20" s="54"/>
      <c r="BZO20" s="54"/>
      <c r="BZP20" s="54"/>
      <c r="BZQ20" s="54"/>
      <c r="BZR20" s="54"/>
      <c r="BZS20" s="54"/>
      <c r="BZT20" s="54"/>
      <c r="BZU20" s="54"/>
      <c r="BZV20" s="54"/>
      <c r="BZW20" s="54"/>
      <c r="BZX20" s="54"/>
      <c r="BZY20" s="54"/>
      <c r="BZZ20" s="54"/>
      <c r="CAA20" s="54"/>
      <c r="CAB20" s="54"/>
      <c r="CAC20" s="54"/>
      <c r="CAD20" s="54"/>
      <c r="CAE20" s="54"/>
      <c r="CAF20" s="54"/>
      <c r="CAG20" s="54"/>
      <c r="CAH20" s="54"/>
      <c r="CAI20" s="54"/>
      <c r="CAJ20" s="54"/>
      <c r="CAK20" s="54"/>
      <c r="CAL20" s="54"/>
      <c r="CAM20" s="54"/>
      <c r="CAN20" s="54"/>
      <c r="CAO20" s="54"/>
      <c r="CAP20" s="54"/>
      <c r="CAQ20" s="54"/>
      <c r="CAR20" s="54"/>
      <c r="CAS20" s="54"/>
      <c r="CAT20" s="54"/>
      <c r="CAU20" s="54"/>
      <c r="CAV20" s="54"/>
      <c r="CAW20" s="54"/>
      <c r="CAX20" s="54"/>
      <c r="CAY20" s="54"/>
      <c r="CAZ20" s="54"/>
      <c r="CBA20" s="54"/>
      <c r="CBB20" s="54"/>
      <c r="CBC20" s="54"/>
      <c r="CBD20" s="54"/>
      <c r="CBE20" s="54"/>
      <c r="CBF20" s="54"/>
      <c r="CBG20" s="54"/>
      <c r="CBH20" s="54"/>
      <c r="CBI20" s="54"/>
      <c r="CBJ20" s="54"/>
      <c r="CBK20" s="54"/>
      <c r="CBL20" s="54"/>
      <c r="CBM20" s="54"/>
      <c r="CBN20" s="54"/>
      <c r="CBO20" s="54"/>
      <c r="CBP20" s="54"/>
      <c r="CBQ20" s="54"/>
      <c r="CBR20" s="54"/>
      <c r="CBS20" s="54"/>
      <c r="CBT20" s="54"/>
      <c r="CBU20" s="54"/>
      <c r="CBV20" s="54"/>
      <c r="CBW20" s="54"/>
      <c r="CBX20" s="54"/>
      <c r="CBY20" s="54"/>
      <c r="CBZ20" s="54"/>
      <c r="CCA20" s="54"/>
      <c r="CCB20" s="54"/>
      <c r="CCC20" s="54"/>
      <c r="CCD20" s="54"/>
      <c r="CCE20" s="54"/>
      <c r="CCF20" s="54"/>
      <c r="CCG20" s="54"/>
      <c r="CCH20" s="54"/>
      <c r="CCI20" s="54"/>
      <c r="CCJ20" s="54"/>
      <c r="CCK20" s="54"/>
      <c r="CCL20" s="54"/>
      <c r="CCM20" s="54"/>
      <c r="CCN20" s="54"/>
      <c r="CCO20" s="54"/>
      <c r="CCP20" s="54"/>
      <c r="CCQ20" s="54"/>
      <c r="CCR20" s="54"/>
      <c r="CCS20" s="54"/>
      <c r="CCT20" s="54"/>
      <c r="CCU20" s="54"/>
      <c r="CCV20" s="54"/>
      <c r="CCW20" s="54"/>
      <c r="CCX20" s="54"/>
      <c r="CCY20" s="54"/>
      <c r="CCZ20" s="54"/>
      <c r="CDA20" s="54"/>
      <c r="CDB20" s="54"/>
      <c r="CDC20" s="54"/>
      <c r="CDD20" s="54"/>
      <c r="CDE20" s="54"/>
      <c r="CDF20" s="54"/>
      <c r="CDG20" s="54"/>
      <c r="CDH20" s="54"/>
      <c r="CDI20" s="54"/>
      <c r="CDJ20" s="54"/>
      <c r="CDK20" s="54"/>
      <c r="CDL20" s="54"/>
      <c r="CDM20" s="54"/>
      <c r="CDN20" s="54"/>
      <c r="CDO20" s="54"/>
      <c r="CDP20" s="54"/>
      <c r="CDQ20" s="54"/>
      <c r="CDR20" s="54"/>
      <c r="CDS20" s="54"/>
      <c r="CDT20" s="54"/>
      <c r="CDU20" s="54"/>
      <c r="CDV20" s="54"/>
      <c r="CDW20" s="54"/>
      <c r="CDX20" s="54"/>
      <c r="CDY20" s="54"/>
      <c r="CDZ20" s="54"/>
      <c r="CEA20" s="54"/>
      <c r="CEB20" s="54"/>
      <c r="CEC20" s="54"/>
      <c r="CED20" s="54"/>
      <c r="CEE20" s="54"/>
      <c r="CEF20" s="54"/>
      <c r="CEG20" s="54"/>
      <c r="CEH20" s="54"/>
      <c r="CEI20" s="54"/>
      <c r="CEJ20" s="54"/>
      <c r="CEK20" s="54"/>
      <c r="CEL20" s="54"/>
      <c r="CEM20" s="54"/>
      <c r="CEN20" s="54"/>
      <c r="CEO20" s="54"/>
      <c r="CEP20" s="54"/>
      <c r="CEQ20" s="54"/>
      <c r="CER20" s="54"/>
      <c r="CES20" s="54"/>
      <c r="CET20" s="54"/>
      <c r="CEU20" s="54"/>
      <c r="CEV20" s="54"/>
      <c r="CEW20" s="54"/>
      <c r="CEX20" s="54"/>
      <c r="CEY20" s="54"/>
      <c r="CEZ20" s="54"/>
      <c r="CFA20" s="54"/>
      <c r="CFB20" s="54"/>
      <c r="CFC20" s="54"/>
      <c r="CFD20" s="54"/>
      <c r="CFE20" s="54"/>
      <c r="CFF20" s="54"/>
      <c r="CFG20" s="54"/>
      <c r="CFH20" s="54"/>
      <c r="CFI20" s="54"/>
      <c r="CFJ20" s="54"/>
      <c r="CFK20" s="54"/>
      <c r="CFL20" s="54"/>
      <c r="CFM20" s="54"/>
      <c r="CFN20" s="54"/>
      <c r="CFO20" s="54"/>
      <c r="CFP20" s="54"/>
      <c r="CFQ20" s="54"/>
      <c r="CFR20" s="54"/>
      <c r="CFS20" s="54"/>
      <c r="CFT20" s="54"/>
      <c r="CFU20" s="54"/>
      <c r="CFV20" s="54"/>
      <c r="CFW20" s="54"/>
      <c r="CFX20" s="54"/>
      <c r="CFY20" s="54"/>
      <c r="CFZ20" s="54"/>
      <c r="CGA20" s="54"/>
      <c r="CGB20" s="54"/>
      <c r="CGC20" s="54"/>
      <c r="CGD20" s="54"/>
      <c r="CGE20" s="54"/>
      <c r="CGF20" s="54"/>
      <c r="CGG20" s="54"/>
      <c r="CGH20" s="54"/>
      <c r="CGI20" s="54"/>
      <c r="CGJ20" s="54"/>
      <c r="CGK20" s="54"/>
      <c r="CGL20" s="54"/>
      <c r="CGM20" s="54"/>
      <c r="CGN20" s="54"/>
      <c r="CGO20" s="54"/>
      <c r="CGP20" s="54"/>
      <c r="CGQ20" s="54"/>
      <c r="CGR20" s="54"/>
      <c r="CGS20" s="54"/>
      <c r="CGT20" s="54"/>
      <c r="CGU20" s="54"/>
      <c r="CGV20" s="54"/>
      <c r="CGW20" s="54"/>
      <c r="CGX20" s="54"/>
      <c r="CGY20" s="54"/>
      <c r="CGZ20" s="54"/>
      <c r="CHA20" s="54"/>
      <c r="CHB20" s="54"/>
      <c r="CHC20" s="54"/>
      <c r="CHD20" s="54"/>
      <c r="CHE20" s="54"/>
      <c r="CHF20" s="54"/>
      <c r="CHG20" s="54"/>
      <c r="CHH20" s="54"/>
      <c r="CHI20" s="54"/>
      <c r="CHJ20" s="54"/>
      <c r="CHK20" s="54"/>
      <c r="CHL20" s="54"/>
      <c r="CHM20" s="54"/>
      <c r="CHN20" s="54"/>
      <c r="CHO20" s="54"/>
      <c r="CHP20" s="54"/>
      <c r="CHQ20" s="54"/>
      <c r="CHR20" s="54"/>
      <c r="CHS20" s="54"/>
      <c r="CHT20" s="54"/>
      <c r="CHU20" s="54"/>
      <c r="CHV20" s="54"/>
      <c r="CHW20" s="54"/>
      <c r="CHX20" s="54"/>
      <c r="CHY20" s="54"/>
      <c r="CHZ20" s="54"/>
      <c r="CIA20" s="54"/>
      <c r="CIB20" s="54"/>
      <c r="CIC20" s="54"/>
      <c r="CID20" s="54"/>
      <c r="CIE20" s="54"/>
      <c r="CIF20" s="54"/>
      <c r="CIG20" s="54"/>
      <c r="CIH20" s="54"/>
      <c r="CII20" s="54"/>
      <c r="CIJ20" s="54"/>
      <c r="CIK20" s="54"/>
      <c r="CIL20" s="54"/>
      <c r="CIM20" s="54"/>
      <c r="CIN20" s="54"/>
      <c r="CIO20" s="54"/>
      <c r="CIP20" s="54"/>
      <c r="CIQ20" s="54"/>
      <c r="CIR20" s="54"/>
      <c r="CIS20" s="54"/>
      <c r="CIT20" s="54"/>
      <c r="CIU20" s="54"/>
      <c r="CIV20" s="54"/>
      <c r="CIW20" s="54"/>
      <c r="CIX20" s="54"/>
      <c r="CIY20" s="54"/>
      <c r="CIZ20" s="54"/>
      <c r="CJA20" s="54"/>
      <c r="CJB20" s="54"/>
      <c r="CJC20" s="54"/>
      <c r="CJD20" s="54"/>
      <c r="CJE20" s="54"/>
      <c r="CJF20" s="54"/>
      <c r="CJG20" s="54"/>
      <c r="CJH20" s="54"/>
      <c r="CJI20" s="54"/>
      <c r="CJJ20" s="54"/>
      <c r="CJK20" s="54"/>
      <c r="CJL20" s="54"/>
      <c r="CJM20" s="54"/>
      <c r="CJN20" s="54"/>
      <c r="CJO20" s="54"/>
      <c r="CJP20" s="54"/>
      <c r="CJQ20" s="54"/>
      <c r="CJR20" s="54"/>
      <c r="CJS20" s="54"/>
      <c r="CJT20" s="54"/>
      <c r="CJU20" s="54"/>
      <c r="CJV20" s="54"/>
      <c r="CJW20" s="54"/>
      <c r="CJX20" s="54"/>
      <c r="CJY20" s="54"/>
      <c r="CJZ20" s="54"/>
      <c r="CKA20" s="54"/>
      <c r="CKB20" s="54"/>
      <c r="CKC20" s="54"/>
      <c r="CKD20" s="54"/>
      <c r="CKE20" s="54"/>
      <c r="CKF20" s="54"/>
      <c r="CKG20" s="54"/>
      <c r="CKH20" s="54"/>
      <c r="CKI20" s="54"/>
      <c r="CKJ20" s="54"/>
      <c r="CKK20" s="54"/>
      <c r="CKL20" s="54"/>
      <c r="CKM20" s="54"/>
      <c r="CKN20" s="54"/>
      <c r="CKO20" s="54"/>
      <c r="CKP20" s="54"/>
      <c r="CKQ20" s="54"/>
      <c r="CKR20" s="54"/>
      <c r="CKS20" s="54"/>
      <c r="CKT20" s="54"/>
      <c r="CKU20" s="54"/>
      <c r="CKV20" s="54"/>
      <c r="CKW20" s="54"/>
      <c r="CKX20" s="54"/>
      <c r="CKY20" s="54"/>
      <c r="CKZ20" s="54"/>
      <c r="CLA20" s="54"/>
      <c r="CLB20" s="54"/>
      <c r="CLC20" s="54"/>
      <c r="CLD20" s="54"/>
      <c r="CLE20" s="54"/>
      <c r="CLF20" s="54"/>
      <c r="CLG20" s="54"/>
      <c r="CLH20" s="54"/>
      <c r="CLI20" s="54"/>
      <c r="CLJ20" s="54"/>
      <c r="CLK20" s="54"/>
      <c r="CLL20" s="54"/>
      <c r="CLM20" s="54"/>
      <c r="CLN20" s="54"/>
      <c r="CLO20" s="54"/>
      <c r="CLP20" s="54"/>
      <c r="CLQ20" s="54"/>
      <c r="CLR20" s="54"/>
      <c r="CLS20" s="54"/>
      <c r="CLT20" s="54"/>
      <c r="CLU20" s="54"/>
      <c r="CLV20" s="54"/>
      <c r="CLW20" s="54"/>
      <c r="CLX20" s="54"/>
      <c r="CLY20" s="54"/>
      <c r="CLZ20" s="54"/>
      <c r="CMA20" s="54"/>
      <c r="CMB20" s="54"/>
      <c r="CMC20" s="54"/>
      <c r="CMD20" s="54"/>
      <c r="CME20" s="54"/>
      <c r="CMF20" s="54"/>
      <c r="CMG20" s="54"/>
      <c r="CMH20" s="54"/>
      <c r="CMI20" s="54"/>
      <c r="CMJ20" s="54"/>
      <c r="CMK20" s="54"/>
      <c r="CML20" s="54"/>
      <c r="CMM20" s="54"/>
      <c r="CMN20" s="54"/>
      <c r="CMO20" s="54"/>
      <c r="CMP20" s="54"/>
      <c r="CMQ20" s="54"/>
      <c r="CMR20" s="54"/>
      <c r="CMS20" s="54"/>
      <c r="CMT20" s="54"/>
      <c r="CMU20" s="54"/>
      <c r="CMV20" s="54"/>
      <c r="CMW20" s="54"/>
      <c r="CMX20" s="54"/>
      <c r="CMY20" s="54"/>
      <c r="CMZ20" s="54"/>
      <c r="CNA20" s="54"/>
      <c r="CNB20" s="54"/>
      <c r="CNC20" s="54"/>
      <c r="CND20" s="54"/>
      <c r="CNE20" s="54"/>
      <c r="CNF20" s="54"/>
      <c r="CNG20" s="54"/>
      <c r="CNH20" s="54"/>
      <c r="CNI20" s="54"/>
      <c r="CNJ20" s="54"/>
      <c r="CNK20" s="54"/>
      <c r="CNL20" s="54"/>
      <c r="CNM20" s="54"/>
      <c r="CNN20" s="54"/>
      <c r="CNO20" s="54"/>
      <c r="CNP20" s="54"/>
      <c r="CNQ20" s="54"/>
      <c r="CNR20" s="54"/>
      <c r="CNS20" s="54"/>
      <c r="CNT20" s="54"/>
      <c r="CNU20" s="54"/>
      <c r="CNV20" s="54"/>
      <c r="CNW20" s="54"/>
      <c r="CNX20" s="54"/>
      <c r="CNY20" s="54"/>
      <c r="CNZ20" s="54"/>
      <c r="COA20" s="54"/>
      <c r="COB20" s="54"/>
      <c r="COC20" s="54"/>
      <c r="COD20" s="54"/>
      <c r="COE20" s="54"/>
      <c r="COF20" s="54"/>
      <c r="COG20" s="54"/>
      <c r="COH20" s="54"/>
      <c r="COI20" s="54"/>
      <c r="COJ20" s="54"/>
      <c r="COK20" s="54"/>
      <c r="COL20" s="54"/>
      <c r="COM20" s="54"/>
      <c r="CON20" s="54"/>
      <c r="COO20" s="54"/>
      <c r="COP20" s="54"/>
      <c r="COQ20" s="54"/>
      <c r="COR20" s="54"/>
      <c r="COS20" s="54"/>
      <c r="COT20" s="54"/>
      <c r="COU20" s="54"/>
      <c r="COV20" s="54"/>
      <c r="COW20" s="54"/>
      <c r="COX20" s="54"/>
      <c r="COY20" s="54"/>
      <c r="COZ20" s="54"/>
      <c r="CPA20" s="54"/>
      <c r="CPB20" s="54"/>
      <c r="CPC20" s="54"/>
      <c r="CPD20" s="54"/>
      <c r="CPE20" s="54"/>
      <c r="CPF20" s="54"/>
      <c r="CPG20" s="54"/>
      <c r="CPH20" s="54"/>
      <c r="CPI20" s="54"/>
      <c r="CPJ20" s="54"/>
      <c r="CPK20" s="54"/>
      <c r="CPL20" s="54"/>
      <c r="CPM20" s="54"/>
      <c r="CPN20" s="54"/>
      <c r="CPO20" s="54"/>
      <c r="CPP20" s="54"/>
      <c r="CPQ20" s="54"/>
      <c r="CPR20" s="54"/>
      <c r="CPS20" s="54"/>
      <c r="CPT20" s="54"/>
      <c r="CPU20" s="54"/>
      <c r="CPV20" s="54"/>
      <c r="CPW20" s="54"/>
      <c r="CPX20" s="54"/>
      <c r="CPY20" s="54"/>
      <c r="CPZ20" s="54"/>
      <c r="CQA20" s="54"/>
      <c r="CQB20" s="54"/>
      <c r="CQC20" s="54"/>
      <c r="CQD20" s="54"/>
      <c r="CQE20" s="54"/>
      <c r="CQF20" s="54"/>
      <c r="CQG20" s="54"/>
      <c r="CQH20" s="54"/>
      <c r="CQI20" s="54"/>
      <c r="CQJ20" s="54"/>
      <c r="CQK20" s="54"/>
      <c r="CQL20" s="54"/>
      <c r="CQM20" s="54"/>
      <c r="CQN20" s="54"/>
      <c r="CQO20" s="54"/>
      <c r="CQP20" s="54"/>
      <c r="CQQ20" s="54"/>
      <c r="CQR20" s="54"/>
      <c r="CQS20" s="54"/>
      <c r="CQT20" s="54"/>
      <c r="CQU20" s="54"/>
      <c r="CQV20" s="54"/>
      <c r="CQW20" s="54"/>
      <c r="CQX20" s="54"/>
      <c r="CQY20" s="54"/>
      <c r="CQZ20" s="54"/>
      <c r="CRA20" s="54"/>
      <c r="CRB20" s="54"/>
      <c r="CRC20" s="54"/>
      <c r="CRD20" s="54"/>
      <c r="CRE20" s="54"/>
      <c r="CRF20" s="54"/>
      <c r="CRG20" s="54"/>
      <c r="CRH20" s="54"/>
      <c r="CRI20" s="54"/>
      <c r="CRJ20" s="54"/>
      <c r="CRK20" s="54"/>
      <c r="CRL20" s="54"/>
      <c r="CRM20" s="54"/>
      <c r="CRN20" s="54"/>
      <c r="CRO20" s="54"/>
      <c r="CRP20" s="54"/>
      <c r="CRQ20" s="54"/>
      <c r="CRR20" s="54"/>
      <c r="CRS20" s="54"/>
      <c r="CRT20" s="54"/>
      <c r="CRU20" s="54"/>
      <c r="CRV20" s="54"/>
      <c r="CRW20" s="54"/>
      <c r="CRX20" s="54"/>
      <c r="CRY20" s="54"/>
      <c r="CRZ20" s="54"/>
      <c r="CSA20" s="54"/>
      <c r="CSB20" s="54"/>
      <c r="CSC20" s="54"/>
      <c r="CSD20" s="54"/>
      <c r="CSE20" s="54"/>
      <c r="CSF20" s="54"/>
      <c r="CSG20" s="54"/>
      <c r="CSH20" s="54"/>
      <c r="CSI20" s="54"/>
      <c r="CSJ20" s="54"/>
      <c r="CSK20" s="54"/>
      <c r="CSL20" s="54"/>
      <c r="CSM20" s="54"/>
      <c r="CSN20" s="54"/>
      <c r="CSO20" s="54"/>
      <c r="CSP20" s="54"/>
      <c r="CSQ20" s="54"/>
      <c r="CSR20" s="54"/>
      <c r="CSS20" s="54"/>
      <c r="CST20" s="54"/>
      <c r="CSU20" s="54"/>
      <c r="CSV20" s="54"/>
      <c r="CSW20" s="54"/>
      <c r="CSX20" s="54"/>
      <c r="CSY20" s="54"/>
      <c r="CSZ20" s="54"/>
      <c r="CTA20" s="54"/>
      <c r="CTB20" s="54"/>
      <c r="CTC20" s="54"/>
      <c r="CTD20" s="54"/>
      <c r="CTE20" s="54"/>
      <c r="CTF20" s="54"/>
      <c r="CTG20" s="54"/>
      <c r="CTH20" s="54"/>
      <c r="CTI20" s="54"/>
      <c r="CTJ20" s="54"/>
      <c r="CTK20" s="54"/>
      <c r="CTL20" s="54"/>
      <c r="CTM20" s="54"/>
      <c r="CTN20" s="54"/>
      <c r="CTO20" s="54"/>
      <c r="CTP20" s="54"/>
      <c r="CTQ20" s="54"/>
      <c r="CTR20" s="54"/>
      <c r="CTS20" s="54"/>
      <c r="CTT20" s="54"/>
      <c r="CTU20" s="54"/>
      <c r="CTV20" s="54"/>
      <c r="CTW20" s="54"/>
      <c r="CTX20" s="54"/>
      <c r="CTY20" s="54"/>
      <c r="CTZ20" s="54"/>
      <c r="CUA20" s="54"/>
      <c r="CUB20" s="54"/>
      <c r="CUC20" s="54"/>
      <c r="CUD20" s="54"/>
      <c r="CUE20" s="54"/>
      <c r="CUF20" s="54"/>
      <c r="CUG20" s="54"/>
      <c r="CUH20" s="54"/>
      <c r="CUI20" s="54"/>
      <c r="CUJ20" s="54"/>
      <c r="CUK20" s="54"/>
      <c r="CUL20" s="54"/>
      <c r="CUM20" s="54"/>
      <c r="CUN20" s="54"/>
      <c r="CUO20" s="54"/>
      <c r="CUP20" s="54"/>
      <c r="CUQ20" s="54"/>
      <c r="CUR20" s="54"/>
      <c r="CUS20" s="54"/>
      <c r="CUT20" s="54"/>
      <c r="CUU20" s="54"/>
      <c r="CUV20" s="54"/>
      <c r="CUW20" s="54"/>
      <c r="CUX20" s="54"/>
      <c r="CUY20" s="54"/>
      <c r="CUZ20" s="54"/>
      <c r="CVA20" s="54"/>
      <c r="CVB20" s="54"/>
      <c r="CVC20" s="54"/>
      <c r="CVD20" s="54"/>
      <c r="CVE20" s="54"/>
      <c r="CVF20" s="54"/>
      <c r="CVG20" s="54"/>
      <c r="CVH20" s="54"/>
      <c r="CVI20" s="54"/>
      <c r="CVJ20" s="54"/>
      <c r="CVK20" s="54"/>
      <c r="CVL20" s="54"/>
      <c r="CVM20" s="54"/>
      <c r="CVN20" s="54"/>
      <c r="CVO20" s="54"/>
      <c r="CVP20" s="54"/>
      <c r="CVQ20" s="54"/>
      <c r="CVR20" s="54"/>
      <c r="CVS20" s="54"/>
      <c r="CVT20" s="54"/>
      <c r="CVU20" s="54"/>
      <c r="CVV20" s="54"/>
      <c r="CVW20" s="54"/>
      <c r="CVX20" s="54"/>
      <c r="CVY20" s="54"/>
      <c r="CVZ20" s="54"/>
      <c r="CWA20" s="54"/>
      <c r="CWB20" s="54"/>
      <c r="CWC20" s="54"/>
      <c r="CWD20" s="54"/>
      <c r="CWE20" s="54"/>
      <c r="CWF20" s="54"/>
      <c r="CWG20" s="54"/>
      <c r="CWH20" s="54"/>
      <c r="CWI20" s="54"/>
      <c r="CWJ20" s="54"/>
      <c r="CWK20" s="54"/>
      <c r="CWL20" s="54"/>
      <c r="CWM20" s="54"/>
      <c r="CWN20" s="54"/>
      <c r="CWO20" s="54"/>
      <c r="CWP20" s="54"/>
      <c r="CWQ20" s="54"/>
      <c r="CWR20" s="54"/>
      <c r="CWS20" s="54"/>
      <c r="CWT20" s="54"/>
      <c r="CWU20" s="54"/>
      <c r="CWV20" s="54"/>
      <c r="CWW20" s="54"/>
      <c r="CWX20" s="54"/>
      <c r="CWY20" s="54"/>
      <c r="CWZ20" s="54"/>
      <c r="CXA20" s="54"/>
      <c r="CXB20" s="54"/>
      <c r="CXC20" s="54"/>
      <c r="CXD20" s="54"/>
      <c r="CXE20" s="54"/>
      <c r="CXF20" s="54"/>
      <c r="CXG20" s="54"/>
      <c r="CXH20" s="54"/>
      <c r="CXI20" s="54"/>
      <c r="CXJ20" s="54"/>
      <c r="CXK20" s="54"/>
      <c r="CXL20" s="54"/>
      <c r="CXM20" s="54"/>
      <c r="CXN20" s="54"/>
      <c r="CXO20" s="54"/>
      <c r="CXP20" s="54"/>
      <c r="CXQ20" s="54"/>
      <c r="CXR20" s="54"/>
      <c r="CXS20" s="54"/>
      <c r="CXT20" s="54"/>
      <c r="CXU20" s="54"/>
      <c r="CXV20" s="54"/>
      <c r="CXW20" s="54"/>
      <c r="CXX20" s="54"/>
      <c r="CXY20" s="54"/>
      <c r="CXZ20" s="54"/>
      <c r="CYA20" s="54"/>
      <c r="CYB20" s="54"/>
      <c r="CYC20" s="54"/>
      <c r="CYD20" s="54"/>
      <c r="CYE20" s="54"/>
      <c r="CYF20" s="54"/>
      <c r="CYG20" s="54"/>
      <c r="CYH20" s="54"/>
      <c r="CYI20" s="54"/>
      <c r="CYJ20" s="54"/>
      <c r="CYK20" s="54"/>
      <c r="CYL20" s="54"/>
      <c r="CYM20" s="54"/>
      <c r="CYN20" s="54"/>
      <c r="CYO20" s="54"/>
      <c r="CYP20" s="54"/>
      <c r="CYQ20" s="54"/>
      <c r="CYR20" s="54"/>
      <c r="CYS20" s="54"/>
      <c r="CYT20" s="54"/>
      <c r="CYU20" s="54"/>
      <c r="CYV20" s="54"/>
      <c r="CYW20" s="54"/>
      <c r="CYX20" s="54"/>
      <c r="CYY20" s="54"/>
      <c r="CYZ20" s="54"/>
      <c r="CZA20" s="54"/>
      <c r="CZB20" s="54"/>
      <c r="CZC20" s="54"/>
      <c r="CZD20" s="54"/>
      <c r="CZE20" s="54"/>
      <c r="CZF20" s="54"/>
      <c r="CZG20" s="54"/>
      <c r="CZH20" s="54"/>
      <c r="CZI20" s="54"/>
      <c r="CZJ20" s="54"/>
      <c r="CZK20" s="54"/>
      <c r="CZL20" s="54"/>
      <c r="CZM20" s="54"/>
      <c r="CZN20" s="54"/>
      <c r="CZO20" s="54"/>
      <c r="CZP20" s="54"/>
      <c r="CZQ20" s="54"/>
      <c r="CZR20" s="54"/>
      <c r="CZS20" s="54"/>
      <c r="CZT20" s="54"/>
      <c r="CZU20" s="54"/>
      <c r="CZV20" s="54"/>
      <c r="CZW20" s="54"/>
      <c r="CZX20" s="54"/>
      <c r="CZY20" s="54"/>
      <c r="CZZ20" s="54"/>
      <c r="DAA20" s="54"/>
      <c r="DAB20" s="54"/>
      <c r="DAC20" s="54"/>
      <c r="DAD20" s="54"/>
      <c r="DAE20" s="54"/>
      <c r="DAF20" s="54"/>
      <c r="DAG20" s="54"/>
      <c r="DAH20" s="54"/>
      <c r="DAI20" s="54"/>
      <c r="DAJ20" s="54"/>
      <c r="DAK20" s="54"/>
      <c r="DAL20" s="54"/>
      <c r="DAM20" s="54"/>
      <c r="DAN20" s="54"/>
      <c r="DAO20" s="54"/>
      <c r="DAP20" s="54"/>
      <c r="DAQ20" s="54"/>
      <c r="DAR20" s="54"/>
      <c r="DAS20" s="54"/>
      <c r="DAT20" s="54"/>
      <c r="DAU20" s="54"/>
      <c r="DAV20" s="54"/>
      <c r="DAW20" s="54"/>
      <c r="DAX20" s="54"/>
      <c r="DAY20" s="54"/>
      <c r="DAZ20" s="54"/>
      <c r="DBA20" s="54"/>
      <c r="DBB20" s="54"/>
      <c r="DBC20" s="54"/>
      <c r="DBD20" s="54"/>
      <c r="DBE20" s="54"/>
      <c r="DBF20" s="54"/>
      <c r="DBG20" s="54"/>
      <c r="DBH20" s="54"/>
      <c r="DBI20" s="54"/>
      <c r="DBJ20" s="54"/>
      <c r="DBK20" s="54"/>
      <c r="DBL20" s="54"/>
      <c r="DBM20" s="54"/>
      <c r="DBN20" s="54"/>
      <c r="DBO20" s="54"/>
      <c r="DBP20" s="54"/>
      <c r="DBQ20" s="54"/>
      <c r="DBR20" s="54"/>
      <c r="DBS20" s="54"/>
      <c r="DBT20" s="54"/>
      <c r="DBU20" s="54"/>
      <c r="DBV20" s="54"/>
      <c r="DBW20" s="54"/>
      <c r="DBX20" s="54"/>
      <c r="DBY20" s="54"/>
      <c r="DBZ20" s="54"/>
      <c r="DCA20" s="54"/>
      <c r="DCB20" s="54"/>
      <c r="DCC20" s="54"/>
      <c r="DCD20" s="54"/>
      <c r="DCE20" s="54"/>
      <c r="DCF20" s="54"/>
      <c r="DCG20" s="54"/>
      <c r="DCH20" s="54"/>
      <c r="DCI20" s="54"/>
      <c r="DCJ20" s="54"/>
      <c r="DCK20" s="54"/>
      <c r="DCL20" s="54"/>
      <c r="DCM20" s="54"/>
      <c r="DCN20" s="54"/>
      <c r="DCO20" s="54"/>
      <c r="DCP20" s="54"/>
      <c r="DCQ20" s="54"/>
      <c r="DCR20" s="54"/>
      <c r="DCS20" s="54"/>
      <c r="DCT20" s="54"/>
      <c r="DCU20" s="54"/>
      <c r="DCV20" s="54"/>
      <c r="DCW20" s="54"/>
      <c r="DCX20" s="54"/>
      <c r="DCY20" s="54"/>
      <c r="DCZ20" s="54"/>
      <c r="DDA20" s="54"/>
      <c r="DDB20" s="54"/>
      <c r="DDC20" s="54"/>
      <c r="DDD20" s="54"/>
      <c r="DDE20" s="54"/>
      <c r="DDF20" s="54"/>
      <c r="DDG20" s="54"/>
      <c r="DDH20" s="54"/>
      <c r="DDI20" s="54"/>
      <c r="DDJ20" s="54"/>
      <c r="DDK20" s="54"/>
      <c r="DDL20" s="54"/>
      <c r="DDM20" s="54"/>
      <c r="DDN20" s="54"/>
      <c r="DDO20" s="54"/>
      <c r="DDP20" s="54"/>
      <c r="DDQ20" s="54"/>
      <c r="DDR20" s="54"/>
      <c r="DDS20" s="54"/>
      <c r="DDT20" s="54"/>
      <c r="DDU20" s="54"/>
      <c r="DDV20" s="54"/>
      <c r="DDW20" s="54"/>
      <c r="DDX20" s="54"/>
      <c r="DDY20" s="54"/>
      <c r="DDZ20" s="54"/>
      <c r="DEA20" s="54"/>
      <c r="DEB20" s="54"/>
      <c r="DEC20" s="54"/>
      <c r="DED20" s="54"/>
      <c r="DEE20" s="54"/>
      <c r="DEF20" s="54"/>
      <c r="DEG20" s="54"/>
      <c r="DEH20" s="54"/>
      <c r="DEI20" s="54"/>
      <c r="DEJ20" s="54"/>
      <c r="DEK20" s="54"/>
      <c r="DEL20" s="54"/>
      <c r="DEM20" s="54"/>
      <c r="DEN20" s="54"/>
      <c r="DEO20" s="54"/>
      <c r="DEP20" s="54"/>
      <c r="DEQ20" s="54"/>
      <c r="DER20" s="54"/>
      <c r="DES20" s="54"/>
      <c r="DET20" s="54"/>
      <c r="DEU20" s="54"/>
      <c r="DEV20" s="54"/>
      <c r="DEW20" s="54"/>
      <c r="DEX20" s="54"/>
      <c r="DEY20" s="54"/>
      <c r="DEZ20" s="54"/>
      <c r="DFA20" s="54"/>
      <c r="DFB20" s="54"/>
      <c r="DFC20" s="54"/>
      <c r="DFD20" s="54"/>
      <c r="DFE20" s="54"/>
      <c r="DFF20" s="54"/>
      <c r="DFG20" s="54"/>
      <c r="DFH20" s="54"/>
      <c r="DFI20" s="54"/>
      <c r="DFJ20" s="54"/>
      <c r="DFK20" s="54"/>
      <c r="DFL20" s="54"/>
      <c r="DFM20" s="54"/>
      <c r="DFN20" s="54"/>
      <c r="DFO20" s="54"/>
      <c r="DFP20" s="54"/>
      <c r="DFQ20" s="54"/>
      <c r="DFR20" s="54"/>
      <c r="DFS20" s="54"/>
      <c r="DFT20" s="54"/>
      <c r="DFU20" s="54"/>
      <c r="DFV20" s="54"/>
      <c r="DFW20" s="54"/>
      <c r="DFX20" s="54"/>
      <c r="DFY20" s="54"/>
      <c r="DFZ20" s="54"/>
      <c r="DGA20" s="54"/>
      <c r="DGB20" s="54"/>
      <c r="DGC20" s="54"/>
      <c r="DGD20" s="54"/>
      <c r="DGE20" s="54"/>
      <c r="DGF20" s="54"/>
      <c r="DGG20" s="54"/>
      <c r="DGH20" s="54"/>
      <c r="DGI20" s="54"/>
      <c r="DGJ20" s="54"/>
      <c r="DGK20" s="54"/>
      <c r="DGL20" s="54"/>
      <c r="DGM20" s="54"/>
      <c r="DGN20" s="54"/>
      <c r="DGO20" s="54"/>
      <c r="DGP20" s="54"/>
      <c r="DGQ20" s="54"/>
      <c r="DGR20" s="54"/>
      <c r="DGS20" s="54"/>
      <c r="DGT20" s="54"/>
      <c r="DGU20" s="54"/>
      <c r="DGV20" s="54"/>
      <c r="DGW20" s="54"/>
      <c r="DGX20" s="54"/>
      <c r="DGY20" s="54"/>
      <c r="DGZ20" s="54"/>
      <c r="DHA20" s="54"/>
      <c r="DHB20" s="54"/>
      <c r="DHC20" s="54"/>
      <c r="DHD20" s="54"/>
      <c r="DHE20" s="54"/>
      <c r="DHF20" s="54"/>
      <c r="DHG20" s="54"/>
      <c r="DHH20" s="54"/>
      <c r="DHI20" s="54"/>
      <c r="DHJ20" s="54"/>
      <c r="DHK20" s="54"/>
      <c r="DHL20" s="54"/>
      <c r="DHM20" s="54"/>
      <c r="DHN20" s="54"/>
      <c r="DHO20" s="54"/>
      <c r="DHP20" s="54"/>
      <c r="DHQ20" s="54"/>
      <c r="DHR20" s="54"/>
      <c r="DHS20" s="54"/>
      <c r="DHT20" s="54"/>
      <c r="DHU20" s="54"/>
      <c r="DHV20" s="54"/>
      <c r="DHW20" s="54"/>
      <c r="DHX20" s="54"/>
      <c r="DHY20" s="54"/>
      <c r="DHZ20" s="54"/>
      <c r="DIA20" s="54"/>
      <c r="DIB20" s="54"/>
      <c r="DIC20" s="54"/>
      <c r="DID20" s="54"/>
      <c r="DIE20" s="54"/>
      <c r="DIF20" s="54"/>
      <c r="DIG20" s="54"/>
      <c r="DIH20" s="54"/>
      <c r="DII20" s="54"/>
      <c r="DIJ20" s="54"/>
      <c r="DIK20" s="54"/>
      <c r="DIL20" s="54"/>
      <c r="DIM20" s="54"/>
      <c r="DIN20" s="54"/>
      <c r="DIO20" s="54"/>
      <c r="DIP20" s="54"/>
      <c r="DIQ20" s="54"/>
      <c r="DIR20" s="54"/>
      <c r="DIS20" s="54"/>
      <c r="DIT20" s="54"/>
      <c r="DIU20" s="54"/>
      <c r="DIV20" s="54"/>
      <c r="DIW20" s="54"/>
      <c r="DIX20" s="54"/>
      <c r="DIY20" s="54"/>
      <c r="DIZ20" s="54"/>
      <c r="DJA20" s="54"/>
      <c r="DJB20" s="54"/>
      <c r="DJC20" s="54"/>
      <c r="DJD20" s="54"/>
      <c r="DJE20" s="54"/>
      <c r="DJF20" s="54"/>
      <c r="DJG20" s="54"/>
      <c r="DJH20" s="54"/>
      <c r="DJI20" s="54"/>
      <c r="DJJ20" s="54"/>
      <c r="DJK20" s="54"/>
      <c r="DJL20" s="54"/>
      <c r="DJM20" s="54"/>
      <c r="DJN20" s="54"/>
      <c r="DJO20" s="54"/>
      <c r="DJP20" s="54"/>
      <c r="DJQ20" s="54"/>
      <c r="DJR20" s="54"/>
      <c r="DJS20" s="54"/>
      <c r="DJT20" s="54"/>
      <c r="DJU20" s="54"/>
      <c r="DJV20" s="54"/>
      <c r="DJW20" s="54"/>
      <c r="DJX20" s="54"/>
      <c r="DJY20" s="54"/>
      <c r="DJZ20" s="54"/>
      <c r="DKA20" s="54"/>
      <c r="DKB20" s="54"/>
      <c r="DKC20" s="54"/>
      <c r="DKD20" s="54"/>
      <c r="DKE20" s="54"/>
      <c r="DKF20" s="54"/>
      <c r="DKG20" s="54"/>
      <c r="DKH20" s="54"/>
      <c r="DKI20" s="54"/>
      <c r="DKJ20" s="54"/>
      <c r="DKK20" s="54"/>
      <c r="DKL20" s="54"/>
      <c r="DKM20" s="54"/>
      <c r="DKN20" s="54"/>
      <c r="DKO20" s="54"/>
      <c r="DKP20" s="54"/>
      <c r="DKQ20" s="54"/>
      <c r="DKR20" s="54"/>
      <c r="DKS20" s="54"/>
      <c r="DKT20" s="54"/>
      <c r="DKU20" s="54"/>
      <c r="DKV20" s="54"/>
      <c r="DKW20" s="54"/>
      <c r="DKX20" s="54"/>
      <c r="DKY20" s="54"/>
      <c r="DKZ20" s="54"/>
      <c r="DLA20" s="54"/>
      <c r="DLB20" s="54"/>
      <c r="DLC20" s="54"/>
      <c r="DLD20" s="54"/>
      <c r="DLE20" s="54"/>
      <c r="DLF20" s="54"/>
      <c r="DLG20" s="54"/>
      <c r="DLH20" s="54"/>
      <c r="DLI20" s="54"/>
      <c r="DLJ20" s="54"/>
      <c r="DLK20" s="54"/>
      <c r="DLL20" s="54"/>
      <c r="DLM20" s="54"/>
      <c r="DLN20" s="54"/>
      <c r="DLO20" s="54"/>
      <c r="DLP20" s="54"/>
      <c r="DLQ20" s="54"/>
      <c r="DLR20" s="54"/>
      <c r="DLS20" s="54"/>
      <c r="DLT20" s="54"/>
      <c r="DLU20" s="54"/>
      <c r="DLV20" s="54"/>
      <c r="DLW20" s="54"/>
      <c r="DLX20" s="54"/>
      <c r="DLY20" s="54"/>
      <c r="DLZ20" s="54"/>
      <c r="DMA20" s="54"/>
      <c r="DMB20" s="54"/>
      <c r="DMC20" s="54"/>
      <c r="DMD20" s="54"/>
      <c r="DME20" s="54"/>
      <c r="DMF20" s="54"/>
      <c r="DMG20" s="54"/>
      <c r="DMH20" s="54"/>
      <c r="DMI20" s="54"/>
      <c r="DMJ20" s="54"/>
      <c r="DMK20" s="54"/>
      <c r="DML20" s="54"/>
      <c r="DMM20" s="54"/>
      <c r="DMN20" s="54"/>
      <c r="DMO20" s="54"/>
      <c r="DMP20" s="54"/>
      <c r="DMQ20" s="54"/>
      <c r="DMR20" s="54"/>
      <c r="DMS20" s="54"/>
      <c r="DMT20" s="54"/>
      <c r="DMU20" s="54"/>
      <c r="DMV20" s="54"/>
      <c r="DMW20" s="54"/>
      <c r="DMX20" s="54"/>
      <c r="DMY20" s="54"/>
      <c r="DMZ20" s="54"/>
      <c r="DNA20" s="54"/>
      <c r="DNB20" s="54"/>
      <c r="DNC20" s="54"/>
      <c r="DND20" s="54"/>
      <c r="DNE20" s="54"/>
      <c r="DNF20" s="54"/>
      <c r="DNG20" s="54"/>
      <c r="DNH20" s="54"/>
      <c r="DNI20" s="54"/>
      <c r="DNJ20" s="54"/>
      <c r="DNK20" s="54"/>
      <c r="DNL20" s="54"/>
      <c r="DNM20" s="54"/>
      <c r="DNN20" s="54"/>
      <c r="DNO20" s="54"/>
      <c r="DNP20" s="54"/>
      <c r="DNQ20" s="54"/>
      <c r="DNR20" s="54"/>
      <c r="DNS20" s="54"/>
      <c r="DNT20" s="54"/>
      <c r="DNU20" s="54"/>
      <c r="DNV20" s="54"/>
      <c r="DNW20" s="54"/>
      <c r="DNX20" s="54"/>
      <c r="DNY20" s="54"/>
      <c r="DNZ20" s="54"/>
      <c r="DOA20" s="54"/>
      <c r="DOB20" s="54"/>
      <c r="DOC20" s="54"/>
      <c r="DOD20" s="54"/>
      <c r="DOE20" s="54"/>
      <c r="DOF20" s="54"/>
      <c r="DOG20" s="54"/>
      <c r="DOH20" s="54"/>
      <c r="DOI20" s="54"/>
      <c r="DOJ20" s="54"/>
      <c r="DOK20" s="54"/>
      <c r="DOL20" s="54"/>
      <c r="DOM20" s="54"/>
      <c r="DON20" s="54"/>
      <c r="DOO20" s="54"/>
      <c r="DOP20" s="54"/>
      <c r="DOQ20" s="54"/>
      <c r="DOR20" s="54"/>
      <c r="DOS20" s="54"/>
      <c r="DOT20" s="54"/>
      <c r="DOU20" s="54"/>
      <c r="DOV20" s="54"/>
      <c r="DOW20" s="54"/>
      <c r="DOX20" s="54"/>
      <c r="DOY20" s="54"/>
      <c r="DOZ20" s="54"/>
      <c r="DPA20" s="54"/>
      <c r="DPB20" s="54"/>
      <c r="DPC20" s="54"/>
      <c r="DPD20" s="54"/>
      <c r="DPE20" s="54"/>
      <c r="DPF20" s="54"/>
      <c r="DPG20" s="54"/>
      <c r="DPH20" s="54"/>
      <c r="DPI20" s="54"/>
      <c r="DPJ20" s="54"/>
      <c r="DPK20" s="54"/>
      <c r="DPL20" s="54"/>
      <c r="DPM20" s="54"/>
      <c r="DPN20" s="54"/>
      <c r="DPO20" s="54"/>
      <c r="DPP20" s="54"/>
      <c r="DPQ20" s="54"/>
      <c r="DPR20" s="54"/>
      <c r="DPS20" s="54"/>
      <c r="DPT20" s="54"/>
      <c r="DPU20" s="54"/>
      <c r="DPV20" s="54"/>
      <c r="DPW20" s="54"/>
      <c r="DPX20" s="54"/>
      <c r="DPY20" s="54"/>
      <c r="DPZ20" s="54"/>
      <c r="DQA20" s="54"/>
      <c r="DQB20" s="54"/>
      <c r="DQC20" s="54"/>
      <c r="DQD20" s="54"/>
      <c r="DQE20" s="54"/>
      <c r="DQF20" s="54"/>
      <c r="DQG20" s="54"/>
      <c r="DQH20" s="54"/>
      <c r="DQI20" s="54"/>
      <c r="DQJ20" s="54"/>
      <c r="DQK20" s="54"/>
      <c r="DQL20" s="54"/>
      <c r="DQM20" s="54"/>
      <c r="DQN20" s="54"/>
      <c r="DQO20" s="54"/>
      <c r="DQP20" s="54"/>
      <c r="DQQ20" s="54"/>
      <c r="DQR20" s="54"/>
      <c r="DQS20" s="54"/>
      <c r="DQT20" s="54"/>
      <c r="DQU20" s="54"/>
      <c r="DQV20" s="54"/>
      <c r="DQW20" s="54"/>
      <c r="DQX20" s="54"/>
      <c r="DQY20" s="54"/>
      <c r="DQZ20" s="54"/>
      <c r="DRA20" s="54"/>
      <c r="DRB20" s="54"/>
      <c r="DRC20" s="54"/>
      <c r="DRD20" s="54"/>
      <c r="DRE20" s="54"/>
      <c r="DRF20" s="54"/>
      <c r="DRG20" s="54"/>
      <c r="DRH20" s="54"/>
      <c r="DRI20" s="54"/>
      <c r="DRJ20" s="54"/>
      <c r="DRK20" s="54"/>
      <c r="DRL20" s="54"/>
      <c r="DRM20" s="54"/>
      <c r="DRN20" s="54"/>
      <c r="DRO20" s="54"/>
      <c r="DRP20" s="54"/>
      <c r="DRQ20" s="54"/>
      <c r="DRR20" s="54"/>
      <c r="DRS20" s="54"/>
      <c r="DRT20" s="54"/>
      <c r="DRU20" s="54"/>
      <c r="DRV20" s="54"/>
      <c r="DRW20" s="54"/>
      <c r="DRX20" s="54"/>
      <c r="DRY20" s="54"/>
      <c r="DRZ20" s="54"/>
      <c r="DSA20" s="54"/>
      <c r="DSB20" s="54"/>
      <c r="DSC20" s="54"/>
      <c r="DSD20" s="54"/>
      <c r="DSE20" s="54"/>
      <c r="DSF20" s="54"/>
      <c r="DSG20" s="54"/>
      <c r="DSH20" s="54"/>
      <c r="DSI20" s="54"/>
      <c r="DSJ20" s="54"/>
      <c r="DSK20" s="54"/>
      <c r="DSL20" s="54"/>
      <c r="DSM20" s="54"/>
      <c r="DSN20" s="54"/>
      <c r="DSO20" s="54"/>
      <c r="DSP20" s="54"/>
      <c r="DSQ20" s="54"/>
      <c r="DSR20" s="54"/>
      <c r="DSS20" s="54"/>
      <c r="DST20" s="54"/>
      <c r="DSU20" s="54"/>
      <c r="DSV20" s="54"/>
      <c r="DSW20" s="54"/>
      <c r="DSX20" s="54"/>
      <c r="DSY20" s="54"/>
      <c r="DSZ20" s="54"/>
      <c r="DTA20" s="54"/>
      <c r="DTB20" s="54"/>
      <c r="DTC20" s="54"/>
      <c r="DTD20" s="54"/>
      <c r="DTE20" s="54"/>
      <c r="DTF20" s="54"/>
      <c r="DTG20" s="54"/>
      <c r="DTH20" s="54"/>
      <c r="DTI20" s="54"/>
      <c r="DTJ20" s="54"/>
      <c r="DTK20" s="54"/>
      <c r="DTL20" s="54"/>
      <c r="DTM20" s="54"/>
      <c r="DTN20" s="54"/>
      <c r="DTO20" s="54"/>
      <c r="DTP20" s="54"/>
      <c r="DTQ20" s="54"/>
      <c r="DTR20" s="54"/>
      <c r="DTS20" s="54"/>
      <c r="DTT20" s="54"/>
      <c r="DTU20" s="54"/>
      <c r="DTV20" s="54"/>
      <c r="DTW20" s="54"/>
      <c r="DTX20" s="54"/>
      <c r="DTY20" s="54"/>
      <c r="DTZ20" s="54"/>
      <c r="DUA20" s="54"/>
      <c r="DUB20" s="54"/>
      <c r="DUC20" s="54"/>
      <c r="DUD20" s="54"/>
      <c r="DUE20" s="54"/>
      <c r="DUF20" s="54"/>
      <c r="DUG20" s="54"/>
      <c r="DUH20" s="54"/>
      <c r="DUI20" s="54"/>
      <c r="DUJ20" s="54"/>
      <c r="DUK20" s="54"/>
      <c r="DUL20" s="54"/>
      <c r="DUM20" s="54"/>
      <c r="DUN20" s="54"/>
      <c r="DUO20" s="54"/>
      <c r="DUP20" s="54"/>
      <c r="DUQ20" s="54"/>
      <c r="DUR20" s="54"/>
      <c r="DUS20" s="54"/>
      <c r="DUT20" s="54"/>
      <c r="DUU20" s="54"/>
      <c r="DUV20" s="54"/>
      <c r="DUW20" s="54"/>
      <c r="DUX20" s="54"/>
      <c r="DUY20" s="54"/>
      <c r="DUZ20" s="54"/>
      <c r="DVA20" s="54"/>
      <c r="DVB20" s="54"/>
      <c r="DVC20" s="54"/>
      <c r="DVD20" s="54"/>
      <c r="DVE20" s="54"/>
      <c r="DVF20" s="54"/>
      <c r="DVG20" s="54"/>
      <c r="DVH20" s="54"/>
      <c r="DVI20" s="54"/>
      <c r="DVJ20" s="54"/>
      <c r="DVK20" s="54"/>
      <c r="DVL20" s="54"/>
      <c r="DVM20" s="54"/>
      <c r="DVN20" s="54"/>
      <c r="DVO20" s="54"/>
      <c r="DVP20" s="54"/>
      <c r="DVQ20" s="54"/>
      <c r="DVR20" s="54"/>
      <c r="DVS20" s="54"/>
      <c r="DVT20" s="54"/>
      <c r="DVU20" s="54"/>
      <c r="DVV20" s="54"/>
      <c r="DVW20" s="54"/>
      <c r="DVX20" s="54"/>
      <c r="DVY20" s="54"/>
      <c r="DVZ20" s="54"/>
      <c r="DWA20" s="54"/>
      <c r="DWB20" s="54"/>
      <c r="DWC20" s="54"/>
      <c r="DWD20" s="54"/>
      <c r="DWE20" s="54"/>
      <c r="DWF20" s="54"/>
      <c r="DWG20" s="54"/>
      <c r="DWH20" s="54"/>
      <c r="DWI20" s="54"/>
      <c r="DWJ20" s="54"/>
      <c r="DWK20" s="54"/>
      <c r="DWL20" s="54"/>
      <c r="DWM20" s="54"/>
      <c r="DWN20" s="54"/>
      <c r="DWO20" s="54"/>
      <c r="DWP20" s="54"/>
      <c r="DWQ20" s="54"/>
      <c r="DWR20" s="54"/>
      <c r="DWS20" s="54"/>
      <c r="DWT20" s="54"/>
      <c r="DWU20" s="54"/>
      <c r="DWV20" s="54"/>
      <c r="DWW20" s="54"/>
      <c r="DWX20" s="54"/>
      <c r="DWY20" s="54"/>
      <c r="DWZ20" s="54"/>
      <c r="DXA20" s="54"/>
      <c r="DXB20" s="54"/>
      <c r="DXC20" s="54"/>
      <c r="DXD20" s="54"/>
      <c r="DXE20" s="54"/>
      <c r="DXF20" s="54"/>
      <c r="DXG20" s="54"/>
      <c r="DXH20" s="54"/>
      <c r="DXI20" s="54"/>
      <c r="DXJ20" s="54"/>
      <c r="DXK20" s="54"/>
      <c r="DXL20" s="54"/>
      <c r="DXM20" s="54"/>
      <c r="DXN20" s="54"/>
      <c r="DXO20" s="54"/>
      <c r="DXP20" s="54"/>
      <c r="DXQ20" s="54"/>
      <c r="DXR20" s="54"/>
      <c r="DXS20" s="54"/>
      <c r="DXT20" s="54"/>
      <c r="DXU20" s="54"/>
      <c r="DXV20" s="54"/>
      <c r="DXW20" s="54"/>
      <c r="DXX20" s="54"/>
      <c r="DXY20" s="54"/>
      <c r="DXZ20" s="54"/>
      <c r="DYA20" s="54"/>
      <c r="DYB20" s="54"/>
      <c r="DYC20" s="54"/>
      <c r="DYD20" s="54"/>
      <c r="DYE20" s="54"/>
      <c r="DYF20" s="54"/>
      <c r="DYG20" s="54"/>
      <c r="DYH20" s="54"/>
      <c r="DYI20" s="54"/>
      <c r="DYJ20" s="54"/>
      <c r="DYK20" s="54"/>
      <c r="DYL20" s="54"/>
      <c r="DYM20" s="54"/>
      <c r="DYN20" s="54"/>
      <c r="DYO20" s="54"/>
      <c r="DYP20" s="54"/>
      <c r="DYQ20" s="54"/>
      <c r="DYR20" s="54"/>
      <c r="DYS20" s="54"/>
      <c r="DYT20" s="54"/>
      <c r="DYU20" s="54"/>
      <c r="DYV20" s="54"/>
      <c r="DYW20" s="54"/>
      <c r="DYX20" s="54"/>
      <c r="DYY20" s="54"/>
      <c r="DYZ20" s="54"/>
      <c r="DZA20" s="54"/>
      <c r="DZB20" s="54"/>
      <c r="DZC20" s="54"/>
      <c r="DZD20" s="54"/>
      <c r="DZE20" s="54"/>
      <c r="DZF20" s="54"/>
      <c r="DZG20" s="54"/>
      <c r="DZH20" s="54"/>
      <c r="DZI20" s="54"/>
      <c r="DZJ20" s="54"/>
      <c r="DZK20" s="54"/>
      <c r="DZL20" s="54"/>
      <c r="DZM20" s="54"/>
      <c r="DZN20" s="54"/>
      <c r="DZO20" s="54"/>
      <c r="DZP20" s="54"/>
      <c r="DZQ20" s="54"/>
      <c r="DZR20" s="54"/>
      <c r="DZS20" s="54"/>
      <c r="DZT20" s="54"/>
      <c r="DZU20" s="54"/>
      <c r="DZV20" s="54"/>
      <c r="DZW20" s="54"/>
      <c r="DZX20" s="54"/>
      <c r="DZY20" s="54"/>
      <c r="DZZ20" s="54"/>
      <c r="EAA20" s="54"/>
      <c r="EAB20" s="54"/>
      <c r="EAC20" s="54"/>
      <c r="EAD20" s="54"/>
      <c r="EAE20" s="54"/>
      <c r="EAF20" s="54"/>
      <c r="EAG20" s="54"/>
      <c r="EAH20" s="54"/>
      <c r="EAI20" s="54"/>
      <c r="EAJ20" s="54"/>
      <c r="EAK20" s="54"/>
      <c r="EAL20" s="54"/>
      <c r="EAM20" s="54"/>
      <c r="EAN20" s="54"/>
      <c r="EAO20" s="54"/>
      <c r="EAP20" s="54"/>
      <c r="EAQ20" s="54"/>
      <c r="EAR20" s="54"/>
      <c r="EAS20" s="54"/>
      <c r="EAT20" s="54"/>
      <c r="EAU20" s="54"/>
      <c r="EAV20" s="54"/>
      <c r="EAW20" s="54"/>
      <c r="EAX20" s="54"/>
      <c r="EAY20" s="54"/>
      <c r="EAZ20" s="54"/>
      <c r="EBA20" s="54"/>
      <c r="EBB20" s="54"/>
      <c r="EBC20" s="54"/>
      <c r="EBD20" s="54"/>
      <c r="EBE20" s="54"/>
      <c r="EBF20" s="54"/>
      <c r="EBG20" s="54"/>
      <c r="EBH20" s="54"/>
      <c r="EBI20" s="54"/>
      <c r="EBJ20" s="54"/>
      <c r="EBK20" s="54"/>
      <c r="EBL20" s="54"/>
      <c r="EBM20" s="54"/>
      <c r="EBN20" s="54"/>
      <c r="EBO20" s="54"/>
      <c r="EBP20" s="54"/>
      <c r="EBQ20" s="54"/>
      <c r="EBR20" s="54"/>
      <c r="EBS20" s="54"/>
      <c r="EBT20" s="54"/>
      <c r="EBU20" s="54"/>
      <c r="EBV20" s="54"/>
      <c r="EBW20" s="54"/>
      <c r="EBX20" s="54"/>
      <c r="EBY20" s="54"/>
      <c r="EBZ20" s="54"/>
      <c r="ECA20" s="54"/>
      <c r="ECB20" s="54"/>
      <c r="ECC20" s="54"/>
      <c r="ECD20" s="54"/>
      <c r="ECE20" s="54"/>
      <c r="ECF20" s="54"/>
      <c r="ECG20" s="54"/>
      <c r="ECH20" s="54"/>
      <c r="ECI20" s="54"/>
      <c r="ECJ20" s="54"/>
      <c r="ECK20" s="54"/>
      <c r="ECL20" s="54"/>
      <c r="ECM20" s="54"/>
      <c r="ECN20" s="54"/>
      <c r="ECO20" s="54"/>
      <c r="ECP20" s="54"/>
      <c r="ECQ20" s="54"/>
      <c r="ECR20" s="54"/>
      <c r="ECS20" s="54"/>
      <c r="ECT20" s="54"/>
      <c r="ECU20" s="54"/>
      <c r="ECV20" s="54"/>
      <c r="ECW20" s="54"/>
      <c r="ECX20" s="54"/>
      <c r="ECY20" s="54"/>
      <c r="ECZ20" s="54"/>
      <c r="EDA20" s="54"/>
      <c r="EDB20" s="54"/>
      <c r="EDC20" s="54"/>
      <c r="EDD20" s="54"/>
      <c r="EDE20" s="54"/>
      <c r="EDF20" s="54"/>
      <c r="EDG20" s="54"/>
      <c r="EDH20" s="54"/>
      <c r="EDI20" s="54"/>
      <c r="EDJ20" s="54"/>
      <c r="EDK20" s="54"/>
      <c r="EDL20" s="54"/>
      <c r="EDM20" s="54"/>
      <c r="EDN20" s="54"/>
      <c r="EDO20" s="54"/>
      <c r="EDP20" s="54"/>
      <c r="EDQ20" s="54"/>
      <c r="EDR20" s="54"/>
      <c r="EDS20" s="54"/>
      <c r="EDT20" s="54"/>
      <c r="EDU20" s="54"/>
      <c r="EDV20" s="54"/>
      <c r="EDW20" s="54"/>
      <c r="EDX20" s="54"/>
      <c r="EDY20" s="54"/>
      <c r="EDZ20" s="54"/>
      <c r="EEA20" s="54"/>
      <c r="EEB20" s="54"/>
      <c r="EEC20" s="54"/>
      <c r="EED20" s="54"/>
      <c r="EEE20" s="54"/>
      <c r="EEF20" s="54"/>
      <c r="EEG20" s="54"/>
      <c r="EEH20" s="54"/>
      <c r="EEI20" s="54"/>
      <c r="EEJ20" s="54"/>
      <c r="EEK20" s="54"/>
      <c r="EEL20" s="54"/>
      <c r="EEM20" s="54"/>
      <c r="EEN20" s="54"/>
      <c r="EEO20" s="54"/>
      <c r="EEP20" s="54"/>
      <c r="EEQ20" s="54"/>
      <c r="EER20" s="54"/>
      <c r="EES20" s="54"/>
      <c r="EET20" s="54"/>
      <c r="EEU20" s="54"/>
      <c r="EEV20" s="54"/>
      <c r="EEW20" s="54"/>
      <c r="EEX20" s="54"/>
      <c r="EEY20" s="54"/>
      <c r="EEZ20" s="54"/>
      <c r="EFA20" s="54"/>
      <c r="EFB20" s="54"/>
      <c r="EFC20" s="54"/>
      <c r="EFD20" s="54"/>
      <c r="EFE20" s="54"/>
      <c r="EFF20" s="54"/>
      <c r="EFG20" s="54"/>
      <c r="EFH20" s="54"/>
      <c r="EFI20" s="54"/>
      <c r="EFJ20" s="54"/>
      <c r="EFK20" s="54"/>
      <c r="EFL20" s="54"/>
      <c r="EFM20" s="54"/>
      <c r="EFN20" s="54"/>
      <c r="EFO20" s="54"/>
      <c r="EFP20" s="54"/>
      <c r="EFQ20" s="54"/>
      <c r="EFR20" s="54"/>
      <c r="EFS20" s="54"/>
      <c r="EFT20" s="54"/>
      <c r="EFU20" s="54"/>
      <c r="EFV20" s="54"/>
      <c r="EFW20" s="54"/>
      <c r="EFX20" s="54"/>
      <c r="EFY20" s="54"/>
      <c r="EFZ20" s="54"/>
      <c r="EGA20" s="54"/>
      <c r="EGB20" s="54"/>
      <c r="EGC20" s="54"/>
      <c r="EGD20" s="54"/>
      <c r="EGE20" s="54"/>
      <c r="EGF20" s="54"/>
      <c r="EGG20" s="54"/>
      <c r="EGH20" s="54"/>
      <c r="EGI20" s="54"/>
      <c r="EGJ20" s="54"/>
      <c r="EGK20" s="54"/>
      <c r="EGL20" s="54"/>
      <c r="EGM20" s="54"/>
      <c r="EGN20" s="54"/>
      <c r="EGO20" s="54"/>
      <c r="EGP20" s="54"/>
      <c r="EGQ20" s="54"/>
      <c r="EGR20" s="54"/>
      <c r="EGS20" s="54"/>
      <c r="EGT20" s="54"/>
      <c r="EGU20" s="54"/>
      <c r="EGV20" s="54"/>
      <c r="EGW20" s="54"/>
      <c r="EGX20" s="54"/>
      <c r="EGY20" s="54"/>
      <c r="EGZ20" s="54"/>
      <c r="EHA20" s="54"/>
      <c r="EHB20" s="54"/>
      <c r="EHC20" s="54"/>
      <c r="EHD20" s="54"/>
      <c r="EHE20" s="54"/>
      <c r="EHF20" s="54"/>
      <c r="EHG20" s="54"/>
      <c r="EHH20" s="54"/>
      <c r="EHI20" s="54"/>
      <c r="EHJ20" s="54"/>
      <c r="EHK20" s="54"/>
      <c r="EHL20" s="54"/>
      <c r="EHM20" s="54"/>
      <c r="EHN20" s="54"/>
      <c r="EHO20" s="54"/>
      <c r="EHP20" s="54"/>
      <c r="EHQ20" s="54"/>
      <c r="EHR20" s="54"/>
      <c r="EHS20" s="54"/>
      <c r="EHT20" s="54"/>
      <c r="EHU20" s="54"/>
      <c r="EHV20" s="54"/>
      <c r="EHW20" s="54"/>
      <c r="EHX20" s="54"/>
      <c r="EHY20" s="54"/>
      <c r="EHZ20" s="54"/>
      <c r="EIA20" s="54"/>
      <c r="EIB20" s="54"/>
      <c r="EIC20" s="54"/>
      <c r="EID20" s="54"/>
      <c r="EIE20" s="54"/>
      <c r="EIF20" s="54"/>
      <c r="EIG20" s="54"/>
      <c r="EIH20" s="54"/>
      <c r="EII20" s="54"/>
      <c r="EIJ20" s="54"/>
      <c r="EIK20" s="54"/>
      <c r="EIL20" s="54"/>
      <c r="EIM20" s="54"/>
      <c r="EIN20" s="54"/>
      <c r="EIO20" s="54"/>
      <c r="EIP20" s="54"/>
      <c r="EIQ20" s="54"/>
      <c r="EIR20" s="54"/>
      <c r="EIS20" s="54"/>
      <c r="EIT20" s="54"/>
      <c r="EIU20" s="54"/>
      <c r="EIV20" s="54"/>
      <c r="EIW20" s="54"/>
      <c r="EIX20" s="54"/>
      <c r="EIY20" s="54"/>
      <c r="EIZ20" s="54"/>
      <c r="EJA20" s="54"/>
      <c r="EJB20" s="54"/>
      <c r="EJC20" s="54"/>
      <c r="EJD20" s="54"/>
      <c r="EJE20" s="54"/>
      <c r="EJF20" s="54"/>
      <c r="EJG20" s="54"/>
      <c r="EJH20" s="54"/>
      <c r="EJI20" s="54"/>
      <c r="EJJ20" s="54"/>
      <c r="EJK20" s="54"/>
      <c r="EJL20" s="54"/>
      <c r="EJM20" s="54"/>
      <c r="EJN20" s="54"/>
      <c r="EJO20" s="54"/>
      <c r="EJP20" s="54"/>
      <c r="EJQ20" s="54"/>
      <c r="EJR20" s="54"/>
      <c r="EJS20" s="54"/>
      <c r="EJT20" s="54"/>
      <c r="EJU20" s="54"/>
      <c r="EJV20" s="54"/>
      <c r="EJW20" s="54"/>
      <c r="EJX20" s="54"/>
      <c r="EJY20" s="54"/>
      <c r="EJZ20" s="54"/>
      <c r="EKA20" s="54"/>
      <c r="EKB20" s="54"/>
      <c r="EKC20" s="54"/>
      <c r="EKD20" s="54"/>
      <c r="EKE20" s="54"/>
      <c r="EKF20" s="54"/>
      <c r="EKG20" s="54"/>
      <c r="EKH20" s="54"/>
      <c r="EKI20" s="54"/>
      <c r="EKJ20" s="54"/>
      <c r="EKK20" s="54"/>
      <c r="EKL20" s="54"/>
      <c r="EKM20" s="54"/>
      <c r="EKN20" s="54"/>
      <c r="EKO20" s="54"/>
      <c r="EKP20" s="54"/>
      <c r="EKQ20" s="54"/>
      <c r="EKR20" s="54"/>
      <c r="EKS20" s="54"/>
      <c r="EKT20" s="54"/>
      <c r="EKU20" s="54"/>
      <c r="EKV20" s="54"/>
      <c r="EKW20" s="54"/>
      <c r="EKX20" s="54"/>
      <c r="EKY20" s="54"/>
      <c r="EKZ20" s="54"/>
      <c r="ELA20" s="54"/>
      <c r="ELB20" s="54"/>
      <c r="ELC20" s="54"/>
      <c r="ELD20" s="54"/>
      <c r="ELE20" s="54"/>
      <c r="ELF20" s="54"/>
      <c r="ELG20" s="54"/>
      <c r="ELH20" s="54"/>
      <c r="ELI20" s="54"/>
      <c r="ELJ20" s="54"/>
      <c r="ELK20" s="54"/>
      <c r="ELL20" s="54"/>
      <c r="ELM20" s="54"/>
      <c r="ELN20" s="54"/>
      <c r="ELO20" s="54"/>
      <c r="ELP20" s="54"/>
      <c r="ELQ20" s="54"/>
      <c r="ELR20" s="54"/>
      <c r="ELS20" s="54"/>
      <c r="ELT20" s="54"/>
      <c r="ELU20" s="54"/>
      <c r="ELV20" s="54"/>
      <c r="ELW20" s="54"/>
      <c r="ELX20" s="54"/>
      <c r="ELY20" s="54"/>
      <c r="ELZ20" s="54"/>
      <c r="EMA20" s="54"/>
      <c r="EMB20" s="54"/>
      <c r="EMC20" s="54"/>
      <c r="EMD20" s="54"/>
      <c r="EME20" s="54"/>
      <c r="EMF20" s="54"/>
      <c r="EMG20" s="54"/>
      <c r="EMH20" s="54"/>
      <c r="EMI20" s="54"/>
      <c r="EMJ20" s="54"/>
      <c r="EMK20" s="54"/>
      <c r="EML20" s="54"/>
      <c r="EMM20" s="54"/>
      <c r="EMN20" s="54"/>
      <c r="EMO20" s="54"/>
      <c r="EMP20" s="54"/>
      <c r="EMQ20" s="54"/>
      <c r="EMR20" s="54"/>
      <c r="EMS20" s="54"/>
      <c r="EMT20" s="54"/>
      <c r="EMU20" s="54"/>
      <c r="EMV20" s="54"/>
      <c r="EMW20" s="54"/>
      <c r="EMX20" s="54"/>
      <c r="EMY20" s="54"/>
      <c r="EMZ20" s="54"/>
      <c r="ENA20" s="54"/>
      <c r="ENB20" s="54"/>
      <c r="ENC20" s="54"/>
      <c r="END20" s="54"/>
      <c r="ENE20" s="54"/>
      <c r="ENF20" s="54"/>
      <c r="ENG20" s="54"/>
      <c r="ENH20" s="54"/>
      <c r="ENI20" s="54"/>
      <c r="ENJ20" s="54"/>
      <c r="ENK20" s="54"/>
      <c r="ENL20" s="54"/>
      <c r="ENM20" s="54"/>
      <c r="ENN20" s="54"/>
      <c r="ENO20" s="54"/>
      <c r="ENP20" s="54"/>
      <c r="ENQ20" s="54"/>
      <c r="ENR20" s="54"/>
      <c r="ENS20" s="54"/>
      <c r="ENT20" s="54"/>
      <c r="ENU20" s="54"/>
      <c r="ENV20" s="54"/>
      <c r="ENW20" s="54"/>
      <c r="ENX20" s="54"/>
      <c r="ENY20" s="54"/>
      <c r="ENZ20" s="54"/>
      <c r="EOA20" s="54"/>
      <c r="EOB20" s="54"/>
      <c r="EOC20" s="54"/>
      <c r="EOD20" s="54"/>
      <c r="EOE20" s="54"/>
      <c r="EOF20" s="54"/>
      <c r="EOG20" s="54"/>
      <c r="EOH20" s="54"/>
      <c r="EOI20" s="54"/>
      <c r="EOJ20" s="54"/>
      <c r="EOK20" s="54"/>
      <c r="EOL20" s="54"/>
      <c r="EOM20" s="54"/>
      <c r="EON20" s="54"/>
      <c r="EOO20" s="54"/>
      <c r="EOP20" s="54"/>
      <c r="EOQ20" s="54"/>
      <c r="EOR20" s="54"/>
      <c r="EOS20" s="54"/>
      <c r="EOT20" s="54"/>
      <c r="EOU20" s="54"/>
      <c r="EOV20" s="54"/>
      <c r="EOW20" s="54"/>
      <c r="EOX20" s="54"/>
      <c r="EOY20" s="54"/>
      <c r="EOZ20" s="54"/>
      <c r="EPA20" s="54"/>
      <c r="EPB20" s="54"/>
      <c r="EPC20" s="54"/>
      <c r="EPD20" s="54"/>
      <c r="EPE20" s="54"/>
      <c r="EPF20" s="54"/>
      <c r="EPG20" s="54"/>
      <c r="EPH20" s="54"/>
      <c r="EPI20" s="54"/>
      <c r="EPJ20" s="54"/>
      <c r="EPK20" s="54"/>
      <c r="EPL20" s="54"/>
      <c r="EPM20" s="54"/>
      <c r="EPN20" s="54"/>
      <c r="EPO20" s="54"/>
      <c r="EPP20" s="54"/>
      <c r="EPQ20" s="54"/>
      <c r="EPR20" s="54"/>
      <c r="EPS20" s="54"/>
      <c r="EPT20" s="54"/>
      <c r="EPU20" s="54"/>
      <c r="EPV20" s="54"/>
      <c r="EPW20" s="54"/>
      <c r="EPX20" s="54"/>
      <c r="EPY20" s="54"/>
      <c r="EPZ20" s="54"/>
      <c r="EQA20" s="54"/>
      <c r="EQB20" s="54"/>
      <c r="EQC20" s="54"/>
      <c r="EQD20" s="54"/>
      <c r="EQE20" s="54"/>
      <c r="EQF20" s="54"/>
      <c r="EQG20" s="54"/>
      <c r="EQH20" s="54"/>
      <c r="EQI20" s="54"/>
      <c r="EQJ20" s="54"/>
      <c r="EQK20" s="54"/>
      <c r="EQL20" s="54"/>
      <c r="EQM20" s="54"/>
      <c r="EQN20" s="54"/>
      <c r="EQO20" s="54"/>
      <c r="EQP20" s="54"/>
      <c r="EQQ20" s="54"/>
      <c r="EQR20" s="54"/>
      <c r="EQS20" s="54"/>
      <c r="EQT20" s="54"/>
      <c r="EQU20" s="54"/>
      <c r="EQV20" s="54"/>
      <c r="EQW20" s="54"/>
      <c r="EQX20" s="54"/>
      <c r="EQY20" s="54"/>
      <c r="EQZ20" s="54"/>
      <c r="ERA20" s="54"/>
      <c r="ERB20" s="54"/>
      <c r="ERC20" s="54"/>
      <c r="ERD20" s="54"/>
      <c r="ERE20" s="54"/>
      <c r="ERF20" s="54"/>
      <c r="ERG20" s="54"/>
      <c r="ERH20" s="54"/>
      <c r="ERI20" s="54"/>
      <c r="ERJ20" s="54"/>
      <c r="ERK20" s="54"/>
      <c r="ERL20" s="54"/>
      <c r="ERM20" s="54"/>
      <c r="ERN20" s="54"/>
      <c r="ERO20" s="54"/>
      <c r="ERP20" s="54"/>
      <c r="ERQ20" s="54"/>
      <c r="ERR20" s="54"/>
      <c r="ERS20" s="54"/>
      <c r="ERT20" s="54"/>
      <c r="ERU20" s="54"/>
      <c r="ERV20" s="54"/>
      <c r="ERW20" s="54"/>
      <c r="ERX20" s="54"/>
      <c r="ERY20" s="54"/>
      <c r="ERZ20" s="54"/>
      <c r="ESA20" s="54"/>
      <c r="ESB20" s="54"/>
      <c r="ESC20" s="54"/>
      <c r="ESD20" s="54"/>
      <c r="ESE20" s="54"/>
      <c r="ESF20" s="54"/>
      <c r="ESG20" s="54"/>
      <c r="ESH20" s="54"/>
      <c r="ESI20" s="54"/>
      <c r="ESJ20" s="54"/>
      <c r="ESK20" s="54"/>
      <c r="ESL20" s="54"/>
      <c r="ESM20" s="54"/>
      <c r="ESN20" s="54"/>
      <c r="ESO20" s="54"/>
      <c r="ESP20" s="54"/>
      <c r="ESQ20" s="54"/>
      <c r="ESR20" s="54"/>
      <c r="ESS20" s="54"/>
      <c r="EST20" s="54"/>
      <c r="ESU20" s="54"/>
      <c r="ESV20" s="54"/>
      <c r="ESW20" s="54"/>
      <c r="ESX20" s="54"/>
      <c r="ESY20" s="54"/>
      <c r="ESZ20" s="54"/>
      <c r="ETA20" s="54"/>
      <c r="ETB20" s="54"/>
      <c r="ETC20" s="54"/>
      <c r="ETD20" s="54"/>
      <c r="ETE20" s="54"/>
      <c r="ETF20" s="54"/>
      <c r="ETG20" s="54"/>
      <c r="ETH20" s="54"/>
      <c r="ETI20" s="54"/>
      <c r="ETJ20" s="54"/>
      <c r="ETK20" s="54"/>
      <c r="ETL20" s="54"/>
      <c r="ETM20" s="54"/>
      <c r="ETN20" s="54"/>
      <c r="ETO20" s="54"/>
      <c r="ETP20" s="54"/>
      <c r="ETQ20" s="54"/>
      <c r="ETR20" s="54"/>
      <c r="ETS20" s="54"/>
      <c r="ETT20" s="54"/>
      <c r="ETU20" s="54"/>
      <c r="ETV20" s="54"/>
      <c r="ETW20" s="54"/>
      <c r="ETX20" s="54"/>
      <c r="ETY20" s="54"/>
      <c r="ETZ20" s="54"/>
      <c r="EUA20" s="54"/>
      <c r="EUB20" s="54"/>
      <c r="EUC20" s="54"/>
      <c r="EUD20" s="54"/>
      <c r="EUE20" s="54"/>
      <c r="EUF20" s="54"/>
      <c r="EUG20" s="54"/>
      <c r="EUH20" s="54"/>
      <c r="EUI20" s="54"/>
      <c r="EUJ20" s="54"/>
      <c r="EUK20" s="54"/>
      <c r="EUL20" s="54"/>
      <c r="EUM20" s="54"/>
      <c r="EUN20" s="54"/>
      <c r="EUO20" s="54"/>
      <c r="EUP20" s="54"/>
      <c r="EUQ20" s="54"/>
      <c r="EUR20" s="54"/>
      <c r="EUS20" s="54"/>
      <c r="EUT20" s="54"/>
      <c r="EUU20" s="54"/>
      <c r="EUV20" s="54"/>
      <c r="EUW20" s="54"/>
      <c r="EUX20" s="54"/>
      <c r="EUY20" s="54"/>
      <c r="EUZ20" s="54"/>
      <c r="EVA20" s="54"/>
      <c r="EVB20" s="54"/>
      <c r="EVC20" s="54"/>
      <c r="EVD20" s="54"/>
      <c r="EVE20" s="54"/>
      <c r="EVF20" s="54"/>
      <c r="EVG20" s="54"/>
      <c r="EVH20" s="54"/>
      <c r="EVI20" s="54"/>
      <c r="EVJ20" s="54"/>
      <c r="EVK20" s="54"/>
      <c r="EVL20" s="54"/>
      <c r="EVM20" s="54"/>
      <c r="EVN20" s="54"/>
      <c r="EVO20" s="54"/>
      <c r="EVP20" s="54"/>
      <c r="EVQ20" s="54"/>
      <c r="EVR20" s="54"/>
      <c r="EVS20" s="54"/>
      <c r="EVT20" s="54"/>
      <c r="EVU20" s="54"/>
      <c r="EVV20" s="54"/>
      <c r="EVW20" s="54"/>
      <c r="EVX20" s="54"/>
      <c r="EVY20" s="54"/>
      <c r="EVZ20" s="54"/>
      <c r="EWA20" s="54"/>
      <c r="EWB20" s="54"/>
      <c r="EWC20" s="54"/>
      <c r="EWD20" s="54"/>
      <c r="EWE20" s="54"/>
      <c r="EWF20" s="54"/>
      <c r="EWG20" s="54"/>
      <c r="EWH20" s="54"/>
      <c r="EWI20" s="54"/>
      <c r="EWJ20" s="54"/>
      <c r="EWK20" s="54"/>
      <c r="EWL20" s="54"/>
      <c r="EWM20" s="54"/>
      <c r="EWN20" s="54"/>
      <c r="EWO20" s="54"/>
      <c r="EWP20" s="54"/>
      <c r="EWQ20" s="54"/>
      <c r="EWR20" s="54"/>
      <c r="EWS20" s="54"/>
      <c r="EWT20" s="54"/>
      <c r="EWU20" s="54"/>
      <c r="EWV20" s="54"/>
      <c r="EWW20" s="54"/>
      <c r="EWX20" s="54"/>
      <c r="EWY20" s="54"/>
      <c r="EWZ20" s="54"/>
      <c r="EXA20" s="54"/>
      <c r="EXB20" s="54"/>
      <c r="EXC20" s="54"/>
      <c r="EXD20" s="54"/>
      <c r="EXE20" s="54"/>
      <c r="EXF20" s="54"/>
      <c r="EXG20" s="54"/>
      <c r="EXH20" s="54"/>
      <c r="EXI20" s="54"/>
      <c r="EXJ20" s="54"/>
      <c r="EXK20" s="54"/>
      <c r="EXL20" s="54"/>
      <c r="EXM20" s="54"/>
      <c r="EXN20" s="54"/>
      <c r="EXO20" s="54"/>
      <c r="EXP20" s="54"/>
      <c r="EXQ20" s="54"/>
      <c r="EXR20" s="54"/>
      <c r="EXS20" s="54"/>
      <c r="EXT20" s="54"/>
      <c r="EXU20" s="54"/>
      <c r="EXV20" s="54"/>
      <c r="EXW20" s="54"/>
      <c r="EXX20" s="54"/>
      <c r="EXY20" s="54"/>
      <c r="EXZ20" s="54"/>
      <c r="EYA20" s="54"/>
      <c r="EYB20" s="54"/>
      <c r="EYC20" s="54"/>
      <c r="EYD20" s="54"/>
      <c r="EYE20" s="54"/>
      <c r="EYF20" s="54"/>
      <c r="EYG20" s="54"/>
      <c r="EYH20" s="54"/>
      <c r="EYI20" s="54"/>
      <c r="EYJ20" s="54"/>
      <c r="EYK20" s="54"/>
      <c r="EYL20" s="54"/>
      <c r="EYM20" s="54"/>
      <c r="EYN20" s="54"/>
      <c r="EYO20" s="54"/>
      <c r="EYP20" s="54"/>
      <c r="EYQ20" s="54"/>
      <c r="EYR20" s="54"/>
      <c r="EYS20" s="54"/>
      <c r="EYT20" s="54"/>
      <c r="EYU20" s="54"/>
      <c r="EYV20" s="54"/>
      <c r="EYW20" s="54"/>
      <c r="EYX20" s="54"/>
      <c r="EYY20" s="54"/>
      <c r="EYZ20" s="54"/>
      <c r="EZA20" s="54"/>
      <c r="EZB20" s="54"/>
      <c r="EZC20" s="54"/>
      <c r="EZD20" s="54"/>
      <c r="EZE20" s="54"/>
      <c r="EZF20" s="54"/>
      <c r="EZG20" s="54"/>
      <c r="EZH20" s="54"/>
      <c r="EZI20" s="54"/>
      <c r="EZJ20" s="54"/>
      <c r="EZK20" s="54"/>
      <c r="EZL20" s="54"/>
      <c r="EZM20" s="54"/>
      <c r="EZN20" s="54"/>
      <c r="EZO20" s="54"/>
      <c r="EZP20" s="54"/>
      <c r="EZQ20" s="54"/>
      <c r="EZR20" s="54"/>
      <c r="EZS20" s="54"/>
      <c r="EZT20" s="54"/>
      <c r="EZU20" s="54"/>
      <c r="EZV20" s="54"/>
      <c r="EZW20" s="54"/>
      <c r="EZX20" s="54"/>
      <c r="EZY20" s="54"/>
      <c r="EZZ20" s="54"/>
      <c r="FAA20" s="54"/>
      <c r="FAB20" s="54"/>
      <c r="FAC20" s="54"/>
      <c r="FAD20" s="54"/>
      <c r="FAE20" s="54"/>
      <c r="FAF20" s="54"/>
      <c r="FAG20" s="54"/>
      <c r="FAH20" s="54"/>
      <c r="FAI20" s="54"/>
      <c r="FAJ20" s="54"/>
      <c r="FAK20" s="54"/>
      <c r="FAL20" s="54"/>
      <c r="FAM20" s="54"/>
      <c r="FAN20" s="54"/>
      <c r="FAO20" s="54"/>
      <c r="FAP20" s="54"/>
      <c r="FAQ20" s="54"/>
      <c r="FAR20" s="54"/>
      <c r="FAS20" s="54"/>
      <c r="FAT20" s="54"/>
      <c r="FAU20" s="54"/>
      <c r="FAV20" s="54"/>
      <c r="FAW20" s="54"/>
      <c r="FAX20" s="54"/>
      <c r="FAY20" s="54"/>
      <c r="FAZ20" s="54"/>
      <c r="FBA20" s="54"/>
      <c r="FBB20" s="54"/>
      <c r="FBC20" s="54"/>
      <c r="FBD20" s="54"/>
      <c r="FBE20" s="54"/>
      <c r="FBF20" s="54"/>
      <c r="FBG20" s="54"/>
      <c r="FBH20" s="54"/>
      <c r="FBI20" s="54"/>
      <c r="FBJ20" s="54"/>
      <c r="FBK20" s="54"/>
      <c r="FBL20" s="54"/>
      <c r="FBM20" s="54"/>
      <c r="FBN20" s="54"/>
      <c r="FBO20" s="54"/>
      <c r="FBP20" s="54"/>
      <c r="FBQ20" s="54"/>
      <c r="FBR20" s="54"/>
      <c r="FBS20" s="54"/>
      <c r="FBT20" s="54"/>
      <c r="FBU20" s="54"/>
      <c r="FBV20" s="54"/>
      <c r="FBW20" s="54"/>
      <c r="FBX20" s="54"/>
      <c r="FBY20" s="54"/>
      <c r="FBZ20" s="54"/>
      <c r="FCA20" s="54"/>
      <c r="FCB20" s="54"/>
      <c r="FCC20" s="54"/>
      <c r="FCD20" s="54"/>
      <c r="FCE20" s="54"/>
      <c r="FCF20" s="54"/>
      <c r="FCG20" s="54"/>
      <c r="FCH20" s="54"/>
      <c r="FCI20" s="54"/>
      <c r="FCJ20" s="54"/>
      <c r="FCK20" s="54"/>
      <c r="FCL20" s="54"/>
      <c r="FCM20" s="54"/>
      <c r="FCN20" s="54"/>
      <c r="FCO20" s="54"/>
      <c r="FCP20" s="54"/>
      <c r="FCQ20" s="54"/>
      <c r="FCR20" s="54"/>
      <c r="FCS20" s="54"/>
      <c r="FCT20" s="54"/>
      <c r="FCU20" s="54"/>
      <c r="FCV20" s="54"/>
      <c r="FCW20" s="54"/>
      <c r="FCX20" s="54"/>
      <c r="FCY20" s="54"/>
      <c r="FCZ20" s="54"/>
      <c r="FDA20" s="54"/>
      <c r="FDB20" s="54"/>
      <c r="FDC20" s="54"/>
      <c r="FDD20" s="54"/>
      <c r="FDE20" s="54"/>
      <c r="FDF20" s="54"/>
      <c r="FDG20" s="54"/>
      <c r="FDH20" s="54"/>
      <c r="FDI20" s="54"/>
      <c r="FDJ20" s="54"/>
      <c r="FDK20" s="54"/>
      <c r="FDL20" s="54"/>
      <c r="FDM20" s="54"/>
      <c r="FDN20" s="54"/>
      <c r="FDO20" s="54"/>
      <c r="FDP20" s="54"/>
      <c r="FDQ20" s="54"/>
      <c r="FDR20" s="54"/>
      <c r="FDS20" s="54"/>
      <c r="FDT20" s="54"/>
      <c r="FDU20" s="54"/>
      <c r="FDV20" s="54"/>
      <c r="FDW20" s="54"/>
      <c r="FDX20" s="54"/>
      <c r="FDY20" s="54"/>
      <c r="FDZ20" s="54"/>
      <c r="FEA20" s="54"/>
      <c r="FEB20" s="54"/>
      <c r="FEC20" s="54"/>
      <c r="FED20" s="54"/>
      <c r="FEE20" s="54"/>
      <c r="FEF20" s="54"/>
      <c r="FEG20" s="54"/>
      <c r="FEH20" s="54"/>
      <c r="FEI20" s="54"/>
      <c r="FEJ20" s="54"/>
      <c r="FEK20" s="54"/>
      <c r="FEL20" s="54"/>
      <c r="FEM20" s="54"/>
      <c r="FEN20" s="54"/>
      <c r="FEO20" s="54"/>
      <c r="FEP20" s="54"/>
      <c r="FEQ20" s="54"/>
      <c r="FER20" s="54"/>
      <c r="FES20" s="54"/>
      <c r="FET20" s="54"/>
      <c r="FEU20" s="54"/>
      <c r="FEV20" s="54"/>
      <c r="FEW20" s="54"/>
      <c r="FEX20" s="54"/>
      <c r="FEY20" s="54"/>
      <c r="FEZ20" s="54"/>
      <c r="FFA20" s="54"/>
      <c r="FFB20" s="54"/>
      <c r="FFC20" s="54"/>
      <c r="FFD20" s="54"/>
      <c r="FFE20" s="54"/>
      <c r="FFF20" s="54"/>
      <c r="FFG20" s="54"/>
      <c r="FFH20" s="54"/>
      <c r="FFI20" s="54"/>
      <c r="FFJ20" s="54"/>
      <c r="FFK20" s="54"/>
      <c r="FFL20" s="54"/>
      <c r="FFM20" s="54"/>
      <c r="FFN20" s="54"/>
      <c r="FFO20" s="54"/>
      <c r="FFP20" s="54"/>
      <c r="FFQ20" s="54"/>
      <c r="FFR20" s="54"/>
      <c r="FFS20" s="54"/>
      <c r="FFT20" s="54"/>
      <c r="FFU20" s="54"/>
      <c r="FFV20" s="54"/>
      <c r="FFW20" s="54"/>
      <c r="FFX20" s="54"/>
      <c r="FFY20" s="54"/>
      <c r="FFZ20" s="54"/>
      <c r="FGA20" s="54"/>
      <c r="FGB20" s="54"/>
      <c r="FGC20" s="54"/>
      <c r="FGD20" s="54"/>
      <c r="FGE20" s="54"/>
      <c r="FGF20" s="54"/>
      <c r="FGG20" s="54"/>
      <c r="FGH20" s="54"/>
      <c r="FGI20" s="54"/>
      <c r="FGJ20" s="54"/>
      <c r="FGK20" s="54"/>
      <c r="FGL20" s="54"/>
      <c r="FGM20" s="54"/>
      <c r="FGN20" s="54"/>
      <c r="FGO20" s="54"/>
      <c r="FGP20" s="54"/>
      <c r="FGQ20" s="54"/>
      <c r="FGR20" s="54"/>
      <c r="FGS20" s="54"/>
      <c r="FGT20" s="54"/>
      <c r="FGU20" s="54"/>
      <c r="FGV20" s="54"/>
      <c r="FGW20" s="54"/>
      <c r="FGX20" s="54"/>
      <c r="FGY20" s="54"/>
      <c r="FGZ20" s="54"/>
      <c r="FHA20" s="54"/>
      <c r="FHB20" s="54"/>
      <c r="FHC20" s="54"/>
      <c r="FHD20" s="54"/>
      <c r="FHE20" s="54"/>
      <c r="FHF20" s="54"/>
      <c r="FHG20" s="54"/>
      <c r="FHH20" s="54"/>
      <c r="FHI20" s="54"/>
      <c r="FHJ20" s="54"/>
      <c r="FHK20" s="54"/>
      <c r="FHL20" s="54"/>
      <c r="FHM20" s="54"/>
      <c r="FHN20" s="54"/>
      <c r="FHO20" s="54"/>
      <c r="FHP20" s="54"/>
      <c r="FHQ20" s="54"/>
      <c r="FHR20" s="54"/>
      <c r="FHS20" s="54"/>
      <c r="FHT20" s="54"/>
      <c r="FHU20" s="54"/>
      <c r="FHV20" s="54"/>
      <c r="FHW20" s="54"/>
      <c r="FHX20" s="54"/>
      <c r="FHY20" s="54"/>
      <c r="FHZ20" s="54"/>
      <c r="FIA20" s="54"/>
      <c r="FIB20" s="54"/>
      <c r="FIC20" s="54"/>
      <c r="FID20" s="54"/>
      <c r="FIE20" s="54"/>
      <c r="FIF20" s="54"/>
      <c r="FIG20" s="54"/>
      <c r="FIH20" s="54"/>
      <c r="FII20" s="54"/>
      <c r="FIJ20" s="54"/>
      <c r="FIK20" s="54"/>
      <c r="FIL20" s="54"/>
      <c r="FIM20" s="54"/>
      <c r="FIN20" s="54"/>
      <c r="FIO20" s="54"/>
      <c r="FIP20" s="54"/>
      <c r="FIQ20" s="54"/>
      <c r="FIR20" s="54"/>
      <c r="FIS20" s="54"/>
      <c r="FIT20" s="54"/>
      <c r="FIU20" s="54"/>
      <c r="FIV20" s="54"/>
      <c r="FIW20" s="54"/>
      <c r="FIX20" s="54"/>
      <c r="FIY20" s="54"/>
      <c r="FIZ20" s="54"/>
      <c r="FJA20" s="54"/>
      <c r="FJB20" s="54"/>
      <c r="FJC20" s="54"/>
      <c r="FJD20" s="54"/>
      <c r="FJE20" s="54"/>
      <c r="FJF20" s="54"/>
      <c r="FJG20" s="54"/>
      <c r="FJH20" s="54"/>
      <c r="FJI20" s="54"/>
      <c r="FJJ20" s="54"/>
      <c r="FJK20" s="54"/>
      <c r="FJL20" s="54"/>
      <c r="FJM20" s="54"/>
      <c r="FJN20" s="54"/>
      <c r="FJO20" s="54"/>
      <c r="FJP20" s="54"/>
      <c r="FJQ20" s="54"/>
      <c r="FJR20" s="54"/>
      <c r="FJS20" s="54"/>
      <c r="FJT20" s="54"/>
      <c r="FJU20" s="54"/>
      <c r="FJV20" s="54"/>
      <c r="FJW20" s="54"/>
      <c r="FJX20" s="54"/>
      <c r="FJY20" s="54"/>
      <c r="FJZ20" s="54"/>
      <c r="FKA20" s="54"/>
      <c r="FKB20" s="54"/>
      <c r="FKC20" s="54"/>
      <c r="FKD20" s="54"/>
      <c r="FKE20" s="54"/>
      <c r="FKF20" s="54"/>
      <c r="FKG20" s="54"/>
      <c r="FKH20" s="54"/>
      <c r="FKI20" s="54"/>
      <c r="FKJ20" s="54"/>
      <c r="FKK20" s="54"/>
      <c r="FKL20" s="54"/>
      <c r="FKM20" s="54"/>
      <c r="FKN20" s="54"/>
      <c r="FKO20" s="54"/>
      <c r="FKP20" s="54"/>
      <c r="FKQ20" s="54"/>
      <c r="FKR20" s="54"/>
      <c r="FKS20" s="54"/>
      <c r="FKT20" s="54"/>
      <c r="FKU20" s="54"/>
      <c r="FKV20" s="54"/>
      <c r="FKW20" s="54"/>
      <c r="FKX20" s="54"/>
      <c r="FKY20" s="54"/>
      <c r="FKZ20" s="54"/>
      <c r="FLA20" s="54"/>
      <c r="FLB20" s="54"/>
      <c r="FLC20" s="54"/>
      <c r="FLD20" s="54"/>
      <c r="FLE20" s="54"/>
      <c r="FLF20" s="54"/>
      <c r="FLG20" s="54"/>
      <c r="FLH20" s="54"/>
      <c r="FLI20" s="54"/>
      <c r="FLJ20" s="54"/>
      <c r="FLK20" s="54"/>
      <c r="FLL20" s="54"/>
      <c r="FLM20" s="54"/>
      <c r="FLN20" s="54"/>
      <c r="FLO20" s="54"/>
      <c r="FLP20" s="54"/>
      <c r="FLQ20" s="54"/>
      <c r="FLR20" s="54"/>
      <c r="FLS20" s="54"/>
      <c r="FLT20" s="54"/>
      <c r="FLU20" s="54"/>
      <c r="FLV20" s="54"/>
      <c r="FLW20" s="54"/>
      <c r="FLX20" s="54"/>
      <c r="FLY20" s="54"/>
      <c r="FLZ20" s="54"/>
      <c r="FMA20" s="54"/>
      <c r="FMB20" s="54"/>
      <c r="FMC20" s="54"/>
      <c r="FMD20" s="54"/>
      <c r="FME20" s="54"/>
      <c r="FMF20" s="54"/>
      <c r="FMG20" s="54"/>
      <c r="FMH20" s="54"/>
      <c r="FMI20" s="54"/>
      <c r="FMJ20" s="54"/>
      <c r="FMK20" s="54"/>
      <c r="FML20" s="54"/>
      <c r="FMM20" s="54"/>
      <c r="FMN20" s="54"/>
      <c r="FMO20" s="54"/>
      <c r="FMP20" s="54"/>
      <c r="FMQ20" s="54"/>
      <c r="FMR20" s="54"/>
      <c r="FMS20" s="54"/>
      <c r="FMT20" s="54"/>
      <c r="FMU20" s="54"/>
      <c r="FMV20" s="54"/>
      <c r="FMW20" s="54"/>
      <c r="FMX20" s="54"/>
      <c r="FMY20" s="54"/>
      <c r="FMZ20" s="54"/>
      <c r="FNA20" s="54"/>
      <c r="FNB20" s="54"/>
      <c r="FNC20" s="54"/>
      <c r="FND20" s="54"/>
      <c r="FNE20" s="54"/>
      <c r="FNF20" s="54"/>
      <c r="FNG20" s="54"/>
      <c r="FNH20" s="54"/>
      <c r="FNI20" s="54"/>
      <c r="FNJ20" s="54"/>
      <c r="FNK20" s="54"/>
      <c r="FNL20" s="54"/>
      <c r="FNM20" s="54"/>
      <c r="FNN20" s="54"/>
      <c r="FNO20" s="54"/>
      <c r="FNP20" s="54"/>
      <c r="FNQ20" s="54"/>
      <c r="FNR20" s="54"/>
      <c r="FNS20" s="54"/>
      <c r="FNT20" s="54"/>
      <c r="FNU20" s="54"/>
      <c r="FNV20" s="54"/>
      <c r="FNW20" s="54"/>
      <c r="FNX20" s="54"/>
      <c r="FNY20" s="54"/>
      <c r="FNZ20" s="54"/>
      <c r="FOA20" s="54"/>
      <c r="FOB20" s="54"/>
      <c r="FOC20" s="54"/>
      <c r="FOD20" s="54"/>
      <c r="FOE20" s="54"/>
      <c r="FOF20" s="54"/>
      <c r="FOG20" s="54"/>
      <c r="FOH20" s="54"/>
      <c r="FOI20" s="54"/>
      <c r="FOJ20" s="54"/>
      <c r="FOK20" s="54"/>
      <c r="FOL20" s="54"/>
      <c r="FOM20" s="54"/>
      <c r="FON20" s="54"/>
      <c r="FOO20" s="54"/>
      <c r="FOP20" s="54"/>
      <c r="FOQ20" s="54"/>
      <c r="FOR20" s="54"/>
      <c r="FOS20" s="54"/>
      <c r="FOT20" s="54"/>
      <c r="FOU20" s="54"/>
      <c r="FOV20" s="54"/>
      <c r="FOW20" s="54"/>
      <c r="FOX20" s="54"/>
      <c r="FOY20" s="54"/>
      <c r="FOZ20" s="54"/>
      <c r="FPA20" s="54"/>
      <c r="FPB20" s="54"/>
      <c r="FPC20" s="54"/>
      <c r="FPD20" s="54"/>
      <c r="FPE20" s="54"/>
      <c r="FPF20" s="54"/>
      <c r="FPG20" s="54"/>
      <c r="FPH20" s="54"/>
      <c r="FPI20" s="54"/>
      <c r="FPJ20" s="54"/>
      <c r="FPK20" s="54"/>
      <c r="FPL20" s="54"/>
      <c r="FPM20" s="54"/>
      <c r="FPN20" s="54"/>
      <c r="FPO20" s="54"/>
      <c r="FPP20" s="54"/>
      <c r="FPQ20" s="54"/>
      <c r="FPR20" s="54"/>
      <c r="FPS20" s="54"/>
      <c r="FPT20" s="54"/>
      <c r="FPU20" s="54"/>
      <c r="FPV20" s="54"/>
      <c r="FPW20" s="54"/>
      <c r="FPX20" s="54"/>
      <c r="FPY20" s="54"/>
      <c r="FPZ20" s="54"/>
      <c r="FQA20" s="54"/>
      <c r="FQB20" s="54"/>
      <c r="FQC20" s="54"/>
      <c r="FQD20" s="54"/>
      <c r="FQE20" s="54"/>
      <c r="FQF20" s="54"/>
      <c r="FQG20" s="54"/>
      <c r="FQH20" s="54"/>
      <c r="FQI20" s="54"/>
      <c r="FQJ20" s="54"/>
      <c r="FQK20" s="54"/>
      <c r="FQL20" s="54"/>
      <c r="FQM20" s="54"/>
      <c r="FQN20" s="54"/>
      <c r="FQO20" s="54"/>
      <c r="FQP20" s="54"/>
      <c r="FQQ20" s="54"/>
      <c r="FQR20" s="54"/>
      <c r="FQS20" s="54"/>
      <c r="FQT20" s="54"/>
      <c r="FQU20" s="54"/>
      <c r="FQV20" s="54"/>
      <c r="FQW20" s="54"/>
      <c r="FQX20" s="54"/>
      <c r="FQY20" s="54"/>
      <c r="FQZ20" s="54"/>
      <c r="FRA20" s="54"/>
      <c r="FRB20" s="54"/>
      <c r="FRC20" s="54"/>
      <c r="FRD20" s="54"/>
      <c r="FRE20" s="54"/>
      <c r="FRF20" s="54"/>
      <c r="FRG20" s="54"/>
      <c r="FRH20" s="54"/>
      <c r="FRI20" s="54"/>
      <c r="FRJ20" s="54"/>
      <c r="FRK20" s="54"/>
      <c r="FRL20" s="54"/>
      <c r="FRM20" s="54"/>
      <c r="FRN20" s="54"/>
      <c r="FRO20" s="54"/>
      <c r="FRP20" s="54"/>
      <c r="FRQ20" s="54"/>
      <c r="FRR20" s="54"/>
      <c r="FRS20" s="54"/>
      <c r="FRT20" s="54"/>
      <c r="FRU20" s="54"/>
      <c r="FRV20" s="54"/>
      <c r="FRW20" s="54"/>
      <c r="FRX20" s="54"/>
      <c r="FRY20" s="54"/>
      <c r="FRZ20" s="54"/>
      <c r="FSA20" s="54"/>
      <c r="FSB20" s="54"/>
      <c r="FSC20" s="54"/>
      <c r="FSD20" s="54"/>
      <c r="FSE20" s="54"/>
      <c r="FSF20" s="54"/>
      <c r="FSG20" s="54"/>
      <c r="FSH20" s="54"/>
      <c r="FSI20" s="54"/>
      <c r="FSJ20" s="54"/>
      <c r="FSK20" s="54"/>
      <c r="FSL20" s="54"/>
      <c r="FSM20" s="54"/>
      <c r="FSN20" s="54"/>
      <c r="FSO20" s="54"/>
      <c r="FSP20" s="54"/>
      <c r="FSQ20" s="54"/>
      <c r="FSR20" s="54"/>
      <c r="FSS20" s="54"/>
      <c r="FST20" s="54"/>
      <c r="FSU20" s="54"/>
      <c r="FSV20" s="54"/>
      <c r="FSW20" s="54"/>
      <c r="FSX20" s="54"/>
      <c r="FSY20" s="54"/>
      <c r="FSZ20" s="54"/>
      <c r="FTA20" s="54"/>
      <c r="FTB20" s="54"/>
      <c r="FTC20" s="54"/>
      <c r="FTD20" s="54"/>
      <c r="FTE20" s="54"/>
      <c r="FTF20" s="54"/>
      <c r="FTG20" s="54"/>
      <c r="FTH20" s="54"/>
      <c r="FTI20" s="54"/>
      <c r="FTJ20" s="54"/>
      <c r="FTK20" s="54"/>
      <c r="FTL20" s="54"/>
      <c r="FTM20" s="54"/>
      <c r="FTN20" s="54"/>
      <c r="FTO20" s="54"/>
      <c r="FTP20" s="54"/>
      <c r="FTQ20" s="54"/>
      <c r="FTR20" s="54"/>
      <c r="FTS20" s="54"/>
      <c r="FTT20" s="54"/>
      <c r="FTU20" s="54"/>
      <c r="FTV20" s="54"/>
      <c r="FTW20" s="54"/>
      <c r="FTX20" s="54"/>
      <c r="FTY20" s="54"/>
      <c r="FTZ20" s="54"/>
      <c r="FUA20" s="54"/>
      <c r="FUB20" s="54"/>
      <c r="FUC20" s="54"/>
      <c r="FUD20" s="54"/>
      <c r="FUE20" s="54"/>
      <c r="FUF20" s="54"/>
      <c r="FUG20" s="54"/>
      <c r="FUH20" s="54"/>
      <c r="FUI20" s="54"/>
      <c r="FUJ20" s="54"/>
      <c r="FUK20" s="54"/>
      <c r="FUL20" s="54"/>
      <c r="FUM20" s="54"/>
      <c r="FUN20" s="54"/>
      <c r="FUO20" s="54"/>
      <c r="FUP20" s="54"/>
      <c r="FUQ20" s="54"/>
      <c r="FUR20" s="54"/>
      <c r="FUS20" s="54"/>
      <c r="FUT20" s="54"/>
      <c r="FUU20" s="54"/>
      <c r="FUV20" s="54"/>
      <c r="FUW20" s="54"/>
      <c r="FUX20" s="54"/>
      <c r="FUY20" s="54"/>
      <c r="FUZ20" s="54"/>
      <c r="FVA20" s="54"/>
      <c r="FVB20" s="54"/>
      <c r="FVC20" s="54"/>
      <c r="FVD20" s="54"/>
      <c r="FVE20" s="54"/>
      <c r="FVF20" s="54"/>
      <c r="FVG20" s="54"/>
      <c r="FVH20" s="54"/>
      <c r="FVI20" s="54"/>
      <c r="FVJ20" s="54"/>
      <c r="FVK20" s="54"/>
      <c r="FVL20" s="54"/>
      <c r="FVM20" s="54"/>
      <c r="FVN20" s="54"/>
      <c r="FVO20" s="54"/>
      <c r="FVP20" s="54"/>
      <c r="FVQ20" s="54"/>
      <c r="FVR20" s="54"/>
      <c r="FVS20" s="54"/>
      <c r="FVT20" s="54"/>
      <c r="FVU20" s="54"/>
      <c r="FVV20" s="54"/>
      <c r="FVW20" s="54"/>
      <c r="FVX20" s="54"/>
      <c r="FVY20" s="54"/>
      <c r="FVZ20" s="54"/>
      <c r="FWA20" s="54"/>
      <c r="FWB20" s="54"/>
      <c r="FWC20" s="54"/>
      <c r="FWD20" s="54"/>
      <c r="FWE20" s="54"/>
      <c r="FWF20" s="54"/>
      <c r="FWG20" s="54"/>
      <c r="FWH20" s="54"/>
      <c r="FWI20" s="54"/>
      <c r="FWJ20" s="54"/>
      <c r="FWK20" s="54"/>
      <c r="FWL20" s="54"/>
      <c r="FWM20" s="54"/>
      <c r="FWN20" s="54"/>
      <c r="FWO20" s="54"/>
      <c r="FWP20" s="54"/>
      <c r="FWQ20" s="54"/>
      <c r="FWR20" s="54"/>
      <c r="FWS20" s="54"/>
      <c r="FWT20" s="54"/>
      <c r="FWU20" s="54"/>
      <c r="FWV20" s="54"/>
      <c r="FWW20" s="54"/>
      <c r="FWX20" s="54"/>
      <c r="FWY20" s="54"/>
      <c r="FWZ20" s="54"/>
      <c r="FXA20" s="54"/>
      <c r="FXB20" s="54"/>
      <c r="FXC20" s="54"/>
      <c r="FXD20" s="54"/>
      <c r="FXE20" s="54"/>
      <c r="FXF20" s="54"/>
      <c r="FXG20" s="54"/>
      <c r="FXH20" s="54"/>
      <c r="FXI20" s="54"/>
      <c r="FXJ20" s="54"/>
      <c r="FXK20" s="54"/>
      <c r="FXL20" s="54"/>
      <c r="FXM20" s="54"/>
      <c r="FXN20" s="54"/>
      <c r="FXO20" s="54"/>
      <c r="FXP20" s="54"/>
      <c r="FXQ20" s="54"/>
      <c r="FXR20" s="54"/>
      <c r="FXS20" s="54"/>
      <c r="FXT20" s="54"/>
      <c r="FXU20" s="54"/>
      <c r="FXV20" s="54"/>
      <c r="FXW20" s="54"/>
      <c r="FXX20" s="54"/>
      <c r="FXY20" s="54"/>
      <c r="FXZ20" s="54"/>
      <c r="FYA20" s="54"/>
      <c r="FYB20" s="54"/>
      <c r="FYC20" s="54"/>
      <c r="FYD20" s="54"/>
      <c r="FYE20" s="54"/>
      <c r="FYF20" s="54"/>
      <c r="FYG20" s="54"/>
      <c r="FYH20" s="54"/>
      <c r="FYI20" s="54"/>
      <c r="FYJ20" s="54"/>
      <c r="FYK20" s="54"/>
      <c r="FYL20" s="54"/>
      <c r="FYM20" s="54"/>
      <c r="FYN20" s="54"/>
      <c r="FYO20" s="54"/>
      <c r="FYP20" s="54"/>
      <c r="FYQ20" s="54"/>
      <c r="FYR20" s="54"/>
      <c r="FYS20" s="54"/>
      <c r="FYT20" s="54"/>
      <c r="FYU20" s="54"/>
      <c r="FYV20" s="54"/>
      <c r="FYW20" s="54"/>
      <c r="FYX20" s="54"/>
      <c r="FYY20" s="54"/>
      <c r="FYZ20" s="54"/>
      <c r="FZA20" s="54"/>
      <c r="FZB20" s="54"/>
      <c r="FZC20" s="54"/>
      <c r="FZD20" s="54"/>
      <c r="FZE20" s="54"/>
      <c r="FZF20" s="54"/>
      <c r="FZG20" s="54"/>
      <c r="FZH20" s="54"/>
      <c r="FZI20" s="54"/>
      <c r="FZJ20" s="54"/>
      <c r="FZK20" s="54"/>
      <c r="FZL20" s="54"/>
      <c r="FZM20" s="54"/>
      <c r="FZN20" s="54"/>
      <c r="FZO20" s="54"/>
      <c r="FZP20" s="54"/>
      <c r="FZQ20" s="54"/>
      <c r="FZR20" s="54"/>
      <c r="FZS20" s="54"/>
      <c r="FZT20" s="54"/>
      <c r="FZU20" s="54"/>
      <c r="FZV20" s="54"/>
      <c r="FZW20" s="54"/>
      <c r="FZX20" s="54"/>
      <c r="FZY20" s="54"/>
      <c r="FZZ20" s="54"/>
      <c r="GAA20" s="54"/>
      <c r="GAB20" s="54"/>
      <c r="GAC20" s="54"/>
      <c r="GAD20" s="54"/>
      <c r="GAE20" s="54"/>
      <c r="GAF20" s="54"/>
      <c r="GAG20" s="54"/>
      <c r="GAH20" s="54"/>
      <c r="GAI20" s="54"/>
      <c r="GAJ20" s="54"/>
      <c r="GAK20" s="54"/>
      <c r="GAL20" s="54"/>
      <c r="GAM20" s="54"/>
      <c r="GAN20" s="54"/>
      <c r="GAO20" s="54"/>
      <c r="GAP20" s="54"/>
      <c r="GAQ20" s="54"/>
      <c r="GAR20" s="54"/>
      <c r="GAS20" s="54"/>
      <c r="GAT20" s="54"/>
      <c r="GAU20" s="54"/>
      <c r="GAV20" s="54"/>
      <c r="GAW20" s="54"/>
      <c r="GAX20" s="54"/>
      <c r="GAY20" s="54"/>
      <c r="GAZ20" s="54"/>
      <c r="GBA20" s="54"/>
      <c r="GBB20" s="54"/>
      <c r="GBC20" s="54"/>
      <c r="GBD20" s="54"/>
      <c r="GBE20" s="54"/>
      <c r="GBF20" s="54"/>
      <c r="GBG20" s="54"/>
      <c r="GBH20" s="54"/>
      <c r="GBI20" s="54"/>
      <c r="GBJ20" s="54"/>
      <c r="GBK20" s="54"/>
      <c r="GBL20" s="54"/>
      <c r="GBM20" s="54"/>
      <c r="GBN20" s="54"/>
      <c r="GBO20" s="54"/>
      <c r="GBP20" s="54"/>
      <c r="GBQ20" s="54"/>
      <c r="GBR20" s="54"/>
      <c r="GBS20" s="54"/>
      <c r="GBT20" s="54"/>
      <c r="GBU20" s="54"/>
      <c r="GBV20" s="54"/>
      <c r="GBW20" s="54"/>
      <c r="GBX20" s="54"/>
      <c r="GBY20" s="54"/>
      <c r="GBZ20" s="54"/>
      <c r="GCA20" s="54"/>
      <c r="GCB20" s="54"/>
      <c r="GCC20" s="54"/>
      <c r="GCD20" s="54"/>
      <c r="GCE20" s="54"/>
      <c r="GCF20" s="54"/>
      <c r="GCG20" s="54"/>
      <c r="GCH20" s="54"/>
      <c r="GCI20" s="54"/>
      <c r="GCJ20" s="54"/>
      <c r="GCK20" s="54"/>
      <c r="GCL20" s="54"/>
      <c r="GCM20" s="54"/>
      <c r="GCN20" s="54"/>
      <c r="GCO20" s="54"/>
      <c r="GCP20" s="54"/>
      <c r="GCQ20" s="54"/>
      <c r="GCR20" s="54"/>
      <c r="GCS20" s="54"/>
      <c r="GCT20" s="54"/>
      <c r="GCU20" s="54"/>
      <c r="GCV20" s="54"/>
      <c r="GCW20" s="54"/>
      <c r="GCX20" s="54"/>
      <c r="GCY20" s="54"/>
      <c r="GCZ20" s="54"/>
      <c r="GDA20" s="54"/>
      <c r="GDB20" s="54"/>
      <c r="GDC20" s="54"/>
      <c r="GDD20" s="54"/>
      <c r="GDE20" s="54"/>
      <c r="GDF20" s="54"/>
      <c r="GDG20" s="54"/>
      <c r="GDH20" s="54"/>
      <c r="GDI20" s="54"/>
      <c r="GDJ20" s="54"/>
      <c r="GDK20" s="54"/>
      <c r="GDL20" s="54"/>
      <c r="GDM20" s="54"/>
      <c r="GDN20" s="54"/>
      <c r="GDO20" s="54"/>
      <c r="GDP20" s="54"/>
      <c r="GDQ20" s="54"/>
      <c r="GDR20" s="54"/>
      <c r="GDS20" s="54"/>
      <c r="GDT20" s="54"/>
      <c r="GDU20" s="54"/>
      <c r="GDV20" s="54"/>
      <c r="GDW20" s="54"/>
      <c r="GDX20" s="54"/>
      <c r="GDY20" s="54"/>
      <c r="GDZ20" s="54"/>
      <c r="GEA20" s="54"/>
      <c r="GEB20" s="54"/>
      <c r="GEC20" s="54"/>
      <c r="GED20" s="54"/>
      <c r="GEE20" s="54"/>
      <c r="GEF20" s="54"/>
      <c r="GEG20" s="54"/>
      <c r="GEH20" s="54"/>
      <c r="GEI20" s="54"/>
      <c r="GEJ20" s="54"/>
      <c r="GEK20" s="54"/>
      <c r="GEL20" s="54"/>
      <c r="GEM20" s="54"/>
      <c r="GEN20" s="54"/>
      <c r="GEO20" s="54"/>
      <c r="GEP20" s="54"/>
      <c r="GEQ20" s="54"/>
      <c r="GER20" s="54"/>
      <c r="GES20" s="54"/>
      <c r="GET20" s="54"/>
      <c r="GEU20" s="54"/>
      <c r="GEV20" s="54"/>
      <c r="GEW20" s="54"/>
      <c r="GEX20" s="54"/>
      <c r="GEY20" s="54"/>
      <c r="GEZ20" s="54"/>
      <c r="GFA20" s="54"/>
      <c r="GFB20" s="54"/>
      <c r="GFC20" s="54"/>
      <c r="GFD20" s="54"/>
      <c r="GFE20" s="54"/>
      <c r="GFF20" s="54"/>
      <c r="GFG20" s="54"/>
      <c r="GFH20" s="54"/>
      <c r="GFI20" s="54"/>
      <c r="GFJ20" s="54"/>
      <c r="GFK20" s="54"/>
      <c r="GFL20" s="54"/>
      <c r="GFM20" s="54"/>
      <c r="GFN20" s="54"/>
      <c r="GFO20" s="54"/>
      <c r="GFP20" s="54"/>
      <c r="GFQ20" s="54"/>
      <c r="GFR20" s="54"/>
      <c r="GFS20" s="54"/>
      <c r="GFT20" s="54"/>
      <c r="GFU20" s="54"/>
      <c r="GFV20" s="54"/>
      <c r="GFW20" s="54"/>
      <c r="GFX20" s="54"/>
      <c r="GFY20" s="54"/>
      <c r="GFZ20" s="54"/>
      <c r="GGA20" s="54"/>
      <c r="GGB20" s="54"/>
      <c r="GGC20" s="54"/>
      <c r="GGD20" s="54"/>
      <c r="GGE20" s="54"/>
      <c r="GGF20" s="54"/>
      <c r="GGG20" s="54"/>
      <c r="GGH20" s="54"/>
      <c r="GGI20" s="54"/>
      <c r="GGJ20" s="54"/>
      <c r="GGK20" s="54"/>
      <c r="GGL20" s="54"/>
      <c r="GGM20" s="54"/>
      <c r="GGN20" s="54"/>
      <c r="GGO20" s="54"/>
      <c r="GGP20" s="54"/>
      <c r="GGQ20" s="54"/>
      <c r="GGR20" s="54"/>
      <c r="GGS20" s="54"/>
      <c r="GGT20" s="54"/>
      <c r="GGU20" s="54"/>
      <c r="GGV20" s="54"/>
      <c r="GGW20" s="54"/>
      <c r="GGX20" s="54"/>
      <c r="GGY20" s="54"/>
      <c r="GGZ20" s="54"/>
      <c r="GHA20" s="54"/>
      <c r="GHB20" s="54"/>
      <c r="GHC20" s="54"/>
      <c r="GHD20" s="54"/>
      <c r="GHE20" s="54"/>
      <c r="GHF20" s="54"/>
      <c r="GHG20" s="54"/>
      <c r="GHH20" s="54"/>
      <c r="GHI20" s="54"/>
      <c r="GHJ20" s="54"/>
      <c r="GHK20" s="54"/>
      <c r="GHL20" s="54"/>
      <c r="GHM20" s="54"/>
      <c r="GHN20" s="54"/>
      <c r="GHO20" s="54"/>
      <c r="GHP20" s="54"/>
      <c r="GHQ20" s="54"/>
      <c r="GHR20" s="54"/>
      <c r="GHS20" s="54"/>
      <c r="GHT20" s="54"/>
      <c r="GHU20" s="54"/>
      <c r="GHV20" s="54"/>
      <c r="GHW20" s="54"/>
      <c r="GHX20" s="54"/>
      <c r="GHY20" s="54"/>
      <c r="GHZ20" s="54"/>
      <c r="GIA20" s="54"/>
      <c r="GIB20" s="54"/>
      <c r="GIC20" s="54"/>
      <c r="GID20" s="54"/>
      <c r="GIE20" s="54"/>
      <c r="GIF20" s="54"/>
      <c r="GIG20" s="54"/>
      <c r="GIH20" s="54"/>
      <c r="GII20" s="54"/>
      <c r="GIJ20" s="54"/>
      <c r="GIK20" s="54"/>
      <c r="GIL20" s="54"/>
      <c r="GIM20" s="54"/>
      <c r="GIN20" s="54"/>
      <c r="GIO20" s="54"/>
      <c r="GIP20" s="54"/>
      <c r="GIQ20" s="54"/>
      <c r="GIR20" s="54"/>
      <c r="GIS20" s="54"/>
      <c r="GIT20" s="54"/>
      <c r="GIU20" s="54"/>
      <c r="GIV20" s="54"/>
      <c r="GIW20" s="54"/>
      <c r="GIX20" s="54"/>
      <c r="GIY20" s="54"/>
      <c r="GIZ20" s="54"/>
      <c r="GJA20" s="54"/>
      <c r="GJB20" s="54"/>
      <c r="GJC20" s="54"/>
      <c r="GJD20" s="54"/>
      <c r="GJE20" s="54"/>
      <c r="GJF20" s="54"/>
      <c r="GJG20" s="54"/>
      <c r="GJH20" s="54"/>
      <c r="GJI20" s="54"/>
      <c r="GJJ20" s="54"/>
      <c r="GJK20" s="54"/>
      <c r="GJL20" s="54"/>
      <c r="GJM20" s="54"/>
      <c r="GJN20" s="54"/>
      <c r="GJO20" s="54"/>
      <c r="GJP20" s="54"/>
      <c r="GJQ20" s="54"/>
      <c r="GJR20" s="54"/>
      <c r="GJS20" s="54"/>
      <c r="GJT20" s="54"/>
      <c r="GJU20" s="54"/>
      <c r="GJV20" s="54"/>
      <c r="GJW20" s="54"/>
      <c r="GJX20" s="54"/>
      <c r="GJY20" s="54"/>
      <c r="GJZ20" s="54"/>
      <c r="GKA20" s="54"/>
      <c r="GKB20" s="54"/>
      <c r="GKC20" s="54"/>
      <c r="GKD20" s="54"/>
      <c r="GKE20" s="54"/>
      <c r="GKF20" s="54"/>
      <c r="GKG20" s="54"/>
      <c r="GKH20" s="54"/>
      <c r="GKI20" s="54"/>
      <c r="GKJ20" s="54"/>
      <c r="GKK20" s="54"/>
      <c r="GKL20" s="54"/>
      <c r="GKM20" s="54"/>
      <c r="GKN20" s="54"/>
      <c r="GKO20" s="54"/>
      <c r="GKP20" s="54"/>
      <c r="GKQ20" s="54"/>
      <c r="GKR20" s="54"/>
      <c r="GKS20" s="54"/>
      <c r="GKT20" s="54"/>
      <c r="GKU20" s="54"/>
      <c r="GKV20" s="54"/>
      <c r="GKW20" s="54"/>
      <c r="GKX20" s="54"/>
      <c r="GKY20" s="54"/>
      <c r="GKZ20" s="54"/>
      <c r="GLA20" s="54"/>
      <c r="GLB20" s="54"/>
      <c r="GLC20" s="54"/>
      <c r="GLD20" s="54"/>
      <c r="GLE20" s="54"/>
      <c r="GLF20" s="54"/>
      <c r="GLG20" s="54"/>
      <c r="GLH20" s="54"/>
      <c r="GLI20" s="54"/>
      <c r="GLJ20" s="54"/>
      <c r="GLK20" s="54"/>
      <c r="GLL20" s="54"/>
      <c r="GLM20" s="54"/>
      <c r="GLN20" s="54"/>
      <c r="GLO20" s="54"/>
      <c r="GLP20" s="54"/>
      <c r="GLQ20" s="54"/>
      <c r="GLR20" s="54"/>
      <c r="GLS20" s="54"/>
      <c r="GLT20" s="54"/>
      <c r="GLU20" s="54"/>
      <c r="GLV20" s="54"/>
      <c r="GLW20" s="54"/>
      <c r="GLX20" s="54"/>
      <c r="GLY20" s="54"/>
      <c r="GLZ20" s="54"/>
      <c r="GMA20" s="54"/>
      <c r="GMB20" s="54"/>
      <c r="GMC20" s="54"/>
      <c r="GMD20" s="54"/>
      <c r="GME20" s="54"/>
      <c r="GMF20" s="54"/>
      <c r="GMG20" s="54"/>
      <c r="GMH20" s="54"/>
      <c r="GMI20" s="54"/>
      <c r="GMJ20" s="54"/>
      <c r="GMK20" s="54"/>
      <c r="GML20" s="54"/>
      <c r="GMM20" s="54"/>
      <c r="GMN20" s="54"/>
      <c r="GMO20" s="54"/>
      <c r="GMP20" s="54"/>
      <c r="GMQ20" s="54"/>
      <c r="GMR20" s="54"/>
      <c r="GMS20" s="54"/>
      <c r="GMT20" s="54"/>
      <c r="GMU20" s="54"/>
      <c r="GMV20" s="54"/>
      <c r="GMW20" s="54"/>
      <c r="GMX20" s="54"/>
      <c r="GMY20" s="54"/>
      <c r="GMZ20" s="54"/>
      <c r="GNA20" s="54"/>
      <c r="GNB20" s="54"/>
      <c r="GNC20" s="54"/>
      <c r="GND20" s="54"/>
      <c r="GNE20" s="54"/>
      <c r="GNF20" s="54"/>
      <c r="GNG20" s="54"/>
      <c r="GNH20" s="54"/>
      <c r="GNI20" s="54"/>
      <c r="GNJ20" s="54"/>
      <c r="GNK20" s="54"/>
      <c r="GNL20" s="54"/>
      <c r="GNM20" s="54"/>
      <c r="GNN20" s="54"/>
      <c r="GNO20" s="54"/>
      <c r="GNP20" s="54"/>
      <c r="GNQ20" s="54"/>
      <c r="GNR20" s="54"/>
      <c r="GNS20" s="54"/>
      <c r="GNT20" s="54"/>
      <c r="GNU20" s="54"/>
      <c r="GNV20" s="54"/>
      <c r="GNW20" s="54"/>
      <c r="GNX20" s="54"/>
      <c r="GNY20" s="54"/>
      <c r="GNZ20" s="54"/>
      <c r="GOA20" s="54"/>
      <c r="GOB20" s="54"/>
      <c r="GOC20" s="54"/>
      <c r="GOD20" s="54"/>
      <c r="GOE20" s="54"/>
      <c r="GOF20" s="54"/>
      <c r="GOG20" s="54"/>
      <c r="GOH20" s="54"/>
      <c r="GOI20" s="54"/>
      <c r="GOJ20" s="54"/>
      <c r="GOK20" s="54"/>
      <c r="GOL20" s="54"/>
      <c r="GOM20" s="54"/>
      <c r="GON20" s="54"/>
      <c r="GOO20" s="54"/>
      <c r="GOP20" s="54"/>
      <c r="GOQ20" s="54"/>
      <c r="GOR20" s="54"/>
      <c r="GOS20" s="54"/>
      <c r="GOT20" s="54"/>
      <c r="GOU20" s="54"/>
      <c r="GOV20" s="54"/>
      <c r="GOW20" s="54"/>
      <c r="GOX20" s="54"/>
      <c r="GOY20" s="54"/>
      <c r="GOZ20" s="54"/>
      <c r="GPA20" s="54"/>
      <c r="GPB20" s="54"/>
      <c r="GPC20" s="54"/>
      <c r="GPD20" s="54"/>
      <c r="GPE20" s="54"/>
      <c r="GPF20" s="54"/>
      <c r="GPG20" s="54"/>
      <c r="GPH20" s="54"/>
      <c r="GPI20" s="54"/>
      <c r="GPJ20" s="54"/>
      <c r="GPK20" s="54"/>
      <c r="GPL20" s="54"/>
      <c r="GPM20" s="54"/>
      <c r="GPN20" s="54"/>
      <c r="GPO20" s="54"/>
      <c r="GPP20" s="54"/>
      <c r="GPQ20" s="54"/>
      <c r="GPR20" s="54"/>
      <c r="GPS20" s="54"/>
      <c r="GPT20" s="54"/>
      <c r="GPU20" s="54"/>
      <c r="GPV20" s="54"/>
      <c r="GPW20" s="54"/>
      <c r="GPX20" s="54"/>
      <c r="GPY20" s="54"/>
      <c r="GPZ20" s="54"/>
      <c r="GQA20" s="54"/>
      <c r="GQB20" s="54"/>
      <c r="GQC20" s="54"/>
      <c r="GQD20" s="54"/>
      <c r="GQE20" s="54"/>
      <c r="GQF20" s="54"/>
      <c r="GQG20" s="54"/>
      <c r="GQH20" s="54"/>
      <c r="GQI20" s="54"/>
      <c r="GQJ20" s="54"/>
      <c r="GQK20" s="54"/>
      <c r="GQL20" s="54"/>
      <c r="GQM20" s="54"/>
      <c r="GQN20" s="54"/>
      <c r="GQO20" s="54"/>
      <c r="GQP20" s="54"/>
      <c r="GQQ20" s="54"/>
      <c r="GQR20" s="54"/>
      <c r="GQS20" s="54"/>
      <c r="GQT20" s="54"/>
      <c r="GQU20" s="54"/>
      <c r="GQV20" s="54"/>
      <c r="GQW20" s="54"/>
      <c r="GQX20" s="54"/>
      <c r="GQY20" s="54"/>
      <c r="GQZ20" s="54"/>
      <c r="GRA20" s="54"/>
      <c r="GRB20" s="54"/>
      <c r="GRC20" s="54"/>
      <c r="GRD20" s="54"/>
      <c r="GRE20" s="54"/>
      <c r="GRF20" s="54"/>
      <c r="GRG20" s="54"/>
      <c r="GRH20" s="54"/>
      <c r="GRI20" s="54"/>
      <c r="GRJ20" s="54"/>
      <c r="GRK20" s="54"/>
      <c r="GRL20" s="54"/>
      <c r="GRM20" s="54"/>
      <c r="GRN20" s="54"/>
      <c r="GRO20" s="54"/>
      <c r="GRP20" s="54"/>
      <c r="GRQ20" s="54"/>
      <c r="GRR20" s="54"/>
      <c r="GRS20" s="54"/>
      <c r="GRT20" s="54"/>
      <c r="GRU20" s="54"/>
      <c r="GRV20" s="54"/>
      <c r="GRW20" s="54"/>
      <c r="GRX20" s="54"/>
      <c r="GRY20" s="54"/>
      <c r="GRZ20" s="54"/>
      <c r="GSA20" s="54"/>
      <c r="GSB20" s="54"/>
      <c r="GSC20" s="54"/>
      <c r="GSD20" s="54"/>
      <c r="GSE20" s="54"/>
      <c r="GSF20" s="54"/>
      <c r="GSG20" s="54"/>
      <c r="GSH20" s="54"/>
      <c r="GSI20" s="54"/>
      <c r="GSJ20" s="54"/>
      <c r="GSK20" s="54"/>
      <c r="GSL20" s="54"/>
      <c r="GSM20" s="54"/>
      <c r="GSN20" s="54"/>
      <c r="GSO20" s="54"/>
      <c r="GSP20" s="54"/>
      <c r="GSQ20" s="54"/>
      <c r="GSR20" s="54"/>
      <c r="GSS20" s="54"/>
      <c r="GST20" s="54"/>
      <c r="GSU20" s="54"/>
      <c r="GSV20" s="54"/>
      <c r="GSW20" s="54"/>
      <c r="GSX20" s="54"/>
      <c r="GSY20" s="54"/>
      <c r="GSZ20" s="54"/>
      <c r="GTA20" s="54"/>
      <c r="GTB20" s="54"/>
      <c r="GTC20" s="54"/>
      <c r="GTD20" s="54"/>
      <c r="GTE20" s="54"/>
      <c r="GTF20" s="54"/>
      <c r="GTG20" s="54"/>
      <c r="GTH20" s="54"/>
      <c r="GTI20" s="54"/>
      <c r="GTJ20" s="54"/>
      <c r="GTK20" s="54"/>
      <c r="GTL20" s="54"/>
      <c r="GTM20" s="54"/>
      <c r="GTN20" s="54"/>
      <c r="GTO20" s="54"/>
      <c r="GTP20" s="54"/>
      <c r="GTQ20" s="54"/>
      <c r="GTR20" s="54"/>
      <c r="GTS20" s="54"/>
      <c r="GTT20" s="54"/>
      <c r="GTU20" s="54"/>
      <c r="GTV20" s="54"/>
      <c r="GTW20" s="54"/>
      <c r="GTX20" s="54"/>
      <c r="GTY20" s="54"/>
      <c r="GTZ20" s="54"/>
      <c r="GUA20" s="54"/>
      <c r="GUB20" s="54"/>
      <c r="GUC20" s="54"/>
      <c r="GUD20" s="54"/>
      <c r="GUE20" s="54"/>
      <c r="GUF20" s="54"/>
      <c r="GUG20" s="54"/>
      <c r="GUH20" s="54"/>
      <c r="GUI20" s="54"/>
      <c r="GUJ20" s="54"/>
      <c r="GUK20" s="54"/>
      <c r="GUL20" s="54"/>
      <c r="GUM20" s="54"/>
      <c r="GUN20" s="54"/>
      <c r="GUO20" s="54"/>
      <c r="GUP20" s="54"/>
      <c r="GUQ20" s="54"/>
      <c r="GUR20" s="54"/>
      <c r="GUS20" s="54"/>
      <c r="GUT20" s="54"/>
      <c r="GUU20" s="54"/>
      <c r="GUV20" s="54"/>
      <c r="GUW20" s="54"/>
      <c r="GUX20" s="54"/>
      <c r="GUY20" s="54"/>
      <c r="GUZ20" s="54"/>
      <c r="GVA20" s="54"/>
      <c r="GVB20" s="54"/>
      <c r="GVC20" s="54"/>
      <c r="GVD20" s="54"/>
      <c r="GVE20" s="54"/>
      <c r="GVF20" s="54"/>
      <c r="GVG20" s="54"/>
      <c r="GVH20" s="54"/>
      <c r="GVI20" s="54"/>
      <c r="GVJ20" s="54"/>
      <c r="GVK20" s="54"/>
      <c r="GVL20" s="54"/>
      <c r="GVM20" s="54"/>
      <c r="GVN20" s="54"/>
      <c r="GVO20" s="54"/>
      <c r="GVP20" s="54"/>
      <c r="GVQ20" s="54"/>
      <c r="GVR20" s="54"/>
      <c r="GVS20" s="54"/>
      <c r="GVT20" s="54"/>
      <c r="GVU20" s="54"/>
      <c r="GVV20" s="54"/>
      <c r="GVW20" s="54"/>
      <c r="GVX20" s="54"/>
      <c r="GVY20" s="54"/>
      <c r="GVZ20" s="54"/>
      <c r="GWA20" s="54"/>
      <c r="GWB20" s="54"/>
      <c r="GWC20" s="54"/>
      <c r="GWD20" s="54"/>
      <c r="GWE20" s="54"/>
      <c r="GWF20" s="54"/>
      <c r="GWG20" s="54"/>
      <c r="GWH20" s="54"/>
      <c r="GWI20" s="54"/>
      <c r="GWJ20" s="54"/>
      <c r="GWK20" s="54"/>
      <c r="GWL20" s="54"/>
      <c r="GWM20" s="54"/>
      <c r="GWN20" s="54"/>
      <c r="GWO20" s="54"/>
      <c r="GWP20" s="54"/>
      <c r="GWQ20" s="54"/>
      <c r="GWR20" s="54"/>
      <c r="GWS20" s="54"/>
      <c r="GWT20" s="54"/>
      <c r="GWU20" s="54"/>
      <c r="GWV20" s="54"/>
      <c r="GWW20" s="54"/>
      <c r="GWX20" s="54"/>
      <c r="GWY20" s="54"/>
      <c r="GWZ20" s="54"/>
      <c r="GXA20" s="54"/>
      <c r="GXB20" s="54"/>
      <c r="GXC20" s="54"/>
      <c r="GXD20" s="54"/>
      <c r="GXE20" s="54"/>
      <c r="GXF20" s="54"/>
      <c r="GXG20" s="54"/>
      <c r="GXH20" s="54"/>
      <c r="GXI20" s="54"/>
      <c r="GXJ20" s="54"/>
      <c r="GXK20" s="54"/>
      <c r="GXL20" s="54"/>
      <c r="GXM20" s="54"/>
      <c r="GXN20" s="54"/>
      <c r="GXO20" s="54"/>
      <c r="GXP20" s="54"/>
      <c r="GXQ20" s="54"/>
      <c r="GXR20" s="54"/>
      <c r="GXS20" s="54"/>
      <c r="GXT20" s="54"/>
      <c r="GXU20" s="54"/>
      <c r="GXV20" s="54"/>
      <c r="GXW20" s="54"/>
      <c r="GXX20" s="54"/>
      <c r="GXY20" s="54"/>
      <c r="GXZ20" s="54"/>
      <c r="GYA20" s="54"/>
      <c r="GYB20" s="54"/>
      <c r="GYC20" s="54"/>
      <c r="GYD20" s="54"/>
      <c r="GYE20" s="54"/>
      <c r="GYF20" s="54"/>
      <c r="GYG20" s="54"/>
      <c r="GYH20" s="54"/>
      <c r="GYI20" s="54"/>
      <c r="GYJ20" s="54"/>
      <c r="GYK20" s="54"/>
      <c r="GYL20" s="54"/>
      <c r="GYM20" s="54"/>
      <c r="GYN20" s="54"/>
      <c r="GYO20" s="54"/>
      <c r="GYP20" s="54"/>
      <c r="GYQ20" s="54"/>
      <c r="GYR20" s="54"/>
      <c r="GYS20" s="54"/>
      <c r="GYT20" s="54"/>
      <c r="GYU20" s="54"/>
      <c r="GYV20" s="54"/>
      <c r="GYW20" s="54"/>
      <c r="GYX20" s="54"/>
      <c r="GYY20" s="54"/>
      <c r="GYZ20" s="54"/>
      <c r="GZA20" s="54"/>
      <c r="GZB20" s="54"/>
      <c r="GZC20" s="54"/>
      <c r="GZD20" s="54"/>
      <c r="GZE20" s="54"/>
      <c r="GZF20" s="54"/>
      <c r="GZG20" s="54"/>
      <c r="GZH20" s="54"/>
      <c r="GZI20" s="54"/>
      <c r="GZJ20" s="54"/>
      <c r="GZK20" s="54"/>
      <c r="GZL20" s="54"/>
      <c r="GZM20" s="54"/>
      <c r="GZN20" s="54"/>
      <c r="GZO20" s="54"/>
      <c r="GZP20" s="54"/>
      <c r="GZQ20" s="54"/>
      <c r="GZR20" s="54"/>
      <c r="GZS20" s="54"/>
      <c r="GZT20" s="54"/>
      <c r="GZU20" s="54"/>
      <c r="GZV20" s="54"/>
      <c r="GZW20" s="54"/>
      <c r="GZX20" s="54"/>
      <c r="GZY20" s="54"/>
      <c r="GZZ20" s="54"/>
      <c r="HAA20" s="54"/>
      <c r="HAB20" s="54"/>
      <c r="HAC20" s="54"/>
      <c r="HAD20" s="54"/>
      <c r="HAE20" s="54"/>
      <c r="HAF20" s="54"/>
      <c r="HAG20" s="54"/>
      <c r="HAH20" s="54"/>
      <c r="HAI20" s="54"/>
      <c r="HAJ20" s="54"/>
      <c r="HAK20" s="54"/>
      <c r="HAL20" s="54"/>
      <c r="HAM20" s="54"/>
      <c r="HAN20" s="54"/>
      <c r="HAO20" s="54"/>
      <c r="HAP20" s="54"/>
      <c r="HAQ20" s="54"/>
      <c r="HAR20" s="54"/>
      <c r="HAS20" s="54"/>
      <c r="HAT20" s="54"/>
      <c r="HAU20" s="54"/>
      <c r="HAV20" s="54"/>
      <c r="HAW20" s="54"/>
      <c r="HAX20" s="54"/>
      <c r="HAY20" s="54"/>
      <c r="HAZ20" s="54"/>
      <c r="HBA20" s="54"/>
      <c r="HBB20" s="54"/>
      <c r="HBC20" s="54"/>
      <c r="HBD20" s="54"/>
      <c r="HBE20" s="54"/>
      <c r="HBF20" s="54"/>
      <c r="HBG20" s="54"/>
      <c r="HBH20" s="54"/>
      <c r="HBI20" s="54"/>
      <c r="HBJ20" s="54"/>
      <c r="HBK20" s="54"/>
      <c r="HBL20" s="54"/>
      <c r="HBM20" s="54"/>
      <c r="HBN20" s="54"/>
      <c r="HBO20" s="54"/>
      <c r="HBP20" s="54"/>
      <c r="HBQ20" s="54"/>
      <c r="HBR20" s="54"/>
      <c r="HBS20" s="54"/>
      <c r="HBT20" s="54"/>
      <c r="HBU20" s="54"/>
      <c r="HBV20" s="54"/>
      <c r="HBW20" s="54"/>
      <c r="HBX20" s="54"/>
      <c r="HBY20" s="54"/>
      <c r="HBZ20" s="54"/>
      <c r="HCA20" s="54"/>
      <c r="HCB20" s="54"/>
      <c r="HCC20" s="54"/>
      <c r="HCD20" s="54"/>
      <c r="HCE20" s="54"/>
      <c r="HCF20" s="54"/>
      <c r="HCG20" s="54"/>
      <c r="HCH20" s="54"/>
      <c r="HCI20" s="54"/>
      <c r="HCJ20" s="54"/>
      <c r="HCK20" s="54"/>
      <c r="HCL20" s="54"/>
      <c r="HCM20" s="54"/>
      <c r="HCN20" s="54"/>
      <c r="HCO20" s="54"/>
      <c r="HCP20" s="54"/>
      <c r="HCQ20" s="54"/>
      <c r="HCR20" s="54"/>
      <c r="HCS20" s="54"/>
      <c r="HCT20" s="54"/>
      <c r="HCU20" s="54"/>
      <c r="HCV20" s="54"/>
      <c r="HCW20" s="54"/>
      <c r="HCX20" s="54"/>
      <c r="HCY20" s="54"/>
      <c r="HCZ20" s="54"/>
      <c r="HDA20" s="54"/>
      <c r="HDB20" s="54"/>
      <c r="HDC20" s="54"/>
      <c r="HDD20" s="54"/>
      <c r="HDE20" s="54"/>
      <c r="HDF20" s="54"/>
      <c r="HDG20" s="54"/>
      <c r="HDH20" s="54"/>
      <c r="HDI20" s="54"/>
      <c r="HDJ20" s="54"/>
      <c r="HDK20" s="54"/>
      <c r="HDL20" s="54"/>
      <c r="HDM20" s="54"/>
      <c r="HDN20" s="54"/>
      <c r="HDO20" s="54"/>
      <c r="HDP20" s="54"/>
      <c r="HDQ20" s="54"/>
      <c r="HDR20" s="54"/>
      <c r="HDS20" s="54"/>
      <c r="HDT20" s="54"/>
      <c r="HDU20" s="54"/>
      <c r="HDV20" s="54"/>
      <c r="HDW20" s="54"/>
      <c r="HDX20" s="54"/>
      <c r="HDY20" s="54"/>
      <c r="HDZ20" s="54"/>
      <c r="HEA20" s="54"/>
      <c r="HEB20" s="54"/>
      <c r="HEC20" s="54"/>
      <c r="HED20" s="54"/>
      <c r="HEE20" s="54"/>
      <c r="HEF20" s="54"/>
      <c r="HEG20" s="54"/>
      <c r="HEH20" s="54"/>
      <c r="HEI20" s="54"/>
      <c r="HEJ20" s="54"/>
      <c r="HEK20" s="54"/>
      <c r="HEL20" s="54"/>
      <c r="HEM20" s="54"/>
      <c r="HEN20" s="54"/>
      <c r="HEO20" s="54"/>
      <c r="HEP20" s="54"/>
      <c r="HEQ20" s="54"/>
      <c r="HER20" s="54"/>
      <c r="HES20" s="54"/>
      <c r="HET20" s="54"/>
      <c r="HEU20" s="54"/>
      <c r="HEV20" s="54"/>
      <c r="HEW20" s="54"/>
      <c r="HEX20" s="54"/>
      <c r="HEY20" s="54"/>
      <c r="HEZ20" s="54"/>
      <c r="HFA20" s="54"/>
      <c r="HFB20" s="54"/>
      <c r="HFC20" s="54"/>
      <c r="HFD20" s="54"/>
      <c r="HFE20" s="54"/>
      <c r="HFF20" s="54"/>
      <c r="HFG20" s="54"/>
      <c r="HFH20" s="54"/>
      <c r="HFI20" s="54"/>
      <c r="HFJ20" s="54"/>
      <c r="HFK20" s="54"/>
      <c r="HFL20" s="54"/>
      <c r="HFM20" s="54"/>
      <c r="HFN20" s="54"/>
      <c r="HFO20" s="54"/>
      <c r="HFP20" s="54"/>
      <c r="HFQ20" s="54"/>
      <c r="HFR20" s="54"/>
      <c r="HFS20" s="54"/>
      <c r="HFT20" s="54"/>
      <c r="HFU20" s="54"/>
      <c r="HFV20" s="54"/>
      <c r="HFW20" s="54"/>
      <c r="HFX20" s="54"/>
      <c r="HFY20" s="54"/>
      <c r="HFZ20" s="54"/>
      <c r="HGA20" s="54"/>
      <c r="HGB20" s="54"/>
      <c r="HGC20" s="54"/>
      <c r="HGD20" s="54"/>
      <c r="HGE20" s="54"/>
      <c r="HGF20" s="54"/>
      <c r="HGG20" s="54"/>
      <c r="HGH20" s="54"/>
      <c r="HGI20" s="54"/>
      <c r="HGJ20" s="54"/>
      <c r="HGK20" s="54"/>
      <c r="HGL20" s="54"/>
      <c r="HGM20" s="54"/>
      <c r="HGN20" s="54"/>
      <c r="HGO20" s="54"/>
      <c r="HGP20" s="54"/>
      <c r="HGQ20" s="54"/>
      <c r="HGR20" s="54"/>
      <c r="HGS20" s="54"/>
      <c r="HGT20" s="54"/>
      <c r="HGU20" s="54"/>
      <c r="HGV20" s="54"/>
      <c r="HGW20" s="54"/>
      <c r="HGX20" s="54"/>
      <c r="HGY20" s="54"/>
      <c r="HGZ20" s="54"/>
      <c r="HHA20" s="54"/>
      <c r="HHB20" s="54"/>
      <c r="HHC20" s="54"/>
      <c r="HHD20" s="54"/>
      <c r="HHE20" s="54"/>
      <c r="HHF20" s="54"/>
      <c r="HHG20" s="54"/>
      <c r="HHH20" s="54"/>
      <c r="HHI20" s="54"/>
      <c r="HHJ20" s="54"/>
      <c r="HHK20" s="54"/>
      <c r="HHL20" s="54"/>
      <c r="HHM20" s="54"/>
      <c r="HHN20" s="54"/>
      <c r="HHO20" s="54"/>
      <c r="HHP20" s="54"/>
      <c r="HHQ20" s="54"/>
      <c r="HHR20" s="54"/>
      <c r="HHS20" s="54"/>
      <c r="HHT20" s="54"/>
      <c r="HHU20" s="54"/>
      <c r="HHV20" s="54"/>
      <c r="HHW20" s="54"/>
      <c r="HHX20" s="54"/>
      <c r="HHY20" s="54"/>
      <c r="HHZ20" s="54"/>
      <c r="HIA20" s="54"/>
      <c r="HIB20" s="54"/>
      <c r="HIC20" s="54"/>
      <c r="HID20" s="54"/>
      <c r="HIE20" s="54"/>
      <c r="HIF20" s="54"/>
      <c r="HIG20" s="54"/>
      <c r="HIH20" s="54"/>
      <c r="HII20" s="54"/>
      <c r="HIJ20" s="54"/>
      <c r="HIK20" s="54"/>
      <c r="HIL20" s="54"/>
      <c r="HIM20" s="54"/>
      <c r="HIN20" s="54"/>
      <c r="HIO20" s="54"/>
      <c r="HIP20" s="54"/>
      <c r="HIQ20" s="54"/>
      <c r="HIR20" s="54"/>
      <c r="HIS20" s="54"/>
      <c r="HIT20" s="54"/>
      <c r="HIU20" s="54"/>
      <c r="HIV20" s="54"/>
      <c r="HIW20" s="54"/>
      <c r="HIX20" s="54"/>
      <c r="HIY20" s="54"/>
      <c r="HIZ20" s="54"/>
      <c r="HJA20" s="54"/>
      <c r="HJB20" s="54"/>
      <c r="HJC20" s="54"/>
      <c r="HJD20" s="54"/>
      <c r="HJE20" s="54"/>
      <c r="HJF20" s="54"/>
      <c r="HJG20" s="54"/>
      <c r="HJH20" s="54"/>
      <c r="HJI20" s="54"/>
      <c r="HJJ20" s="54"/>
      <c r="HJK20" s="54"/>
      <c r="HJL20" s="54"/>
      <c r="HJM20" s="54"/>
      <c r="HJN20" s="54"/>
      <c r="HJO20" s="54"/>
      <c r="HJP20" s="54"/>
      <c r="HJQ20" s="54"/>
      <c r="HJR20" s="54"/>
      <c r="HJS20" s="54"/>
      <c r="HJT20" s="54"/>
      <c r="HJU20" s="54"/>
      <c r="HJV20" s="54"/>
      <c r="HJW20" s="54"/>
      <c r="HJX20" s="54"/>
      <c r="HJY20" s="54"/>
      <c r="HJZ20" s="54"/>
      <c r="HKA20" s="54"/>
      <c r="HKB20" s="54"/>
      <c r="HKC20" s="54"/>
      <c r="HKD20" s="54"/>
      <c r="HKE20" s="54"/>
      <c r="HKF20" s="54"/>
      <c r="HKG20" s="54"/>
      <c r="HKH20" s="54"/>
      <c r="HKI20" s="54"/>
      <c r="HKJ20" s="54"/>
      <c r="HKK20" s="54"/>
      <c r="HKL20" s="54"/>
      <c r="HKM20" s="54"/>
      <c r="HKN20" s="54"/>
      <c r="HKO20" s="54"/>
      <c r="HKP20" s="54"/>
      <c r="HKQ20" s="54"/>
      <c r="HKR20" s="54"/>
      <c r="HKS20" s="54"/>
      <c r="HKT20" s="54"/>
      <c r="HKU20" s="54"/>
      <c r="HKV20" s="54"/>
      <c r="HKW20" s="54"/>
      <c r="HKX20" s="54"/>
      <c r="HKY20" s="54"/>
      <c r="HKZ20" s="54"/>
      <c r="HLA20" s="54"/>
      <c r="HLB20" s="54"/>
      <c r="HLC20" s="54"/>
      <c r="HLD20" s="54"/>
      <c r="HLE20" s="54"/>
      <c r="HLF20" s="54"/>
      <c r="HLG20" s="54"/>
      <c r="HLH20" s="54"/>
      <c r="HLI20" s="54"/>
      <c r="HLJ20" s="54"/>
      <c r="HLK20" s="54"/>
      <c r="HLL20" s="54"/>
      <c r="HLM20" s="54"/>
      <c r="HLN20" s="54"/>
      <c r="HLO20" s="54"/>
      <c r="HLP20" s="54"/>
      <c r="HLQ20" s="54"/>
      <c r="HLR20" s="54"/>
      <c r="HLS20" s="54"/>
      <c r="HLT20" s="54"/>
      <c r="HLU20" s="54"/>
      <c r="HLV20" s="54"/>
      <c r="HLW20" s="54"/>
      <c r="HLX20" s="54"/>
      <c r="HLY20" s="54"/>
      <c r="HLZ20" s="54"/>
      <c r="HMA20" s="54"/>
      <c r="HMB20" s="54"/>
      <c r="HMC20" s="54"/>
      <c r="HMD20" s="54"/>
      <c r="HME20" s="54"/>
      <c r="HMF20" s="54"/>
      <c r="HMG20" s="54"/>
      <c r="HMH20" s="54"/>
      <c r="HMI20" s="54"/>
      <c r="HMJ20" s="54"/>
      <c r="HMK20" s="54"/>
      <c r="HML20" s="54"/>
      <c r="HMM20" s="54"/>
      <c r="HMN20" s="54"/>
      <c r="HMO20" s="54"/>
      <c r="HMP20" s="54"/>
      <c r="HMQ20" s="54"/>
      <c r="HMR20" s="54"/>
      <c r="HMS20" s="54"/>
      <c r="HMT20" s="54"/>
      <c r="HMU20" s="54"/>
      <c r="HMV20" s="54"/>
      <c r="HMW20" s="54"/>
      <c r="HMX20" s="54"/>
      <c r="HMY20" s="54"/>
      <c r="HMZ20" s="54"/>
      <c r="HNA20" s="54"/>
      <c r="HNB20" s="54"/>
      <c r="HNC20" s="54"/>
      <c r="HND20" s="54"/>
      <c r="HNE20" s="54"/>
      <c r="HNF20" s="54"/>
      <c r="HNG20" s="54"/>
      <c r="HNH20" s="54"/>
      <c r="HNI20" s="54"/>
      <c r="HNJ20" s="54"/>
      <c r="HNK20" s="54"/>
      <c r="HNL20" s="54"/>
      <c r="HNM20" s="54"/>
      <c r="HNN20" s="54"/>
      <c r="HNO20" s="54"/>
      <c r="HNP20" s="54"/>
      <c r="HNQ20" s="54"/>
      <c r="HNR20" s="54"/>
      <c r="HNS20" s="54"/>
      <c r="HNT20" s="54"/>
      <c r="HNU20" s="54"/>
      <c r="HNV20" s="54"/>
      <c r="HNW20" s="54"/>
      <c r="HNX20" s="54"/>
      <c r="HNY20" s="54"/>
      <c r="HNZ20" s="54"/>
      <c r="HOA20" s="54"/>
      <c r="HOB20" s="54"/>
      <c r="HOC20" s="54"/>
      <c r="HOD20" s="54"/>
      <c r="HOE20" s="54"/>
      <c r="HOF20" s="54"/>
      <c r="HOG20" s="54"/>
      <c r="HOH20" s="54"/>
      <c r="HOI20" s="54"/>
      <c r="HOJ20" s="54"/>
      <c r="HOK20" s="54"/>
      <c r="HOL20" s="54"/>
      <c r="HOM20" s="54"/>
      <c r="HON20" s="54"/>
      <c r="HOO20" s="54"/>
      <c r="HOP20" s="54"/>
      <c r="HOQ20" s="54"/>
      <c r="HOR20" s="54"/>
      <c r="HOS20" s="54"/>
      <c r="HOT20" s="54"/>
      <c r="HOU20" s="54"/>
      <c r="HOV20" s="54"/>
      <c r="HOW20" s="54"/>
      <c r="HOX20" s="54"/>
      <c r="HOY20" s="54"/>
      <c r="HOZ20" s="54"/>
      <c r="HPA20" s="54"/>
      <c r="HPB20" s="54"/>
      <c r="HPC20" s="54"/>
      <c r="HPD20" s="54"/>
      <c r="HPE20" s="54"/>
      <c r="HPF20" s="54"/>
      <c r="HPG20" s="54"/>
      <c r="HPH20" s="54"/>
      <c r="HPI20" s="54"/>
      <c r="HPJ20" s="54"/>
      <c r="HPK20" s="54"/>
      <c r="HPL20" s="54"/>
      <c r="HPM20" s="54"/>
      <c r="HPN20" s="54"/>
      <c r="HPO20" s="54"/>
      <c r="HPP20" s="54"/>
      <c r="HPQ20" s="54"/>
      <c r="HPR20" s="54"/>
      <c r="HPS20" s="54"/>
      <c r="HPT20" s="54"/>
      <c r="HPU20" s="54"/>
      <c r="HPV20" s="54"/>
      <c r="HPW20" s="54"/>
      <c r="HPX20" s="54"/>
      <c r="HPY20" s="54"/>
      <c r="HPZ20" s="54"/>
      <c r="HQA20" s="54"/>
      <c r="HQB20" s="54"/>
      <c r="HQC20" s="54"/>
      <c r="HQD20" s="54"/>
      <c r="HQE20" s="54"/>
      <c r="HQF20" s="54"/>
      <c r="HQG20" s="54"/>
      <c r="HQH20" s="54"/>
      <c r="HQI20" s="54"/>
      <c r="HQJ20" s="54"/>
      <c r="HQK20" s="54"/>
      <c r="HQL20" s="54"/>
      <c r="HQM20" s="54"/>
      <c r="HQN20" s="54"/>
      <c r="HQO20" s="54"/>
      <c r="HQP20" s="54"/>
      <c r="HQQ20" s="54"/>
      <c r="HQR20" s="54"/>
      <c r="HQS20" s="54"/>
      <c r="HQT20" s="54"/>
      <c r="HQU20" s="54"/>
      <c r="HQV20" s="54"/>
      <c r="HQW20" s="54"/>
      <c r="HQX20" s="54"/>
      <c r="HQY20" s="54"/>
      <c r="HQZ20" s="54"/>
      <c r="HRA20" s="54"/>
      <c r="HRB20" s="54"/>
      <c r="HRC20" s="54"/>
      <c r="HRD20" s="54"/>
      <c r="HRE20" s="54"/>
      <c r="HRF20" s="54"/>
      <c r="HRG20" s="54"/>
      <c r="HRH20" s="54"/>
      <c r="HRI20" s="54"/>
      <c r="HRJ20" s="54"/>
      <c r="HRK20" s="54"/>
      <c r="HRL20" s="54"/>
      <c r="HRM20" s="54"/>
      <c r="HRN20" s="54"/>
      <c r="HRO20" s="54"/>
      <c r="HRP20" s="54"/>
      <c r="HRQ20" s="54"/>
      <c r="HRR20" s="54"/>
      <c r="HRS20" s="54"/>
      <c r="HRT20" s="54"/>
      <c r="HRU20" s="54"/>
      <c r="HRV20" s="54"/>
      <c r="HRW20" s="54"/>
      <c r="HRX20" s="54"/>
      <c r="HRY20" s="54"/>
      <c r="HRZ20" s="54"/>
      <c r="HSA20" s="54"/>
      <c r="HSB20" s="54"/>
      <c r="HSC20" s="54"/>
      <c r="HSD20" s="54"/>
      <c r="HSE20" s="54"/>
      <c r="HSF20" s="54"/>
      <c r="HSG20" s="54"/>
      <c r="HSH20" s="54"/>
      <c r="HSI20" s="54"/>
      <c r="HSJ20" s="54"/>
      <c r="HSK20" s="54"/>
      <c r="HSL20" s="54"/>
      <c r="HSM20" s="54"/>
      <c r="HSN20" s="54"/>
      <c r="HSO20" s="54"/>
      <c r="HSP20" s="54"/>
      <c r="HSQ20" s="54"/>
      <c r="HSR20" s="54"/>
      <c r="HSS20" s="54"/>
      <c r="HST20" s="54"/>
      <c r="HSU20" s="54"/>
      <c r="HSV20" s="54"/>
      <c r="HSW20" s="54"/>
      <c r="HSX20" s="54"/>
      <c r="HSY20" s="54"/>
      <c r="HSZ20" s="54"/>
      <c r="HTA20" s="54"/>
      <c r="HTB20" s="54"/>
      <c r="HTC20" s="54"/>
      <c r="HTD20" s="54"/>
      <c r="HTE20" s="54"/>
      <c r="HTF20" s="54"/>
      <c r="HTG20" s="54"/>
      <c r="HTH20" s="54"/>
      <c r="HTI20" s="54"/>
      <c r="HTJ20" s="54"/>
      <c r="HTK20" s="54"/>
      <c r="HTL20" s="54"/>
      <c r="HTM20" s="54"/>
      <c r="HTN20" s="54"/>
      <c r="HTO20" s="54"/>
      <c r="HTP20" s="54"/>
      <c r="HTQ20" s="54"/>
      <c r="HTR20" s="54"/>
      <c r="HTS20" s="54"/>
      <c r="HTT20" s="54"/>
      <c r="HTU20" s="54"/>
      <c r="HTV20" s="54"/>
      <c r="HTW20" s="54"/>
      <c r="HTX20" s="54"/>
      <c r="HTY20" s="54"/>
      <c r="HTZ20" s="54"/>
      <c r="HUA20" s="54"/>
      <c r="HUB20" s="54"/>
      <c r="HUC20" s="54"/>
      <c r="HUD20" s="54"/>
      <c r="HUE20" s="54"/>
      <c r="HUF20" s="54"/>
      <c r="HUG20" s="54"/>
      <c r="HUH20" s="54"/>
      <c r="HUI20" s="54"/>
      <c r="HUJ20" s="54"/>
      <c r="HUK20" s="54"/>
      <c r="HUL20" s="54"/>
      <c r="HUM20" s="54"/>
      <c r="HUN20" s="54"/>
      <c r="HUO20" s="54"/>
      <c r="HUP20" s="54"/>
      <c r="HUQ20" s="54"/>
      <c r="HUR20" s="54"/>
      <c r="HUS20" s="54"/>
      <c r="HUT20" s="54"/>
      <c r="HUU20" s="54"/>
      <c r="HUV20" s="54"/>
      <c r="HUW20" s="54"/>
      <c r="HUX20" s="54"/>
      <c r="HUY20" s="54"/>
      <c r="HUZ20" s="54"/>
      <c r="HVA20" s="54"/>
      <c r="HVB20" s="54"/>
      <c r="HVC20" s="54"/>
      <c r="HVD20" s="54"/>
      <c r="HVE20" s="54"/>
      <c r="HVF20" s="54"/>
      <c r="HVG20" s="54"/>
      <c r="HVH20" s="54"/>
      <c r="HVI20" s="54"/>
      <c r="HVJ20" s="54"/>
      <c r="HVK20" s="54"/>
      <c r="HVL20" s="54"/>
      <c r="HVM20" s="54"/>
      <c r="HVN20" s="54"/>
      <c r="HVO20" s="54"/>
      <c r="HVP20" s="54"/>
      <c r="HVQ20" s="54"/>
      <c r="HVR20" s="54"/>
      <c r="HVS20" s="54"/>
      <c r="HVT20" s="54"/>
      <c r="HVU20" s="54"/>
      <c r="HVV20" s="54"/>
      <c r="HVW20" s="54"/>
      <c r="HVX20" s="54"/>
      <c r="HVY20" s="54"/>
      <c r="HVZ20" s="54"/>
      <c r="HWA20" s="54"/>
      <c r="HWB20" s="54"/>
      <c r="HWC20" s="54"/>
      <c r="HWD20" s="54"/>
      <c r="HWE20" s="54"/>
      <c r="HWF20" s="54"/>
      <c r="HWG20" s="54"/>
      <c r="HWH20" s="54"/>
      <c r="HWI20" s="54"/>
      <c r="HWJ20" s="54"/>
      <c r="HWK20" s="54"/>
      <c r="HWL20" s="54"/>
      <c r="HWM20" s="54"/>
      <c r="HWN20" s="54"/>
      <c r="HWO20" s="54"/>
      <c r="HWP20" s="54"/>
      <c r="HWQ20" s="54"/>
      <c r="HWR20" s="54"/>
      <c r="HWS20" s="54"/>
      <c r="HWT20" s="54"/>
      <c r="HWU20" s="54"/>
      <c r="HWV20" s="54"/>
      <c r="HWW20" s="54"/>
      <c r="HWX20" s="54"/>
      <c r="HWY20" s="54"/>
      <c r="HWZ20" s="54"/>
      <c r="HXA20" s="54"/>
      <c r="HXB20" s="54"/>
      <c r="HXC20" s="54"/>
      <c r="HXD20" s="54"/>
      <c r="HXE20" s="54"/>
      <c r="HXF20" s="54"/>
      <c r="HXG20" s="54"/>
      <c r="HXH20" s="54"/>
      <c r="HXI20" s="54"/>
      <c r="HXJ20" s="54"/>
      <c r="HXK20" s="54"/>
      <c r="HXL20" s="54"/>
      <c r="HXM20" s="54"/>
      <c r="HXN20" s="54"/>
      <c r="HXO20" s="54"/>
      <c r="HXP20" s="54"/>
      <c r="HXQ20" s="54"/>
      <c r="HXR20" s="54"/>
      <c r="HXS20" s="54"/>
      <c r="HXT20" s="54"/>
      <c r="HXU20" s="54"/>
      <c r="HXV20" s="54"/>
      <c r="HXW20" s="54"/>
      <c r="HXX20" s="54"/>
      <c r="HXY20" s="54"/>
      <c r="HXZ20" s="54"/>
      <c r="HYA20" s="54"/>
      <c r="HYB20" s="54"/>
      <c r="HYC20" s="54"/>
      <c r="HYD20" s="54"/>
      <c r="HYE20" s="54"/>
      <c r="HYF20" s="54"/>
      <c r="HYG20" s="54"/>
      <c r="HYH20" s="54"/>
      <c r="HYI20" s="54"/>
      <c r="HYJ20" s="54"/>
      <c r="HYK20" s="54"/>
      <c r="HYL20" s="54"/>
      <c r="HYM20" s="54"/>
      <c r="HYN20" s="54"/>
      <c r="HYO20" s="54"/>
      <c r="HYP20" s="54"/>
      <c r="HYQ20" s="54"/>
      <c r="HYR20" s="54"/>
      <c r="HYS20" s="54"/>
      <c r="HYT20" s="54"/>
      <c r="HYU20" s="54"/>
      <c r="HYV20" s="54"/>
      <c r="HYW20" s="54"/>
      <c r="HYX20" s="54"/>
      <c r="HYY20" s="54"/>
      <c r="HYZ20" s="54"/>
      <c r="HZA20" s="54"/>
      <c r="HZB20" s="54"/>
      <c r="HZC20" s="54"/>
      <c r="HZD20" s="54"/>
      <c r="HZE20" s="54"/>
      <c r="HZF20" s="54"/>
      <c r="HZG20" s="54"/>
      <c r="HZH20" s="54"/>
      <c r="HZI20" s="54"/>
      <c r="HZJ20" s="54"/>
      <c r="HZK20" s="54"/>
      <c r="HZL20" s="54"/>
      <c r="HZM20" s="54"/>
      <c r="HZN20" s="54"/>
      <c r="HZO20" s="54"/>
      <c r="HZP20" s="54"/>
      <c r="HZQ20" s="54"/>
      <c r="HZR20" s="54"/>
      <c r="HZS20" s="54"/>
      <c r="HZT20" s="54"/>
      <c r="HZU20" s="54"/>
      <c r="HZV20" s="54"/>
      <c r="HZW20" s="54"/>
      <c r="HZX20" s="54"/>
      <c r="HZY20" s="54"/>
      <c r="HZZ20" s="54"/>
      <c r="IAA20" s="54"/>
      <c r="IAB20" s="54"/>
      <c r="IAC20" s="54"/>
      <c r="IAD20" s="54"/>
      <c r="IAE20" s="54"/>
      <c r="IAF20" s="54"/>
      <c r="IAG20" s="54"/>
      <c r="IAH20" s="54"/>
      <c r="IAI20" s="54"/>
      <c r="IAJ20" s="54"/>
      <c r="IAK20" s="54"/>
      <c r="IAL20" s="54"/>
      <c r="IAM20" s="54"/>
      <c r="IAN20" s="54"/>
      <c r="IAO20" s="54"/>
      <c r="IAP20" s="54"/>
      <c r="IAQ20" s="54"/>
      <c r="IAR20" s="54"/>
      <c r="IAS20" s="54"/>
      <c r="IAT20" s="54"/>
      <c r="IAU20" s="54"/>
      <c r="IAV20" s="54"/>
      <c r="IAW20" s="54"/>
      <c r="IAX20" s="54"/>
      <c r="IAY20" s="54"/>
      <c r="IAZ20" s="54"/>
      <c r="IBA20" s="54"/>
      <c r="IBB20" s="54"/>
      <c r="IBC20" s="54"/>
      <c r="IBD20" s="54"/>
      <c r="IBE20" s="54"/>
      <c r="IBF20" s="54"/>
      <c r="IBG20" s="54"/>
      <c r="IBH20" s="54"/>
      <c r="IBI20" s="54"/>
      <c r="IBJ20" s="54"/>
      <c r="IBK20" s="54"/>
      <c r="IBL20" s="54"/>
      <c r="IBM20" s="54"/>
      <c r="IBN20" s="54"/>
      <c r="IBO20" s="54"/>
      <c r="IBP20" s="54"/>
      <c r="IBQ20" s="54"/>
      <c r="IBR20" s="54"/>
      <c r="IBS20" s="54"/>
      <c r="IBT20" s="54"/>
      <c r="IBU20" s="54"/>
      <c r="IBV20" s="54"/>
      <c r="IBW20" s="54"/>
      <c r="IBX20" s="54"/>
      <c r="IBY20" s="54"/>
      <c r="IBZ20" s="54"/>
      <c r="ICA20" s="54"/>
      <c r="ICB20" s="54"/>
      <c r="ICC20" s="54"/>
      <c r="ICD20" s="54"/>
      <c r="ICE20" s="54"/>
      <c r="ICF20" s="54"/>
      <c r="ICG20" s="54"/>
      <c r="ICH20" s="54"/>
      <c r="ICI20" s="54"/>
      <c r="ICJ20" s="54"/>
      <c r="ICK20" s="54"/>
      <c r="ICL20" s="54"/>
      <c r="ICM20" s="54"/>
      <c r="ICN20" s="54"/>
      <c r="ICO20" s="54"/>
      <c r="ICP20" s="54"/>
      <c r="ICQ20" s="54"/>
      <c r="ICR20" s="54"/>
      <c r="ICS20" s="54"/>
      <c r="ICT20" s="54"/>
      <c r="ICU20" s="54"/>
      <c r="ICV20" s="54"/>
      <c r="ICW20" s="54"/>
      <c r="ICX20" s="54"/>
      <c r="ICY20" s="54"/>
      <c r="ICZ20" s="54"/>
      <c r="IDA20" s="54"/>
      <c r="IDB20" s="54"/>
      <c r="IDC20" s="54"/>
      <c r="IDD20" s="54"/>
      <c r="IDE20" s="54"/>
      <c r="IDF20" s="54"/>
      <c r="IDG20" s="54"/>
      <c r="IDH20" s="54"/>
      <c r="IDI20" s="54"/>
      <c r="IDJ20" s="54"/>
      <c r="IDK20" s="54"/>
      <c r="IDL20" s="54"/>
      <c r="IDM20" s="54"/>
      <c r="IDN20" s="54"/>
      <c r="IDO20" s="54"/>
      <c r="IDP20" s="54"/>
      <c r="IDQ20" s="54"/>
      <c r="IDR20" s="54"/>
      <c r="IDS20" s="54"/>
      <c r="IDT20" s="54"/>
      <c r="IDU20" s="54"/>
      <c r="IDV20" s="54"/>
      <c r="IDW20" s="54"/>
      <c r="IDX20" s="54"/>
      <c r="IDY20" s="54"/>
      <c r="IDZ20" s="54"/>
      <c r="IEA20" s="54"/>
      <c r="IEB20" s="54"/>
      <c r="IEC20" s="54"/>
      <c r="IED20" s="54"/>
      <c r="IEE20" s="54"/>
      <c r="IEF20" s="54"/>
      <c r="IEG20" s="54"/>
      <c r="IEH20" s="54"/>
      <c r="IEI20" s="54"/>
      <c r="IEJ20" s="54"/>
      <c r="IEK20" s="54"/>
      <c r="IEL20" s="54"/>
      <c r="IEM20" s="54"/>
      <c r="IEN20" s="54"/>
      <c r="IEO20" s="54"/>
      <c r="IEP20" s="54"/>
      <c r="IEQ20" s="54"/>
      <c r="IER20" s="54"/>
      <c r="IES20" s="54"/>
      <c r="IET20" s="54"/>
      <c r="IEU20" s="54"/>
      <c r="IEV20" s="54"/>
      <c r="IEW20" s="54"/>
      <c r="IEX20" s="54"/>
      <c r="IEY20" s="54"/>
      <c r="IEZ20" s="54"/>
      <c r="IFA20" s="54"/>
      <c r="IFB20" s="54"/>
      <c r="IFC20" s="54"/>
      <c r="IFD20" s="54"/>
      <c r="IFE20" s="54"/>
      <c r="IFF20" s="54"/>
      <c r="IFG20" s="54"/>
      <c r="IFH20" s="54"/>
      <c r="IFI20" s="54"/>
      <c r="IFJ20" s="54"/>
      <c r="IFK20" s="54"/>
      <c r="IFL20" s="54"/>
      <c r="IFM20" s="54"/>
      <c r="IFN20" s="54"/>
      <c r="IFO20" s="54"/>
      <c r="IFP20" s="54"/>
      <c r="IFQ20" s="54"/>
      <c r="IFR20" s="54"/>
      <c r="IFS20" s="54"/>
      <c r="IFT20" s="54"/>
      <c r="IFU20" s="54"/>
      <c r="IFV20" s="54"/>
      <c r="IFW20" s="54"/>
      <c r="IFX20" s="54"/>
      <c r="IFY20" s="54"/>
      <c r="IFZ20" s="54"/>
      <c r="IGA20" s="54"/>
      <c r="IGB20" s="54"/>
      <c r="IGC20" s="54"/>
      <c r="IGD20" s="54"/>
      <c r="IGE20" s="54"/>
      <c r="IGF20" s="54"/>
      <c r="IGG20" s="54"/>
      <c r="IGH20" s="54"/>
      <c r="IGI20" s="54"/>
      <c r="IGJ20" s="54"/>
      <c r="IGK20" s="54"/>
      <c r="IGL20" s="54"/>
      <c r="IGM20" s="54"/>
      <c r="IGN20" s="54"/>
      <c r="IGO20" s="54"/>
      <c r="IGP20" s="54"/>
      <c r="IGQ20" s="54"/>
      <c r="IGR20" s="54"/>
      <c r="IGS20" s="54"/>
      <c r="IGT20" s="54"/>
      <c r="IGU20" s="54"/>
      <c r="IGV20" s="54"/>
      <c r="IGW20" s="54"/>
      <c r="IGX20" s="54"/>
      <c r="IGY20" s="54"/>
      <c r="IGZ20" s="54"/>
      <c r="IHA20" s="54"/>
      <c r="IHB20" s="54"/>
      <c r="IHC20" s="54"/>
      <c r="IHD20" s="54"/>
      <c r="IHE20" s="54"/>
      <c r="IHF20" s="54"/>
      <c r="IHG20" s="54"/>
      <c r="IHH20" s="54"/>
      <c r="IHI20" s="54"/>
      <c r="IHJ20" s="54"/>
      <c r="IHK20" s="54"/>
      <c r="IHL20" s="54"/>
      <c r="IHM20" s="54"/>
      <c r="IHN20" s="54"/>
      <c r="IHO20" s="54"/>
      <c r="IHP20" s="54"/>
      <c r="IHQ20" s="54"/>
      <c r="IHR20" s="54"/>
      <c r="IHS20" s="54"/>
      <c r="IHT20" s="54"/>
      <c r="IHU20" s="54"/>
      <c r="IHV20" s="54"/>
      <c r="IHW20" s="54"/>
      <c r="IHX20" s="54"/>
      <c r="IHY20" s="54"/>
      <c r="IHZ20" s="54"/>
      <c r="IIA20" s="54"/>
      <c r="IIB20" s="54"/>
      <c r="IIC20" s="54"/>
      <c r="IID20" s="54"/>
      <c r="IIE20" s="54"/>
      <c r="IIF20" s="54"/>
      <c r="IIG20" s="54"/>
      <c r="IIH20" s="54"/>
      <c r="III20" s="54"/>
      <c r="IIJ20" s="54"/>
      <c r="IIK20" s="54"/>
      <c r="IIL20" s="54"/>
      <c r="IIM20" s="54"/>
      <c r="IIN20" s="54"/>
      <c r="IIO20" s="54"/>
      <c r="IIP20" s="54"/>
      <c r="IIQ20" s="54"/>
      <c r="IIR20" s="54"/>
      <c r="IIS20" s="54"/>
      <c r="IIT20" s="54"/>
      <c r="IIU20" s="54"/>
      <c r="IIV20" s="54"/>
      <c r="IIW20" s="54"/>
      <c r="IIX20" s="54"/>
      <c r="IIY20" s="54"/>
      <c r="IIZ20" s="54"/>
      <c r="IJA20" s="54"/>
      <c r="IJB20" s="54"/>
      <c r="IJC20" s="54"/>
      <c r="IJD20" s="54"/>
      <c r="IJE20" s="54"/>
      <c r="IJF20" s="54"/>
      <c r="IJG20" s="54"/>
      <c r="IJH20" s="54"/>
      <c r="IJI20" s="54"/>
      <c r="IJJ20" s="54"/>
      <c r="IJK20" s="54"/>
      <c r="IJL20" s="54"/>
      <c r="IJM20" s="54"/>
      <c r="IJN20" s="54"/>
      <c r="IJO20" s="54"/>
      <c r="IJP20" s="54"/>
      <c r="IJQ20" s="54"/>
      <c r="IJR20" s="54"/>
      <c r="IJS20" s="54"/>
      <c r="IJT20" s="54"/>
      <c r="IJU20" s="54"/>
      <c r="IJV20" s="54"/>
      <c r="IJW20" s="54"/>
      <c r="IJX20" s="54"/>
      <c r="IJY20" s="54"/>
      <c r="IJZ20" s="54"/>
      <c r="IKA20" s="54"/>
      <c r="IKB20" s="54"/>
      <c r="IKC20" s="54"/>
      <c r="IKD20" s="54"/>
      <c r="IKE20" s="54"/>
      <c r="IKF20" s="54"/>
      <c r="IKG20" s="54"/>
      <c r="IKH20" s="54"/>
      <c r="IKI20" s="54"/>
      <c r="IKJ20" s="54"/>
      <c r="IKK20" s="54"/>
      <c r="IKL20" s="54"/>
      <c r="IKM20" s="54"/>
      <c r="IKN20" s="54"/>
      <c r="IKO20" s="54"/>
      <c r="IKP20" s="54"/>
      <c r="IKQ20" s="54"/>
      <c r="IKR20" s="54"/>
      <c r="IKS20" s="54"/>
      <c r="IKT20" s="54"/>
      <c r="IKU20" s="54"/>
      <c r="IKV20" s="54"/>
      <c r="IKW20" s="54"/>
      <c r="IKX20" s="54"/>
      <c r="IKY20" s="54"/>
      <c r="IKZ20" s="54"/>
      <c r="ILA20" s="54"/>
      <c r="ILB20" s="54"/>
      <c r="ILC20" s="54"/>
      <c r="ILD20" s="54"/>
      <c r="ILE20" s="54"/>
      <c r="ILF20" s="54"/>
      <c r="ILG20" s="54"/>
      <c r="ILH20" s="54"/>
      <c r="ILI20" s="54"/>
      <c r="ILJ20" s="54"/>
      <c r="ILK20" s="54"/>
      <c r="ILL20" s="54"/>
      <c r="ILM20" s="54"/>
      <c r="ILN20" s="54"/>
      <c r="ILO20" s="54"/>
      <c r="ILP20" s="54"/>
      <c r="ILQ20" s="54"/>
      <c r="ILR20" s="54"/>
      <c r="ILS20" s="54"/>
      <c r="ILT20" s="54"/>
      <c r="ILU20" s="54"/>
      <c r="ILV20" s="54"/>
      <c r="ILW20" s="54"/>
      <c r="ILX20" s="54"/>
      <c r="ILY20" s="54"/>
      <c r="ILZ20" s="54"/>
      <c r="IMA20" s="54"/>
      <c r="IMB20" s="54"/>
      <c r="IMC20" s="54"/>
      <c r="IMD20" s="54"/>
      <c r="IME20" s="54"/>
      <c r="IMF20" s="54"/>
      <c r="IMG20" s="54"/>
      <c r="IMH20" s="54"/>
      <c r="IMI20" s="54"/>
      <c r="IMJ20" s="54"/>
      <c r="IMK20" s="54"/>
      <c r="IML20" s="54"/>
      <c r="IMM20" s="54"/>
      <c r="IMN20" s="54"/>
      <c r="IMO20" s="54"/>
      <c r="IMP20" s="54"/>
      <c r="IMQ20" s="54"/>
      <c r="IMR20" s="54"/>
      <c r="IMS20" s="54"/>
      <c r="IMT20" s="54"/>
      <c r="IMU20" s="54"/>
      <c r="IMV20" s="54"/>
      <c r="IMW20" s="54"/>
      <c r="IMX20" s="54"/>
      <c r="IMY20" s="54"/>
      <c r="IMZ20" s="54"/>
      <c r="INA20" s="54"/>
      <c r="INB20" s="54"/>
      <c r="INC20" s="54"/>
      <c r="IND20" s="54"/>
      <c r="INE20" s="54"/>
      <c r="INF20" s="54"/>
      <c r="ING20" s="54"/>
      <c r="INH20" s="54"/>
      <c r="INI20" s="54"/>
      <c r="INJ20" s="54"/>
      <c r="INK20" s="54"/>
      <c r="INL20" s="54"/>
      <c r="INM20" s="54"/>
      <c r="INN20" s="54"/>
      <c r="INO20" s="54"/>
      <c r="INP20" s="54"/>
      <c r="INQ20" s="54"/>
      <c r="INR20" s="54"/>
      <c r="INS20" s="54"/>
      <c r="INT20" s="54"/>
      <c r="INU20" s="54"/>
      <c r="INV20" s="54"/>
      <c r="INW20" s="54"/>
      <c r="INX20" s="54"/>
      <c r="INY20" s="54"/>
      <c r="INZ20" s="54"/>
      <c r="IOA20" s="54"/>
      <c r="IOB20" s="54"/>
      <c r="IOC20" s="54"/>
      <c r="IOD20" s="54"/>
      <c r="IOE20" s="54"/>
      <c r="IOF20" s="54"/>
      <c r="IOG20" s="54"/>
      <c r="IOH20" s="54"/>
      <c r="IOI20" s="54"/>
      <c r="IOJ20" s="54"/>
      <c r="IOK20" s="54"/>
      <c r="IOL20" s="54"/>
      <c r="IOM20" s="54"/>
      <c r="ION20" s="54"/>
      <c r="IOO20" s="54"/>
      <c r="IOP20" s="54"/>
      <c r="IOQ20" s="54"/>
      <c r="IOR20" s="54"/>
      <c r="IOS20" s="54"/>
      <c r="IOT20" s="54"/>
      <c r="IOU20" s="54"/>
      <c r="IOV20" s="54"/>
      <c r="IOW20" s="54"/>
      <c r="IOX20" s="54"/>
      <c r="IOY20" s="54"/>
      <c r="IOZ20" s="54"/>
      <c r="IPA20" s="54"/>
      <c r="IPB20" s="54"/>
      <c r="IPC20" s="54"/>
      <c r="IPD20" s="54"/>
      <c r="IPE20" s="54"/>
      <c r="IPF20" s="54"/>
      <c r="IPG20" s="54"/>
      <c r="IPH20" s="54"/>
      <c r="IPI20" s="54"/>
      <c r="IPJ20" s="54"/>
      <c r="IPK20" s="54"/>
      <c r="IPL20" s="54"/>
      <c r="IPM20" s="54"/>
      <c r="IPN20" s="54"/>
      <c r="IPO20" s="54"/>
      <c r="IPP20" s="54"/>
      <c r="IPQ20" s="54"/>
      <c r="IPR20" s="54"/>
      <c r="IPS20" s="54"/>
      <c r="IPT20" s="54"/>
      <c r="IPU20" s="54"/>
      <c r="IPV20" s="54"/>
      <c r="IPW20" s="54"/>
      <c r="IPX20" s="54"/>
      <c r="IPY20" s="54"/>
      <c r="IPZ20" s="54"/>
      <c r="IQA20" s="54"/>
      <c r="IQB20" s="54"/>
      <c r="IQC20" s="54"/>
      <c r="IQD20" s="54"/>
      <c r="IQE20" s="54"/>
      <c r="IQF20" s="54"/>
      <c r="IQG20" s="54"/>
      <c r="IQH20" s="54"/>
      <c r="IQI20" s="54"/>
      <c r="IQJ20" s="54"/>
      <c r="IQK20" s="54"/>
      <c r="IQL20" s="54"/>
      <c r="IQM20" s="54"/>
      <c r="IQN20" s="54"/>
      <c r="IQO20" s="54"/>
      <c r="IQP20" s="54"/>
      <c r="IQQ20" s="54"/>
      <c r="IQR20" s="54"/>
      <c r="IQS20" s="54"/>
      <c r="IQT20" s="54"/>
      <c r="IQU20" s="54"/>
      <c r="IQV20" s="54"/>
      <c r="IQW20" s="54"/>
      <c r="IQX20" s="54"/>
      <c r="IQY20" s="54"/>
      <c r="IQZ20" s="54"/>
      <c r="IRA20" s="54"/>
      <c r="IRB20" s="54"/>
      <c r="IRC20" s="54"/>
      <c r="IRD20" s="54"/>
      <c r="IRE20" s="54"/>
      <c r="IRF20" s="54"/>
      <c r="IRG20" s="54"/>
      <c r="IRH20" s="54"/>
      <c r="IRI20" s="54"/>
      <c r="IRJ20" s="54"/>
      <c r="IRK20" s="54"/>
      <c r="IRL20" s="54"/>
      <c r="IRM20" s="54"/>
      <c r="IRN20" s="54"/>
      <c r="IRO20" s="54"/>
      <c r="IRP20" s="54"/>
      <c r="IRQ20" s="54"/>
      <c r="IRR20" s="54"/>
      <c r="IRS20" s="54"/>
      <c r="IRT20" s="54"/>
      <c r="IRU20" s="54"/>
      <c r="IRV20" s="54"/>
      <c r="IRW20" s="54"/>
      <c r="IRX20" s="54"/>
      <c r="IRY20" s="54"/>
      <c r="IRZ20" s="54"/>
      <c r="ISA20" s="54"/>
      <c r="ISB20" s="54"/>
      <c r="ISC20" s="54"/>
      <c r="ISD20" s="54"/>
      <c r="ISE20" s="54"/>
      <c r="ISF20" s="54"/>
      <c r="ISG20" s="54"/>
      <c r="ISH20" s="54"/>
      <c r="ISI20" s="54"/>
      <c r="ISJ20" s="54"/>
      <c r="ISK20" s="54"/>
      <c r="ISL20" s="54"/>
      <c r="ISM20" s="54"/>
      <c r="ISN20" s="54"/>
      <c r="ISO20" s="54"/>
      <c r="ISP20" s="54"/>
      <c r="ISQ20" s="54"/>
      <c r="ISR20" s="54"/>
      <c r="ISS20" s="54"/>
      <c r="IST20" s="54"/>
      <c r="ISU20" s="54"/>
      <c r="ISV20" s="54"/>
      <c r="ISW20" s="54"/>
      <c r="ISX20" s="54"/>
      <c r="ISY20" s="54"/>
      <c r="ISZ20" s="54"/>
      <c r="ITA20" s="54"/>
      <c r="ITB20" s="54"/>
      <c r="ITC20" s="54"/>
      <c r="ITD20" s="54"/>
      <c r="ITE20" s="54"/>
      <c r="ITF20" s="54"/>
      <c r="ITG20" s="54"/>
      <c r="ITH20" s="54"/>
      <c r="ITI20" s="54"/>
      <c r="ITJ20" s="54"/>
      <c r="ITK20" s="54"/>
      <c r="ITL20" s="54"/>
      <c r="ITM20" s="54"/>
      <c r="ITN20" s="54"/>
      <c r="ITO20" s="54"/>
      <c r="ITP20" s="54"/>
      <c r="ITQ20" s="54"/>
      <c r="ITR20" s="54"/>
      <c r="ITS20" s="54"/>
      <c r="ITT20" s="54"/>
      <c r="ITU20" s="54"/>
      <c r="ITV20" s="54"/>
      <c r="ITW20" s="54"/>
      <c r="ITX20" s="54"/>
      <c r="ITY20" s="54"/>
      <c r="ITZ20" s="54"/>
      <c r="IUA20" s="54"/>
      <c r="IUB20" s="54"/>
      <c r="IUC20" s="54"/>
      <c r="IUD20" s="54"/>
      <c r="IUE20" s="54"/>
      <c r="IUF20" s="54"/>
      <c r="IUG20" s="54"/>
      <c r="IUH20" s="54"/>
      <c r="IUI20" s="54"/>
      <c r="IUJ20" s="54"/>
      <c r="IUK20" s="54"/>
      <c r="IUL20" s="54"/>
      <c r="IUM20" s="54"/>
      <c r="IUN20" s="54"/>
      <c r="IUO20" s="54"/>
      <c r="IUP20" s="54"/>
      <c r="IUQ20" s="54"/>
      <c r="IUR20" s="54"/>
      <c r="IUS20" s="54"/>
      <c r="IUT20" s="54"/>
      <c r="IUU20" s="54"/>
      <c r="IUV20" s="54"/>
      <c r="IUW20" s="54"/>
      <c r="IUX20" s="54"/>
      <c r="IUY20" s="54"/>
      <c r="IUZ20" s="54"/>
      <c r="IVA20" s="54"/>
      <c r="IVB20" s="54"/>
      <c r="IVC20" s="54"/>
      <c r="IVD20" s="54"/>
      <c r="IVE20" s="54"/>
      <c r="IVF20" s="54"/>
      <c r="IVG20" s="54"/>
      <c r="IVH20" s="54"/>
      <c r="IVI20" s="54"/>
      <c r="IVJ20" s="54"/>
      <c r="IVK20" s="54"/>
      <c r="IVL20" s="54"/>
      <c r="IVM20" s="54"/>
      <c r="IVN20" s="54"/>
      <c r="IVO20" s="54"/>
      <c r="IVP20" s="54"/>
      <c r="IVQ20" s="54"/>
      <c r="IVR20" s="54"/>
      <c r="IVS20" s="54"/>
      <c r="IVT20" s="54"/>
      <c r="IVU20" s="54"/>
      <c r="IVV20" s="54"/>
      <c r="IVW20" s="54"/>
      <c r="IVX20" s="54"/>
      <c r="IVY20" s="54"/>
      <c r="IVZ20" s="54"/>
      <c r="IWA20" s="54"/>
      <c r="IWB20" s="54"/>
      <c r="IWC20" s="54"/>
      <c r="IWD20" s="54"/>
      <c r="IWE20" s="54"/>
      <c r="IWF20" s="54"/>
      <c r="IWG20" s="54"/>
      <c r="IWH20" s="54"/>
      <c r="IWI20" s="54"/>
      <c r="IWJ20" s="54"/>
      <c r="IWK20" s="54"/>
      <c r="IWL20" s="54"/>
      <c r="IWM20" s="54"/>
      <c r="IWN20" s="54"/>
      <c r="IWO20" s="54"/>
      <c r="IWP20" s="54"/>
      <c r="IWQ20" s="54"/>
      <c r="IWR20" s="54"/>
      <c r="IWS20" s="54"/>
      <c r="IWT20" s="54"/>
      <c r="IWU20" s="54"/>
      <c r="IWV20" s="54"/>
      <c r="IWW20" s="54"/>
      <c r="IWX20" s="54"/>
      <c r="IWY20" s="54"/>
      <c r="IWZ20" s="54"/>
      <c r="IXA20" s="54"/>
      <c r="IXB20" s="54"/>
      <c r="IXC20" s="54"/>
      <c r="IXD20" s="54"/>
      <c r="IXE20" s="54"/>
      <c r="IXF20" s="54"/>
      <c r="IXG20" s="54"/>
      <c r="IXH20" s="54"/>
      <c r="IXI20" s="54"/>
      <c r="IXJ20" s="54"/>
      <c r="IXK20" s="54"/>
      <c r="IXL20" s="54"/>
      <c r="IXM20" s="54"/>
      <c r="IXN20" s="54"/>
      <c r="IXO20" s="54"/>
      <c r="IXP20" s="54"/>
      <c r="IXQ20" s="54"/>
      <c r="IXR20" s="54"/>
      <c r="IXS20" s="54"/>
      <c r="IXT20" s="54"/>
      <c r="IXU20" s="54"/>
      <c r="IXV20" s="54"/>
      <c r="IXW20" s="54"/>
      <c r="IXX20" s="54"/>
      <c r="IXY20" s="54"/>
      <c r="IXZ20" s="54"/>
      <c r="IYA20" s="54"/>
      <c r="IYB20" s="54"/>
      <c r="IYC20" s="54"/>
      <c r="IYD20" s="54"/>
      <c r="IYE20" s="54"/>
      <c r="IYF20" s="54"/>
      <c r="IYG20" s="54"/>
      <c r="IYH20" s="54"/>
      <c r="IYI20" s="54"/>
      <c r="IYJ20" s="54"/>
      <c r="IYK20" s="54"/>
      <c r="IYL20" s="54"/>
      <c r="IYM20" s="54"/>
      <c r="IYN20" s="54"/>
      <c r="IYO20" s="54"/>
      <c r="IYP20" s="54"/>
      <c r="IYQ20" s="54"/>
      <c r="IYR20" s="54"/>
      <c r="IYS20" s="54"/>
      <c r="IYT20" s="54"/>
      <c r="IYU20" s="54"/>
      <c r="IYV20" s="54"/>
      <c r="IYW20" s="54"/>
      <c r="IYX20" s="54"/>
      <c r="IYY20" s="54"/>
      <c r="IYZ20" s="54"/>
      <c r="IZA20" s="54"/>
      <c r="IZB20" s="54"/>
      <c r="IZC20" s="54"/>
      <c r="IZD20" s="54"/>
      <c r="IZE20" s="54"/>
      <c r="IZF20" s="54"/>
      <c r="IZG20" s="54"/>
      <c r="IZH20" s="54"/>
      <c r="IZI20" s="54"/>
      <c r="IZJ20" s="54"/>
      <c r="IZK20" s="54"/>
      <c r="IZL20" s="54"/>
      <c r="IZM20" s="54"/>
      <c r="IZN20" s="54"/>
      <c r="IZO20" s="54"/>
      <c r="IZP20" s="54"/>
      <c r="IZQ20" s="54"/>
      <c r="IZR20" s="54"/>
      <c r="IZS20" s="54"/>
      <c r="IZT20" s="54"/>
      <c r="IZU20" s="54"/>
      <c r="IZV20" s="54"/>
      <c r="IZW20" s="54"/>
      <c r="IZX20" s="54"/>
      <c r="IZY20" s="54"/>
      <c r="IZZ20" s="54"/>
      <c r="JAA20" s="54"/>
      <c r="JAB20" s="54"/>
      <c r="JAC20" s="54"/>
      <c r="JAD20" s="54"/>
      <c r="JAE20" s="54"/>
      <c r="JAF20" s="54"/>
      <c r="JAG20" s="54"/>
      <c r="JAH20" s="54"/>
      <c r="JAI20" s="54"/>
      <c r="JAJ20" s="54"/>
      <c r="JAK20" s="54"/>
      <c r="JAL20" s="54"/>
      <c r="JAM20" s="54"/>
      <c r="JAN20" s="54"/>
      <c r="JAO20" s="54"/>
      <c r="JAP20" s="54"/>
      <c r="JAQ20" s="54"/>
      <c r="JAR20" s="54"/>
      <c r="JAS20" s="54"/>
      <c r="JAT20" s="54"/>
      <c r="JAU20" s="54"/>
      <c r="JAV20" s="54"/>
      <c r="JAW20" s="54"/>
      <c r="JAX20" s="54"/>
      <c r="JAY20" s="54"/>
      <c r="JAZ20" s="54"/>
      <c r="JBA20" s="54"/>
      <c r="JBB20" s="54"/>
      <c r="JBC20" s="54"/>
      <c r="JBD20" s="54"/>
      <c r="JBE20" s="54"/>
      <c r="JBF20" s="54"/>
      <c r="JBG20" s="54"/>
      <c r="JBH20" s="54"/>
      <c r="JBI20" s="54"/>
      <c r="JBJ20" s="54"/>
      <c r="JBK20" s="54"/>
      <c r="JBL20" s="54"/>
      <c r="JBM20" s="54"/>
      <c r="JBN20" s="54"/>
      <c r="JBO20" s="54"/>
      <c r="JBP20" s="54"/>
      <c r="JBQ20" s="54"/>
      <c r="JBR20" s="54"/>
      <c r="JBS20" s="54"/>
      <c r="JBT20" s="54"/>
      <c r="JBU20" s="54"/>
      <c r="JBV20" s="54"/>
      <c r="JBW20" s="54"/>
      <c r="JBX20" s="54"/>
      <c r="JBY20" s="54"/>
      <c r="JBZ20" s="54"/>
      <c r="JCA20" s="54"/>
      <c r="JCB20" s="54"/>
      <c r="JCC20" s="54"/>
      <c r="JCD20" s="54"/>
      <c r="JCE20" s="54"/>
      <c r="JCF20" s="54"/>
      <c r="JCG20" s="54"/>
      <c r="JCH20" s="54"/>
      <c r="JCI20" s="54"/>
      <c r="JCJ20" s="54"/>
      <c r="JCK20" s="54"/>
      <c r="JCL20" s="54"/>
      <c r="JCM20" s="54"/>
      <c r="JCN20" s="54"/>
      <c r="JCO20" s="54"/>
      <c r="JCP20" s="54"/>
      <c r="JCQ20" s="54"/>
      <c r="JCR20" s="54"/>
      <c r="JCS20" s="54"/>
      <c r="JCT20" s="54"/>
      <c r="JCU20" s="54"/>
      <c r="JCV20" s="54"/>
      <c r="JCW20" s="54"/>
      <c r="JCX20" s="54"/>
      <c r="JCY20" s="54"/>
      <c r="JCZ20" s="54"/>
      <c r="JDA20" s="54"/>
      <c r="JDB20" s="54"/>
      <c r="JDC20" s="54"/>
      <c r="JDD20" s="54"/>
      <c r="JDE20" s="54"/>
      <c r="JDF20" s="54"/>
      <c r="JDG20" s="54"/>
      <c r="JDH20" s="54"/>
      <c r="JDI20" s="54"/>
      <c r="JDJ20" s="54"/>
      <c r="JDK20" s="54"/>
      <c r="JDL20" s="54"/>
      <c r="JDM20" s="54"/>
      <c r="JDN20" s="54"/>
      <c r="JDO20" s="54"/>
      <c r="JDP20" s="54"/>
      <c r="JDQ20" s="54"/>
      <c r="JDR20" s="54"/>
      <c r="JDS20" s="54"/>
      <c r="JDT20" s="54"/>
      <c r="JDU20" s="54"/>
      <c r="JDV20" s="54"/>
      <c r="JDW20" s="54"/>
      <c r="JDX20" s="54"/>
      <c r="JDY20" s="54"/>
      <c r="JDZ20" s="54"/>
      <c r="JEA20" s="54"/>
      <c r="JEB20" s="54"/>
      <c r="JEC20" s="54"/>
      <c r="JED20" s="54"/>
      <c r="JEE20" s="54"/>
      <c r="JEF20" s="54"/>
      <c r="JEG20" s="54"/>
      <c r="JEH20" s="54"/>
      <c r="JEI20" s="54"/>
      <c r="JEJ20" s="54"/>
      <c r="JEK20" s="54"/>
      <c r="JEL20" s="54"/>
      <c r="JEM20" s="54"/>
      <c r="JEN20" s="54"/>
      <c r="JEO20" s="54"/>
      <c r="JEP20" s="54"/>
      <c r="JEQ20" s="54"/>
      <c r="JER20" s="54"/>
      <c r="JES20" s="54"/>
      <c r="JET20" s="54"/>
      <c r="JEU20" s="54"/>
      <c r="JEV20" s="54"/>
      <c r="JEW20" s="54"/>
      <c r="JEX20" s="54"/>
      <c r="JEY20" s="54"/>
      <c r="JEZ20" s="54"/>
      <c r="JFA20" s="54"/>
      <c r="JFB20" s="54"/>
      <c r="JFC20" s="54"/>
      <c r="JFD20" s="54"/>
      <c r="JFE20" s="54"/>
      <c r="JFF20" s="54"/>
      <c r="JFG20" s="54"/>
      <c r="JFH20" s="54"/>
      <c r="JFI20" s="54"/>
      <c r="JFJ20" s="54"/>
      <c r="JFK20" s="54"/>
      <c r="JFL20" s="54"/>
      <c r="JFM20" s="54"/>
      <c r="JFN20" s="54"/>
      <c r="JFO20" s="54"/>
      <c r="JFP20" s="54"/>
      <c r="JFQ20" s="54"/>
      <c r="JFR20" s="54"/>
      <c r="JFS20" s="54"/>
      <c r="JFT20" s="54"/>
      <c r="JFU20" s="54"/>
      <c r="JFV20" s="54"/>
      <c r="JFW20" s="54"/>
      <c r="JFX20" s="54"/>
      <c r="JFY20" s="54"/>
      <c r="JFZ20" s="54"/>
      <c r="JGA20" s="54"/>
      <c r="JGB20" s="54"/>
      <c r="JGC20" s="54"/>
      <c r="JGD20" s="54"/>
      <c r="JGE20" s="54"/>
      <c r="JGF20" s="54"/>
      <c r="JGG20" s="54"/>
      <c r="JGH20" s="54"/>
      <c r="JGI20" s="54"/>
      <c r="JGJ20" s="54"/>
      <c r="JGK20" s="54"/>
      <c r="JGL20" s="54"/>
      <c r="JGM20" s="54"/>
      <c r="JGN20" s="54"/>
      <c r="JGO20" s="54"/>
      <c r="JGP20" s="54"/>
      <c r="JGQ20" s="54"/>
      <c r="JGR20" s="54"/>
      <c r="JGS20" s="54"/>
      <c r="JGT20" s="54"/>
      <c r="JGU20" s="54"/>
      <c r="JGV20" s="54"/>
      <c r="JGW20" s="54"/>
      <c r="JGX20" s="54"/>
      <c r="JGY20" s="54"/>
      <c r="JGZ20" s="54"/>
      <c r="JHA20" s="54"/>
      <c r="JHB20" s="54"/>
      <c r="JHC20" s="54"/>
      <c r="JHD20" s="54"/>
      <c r="JHE20" s="54"/>
      <c r="JHF20" s="54"/>
      <c r="JHG20" s="54"/>
      <c r="JHH20" s="54"/>
      <c r="JHI20" s="54"/>
      <c r="JHJ20" s="54"/>
      <c r="JHK20" s="54"/>
      <c r="JHL20" s="54"/>
      <c r="JHM20" s="54"/>
      <c r="JHN20" s="54"/>
      <c r="JHO20" s="54"/>
      <c r="JHP20" s="54"/>
      <c r="JHQ20" s="54"/>
      <c r="JHR20" s="54"/>
      <c r="JHS20" s="54"/>
      <c r="JHT20" s="54"/>
      <c r="JHU20" s="54"/>
      <c r="JHV20" s="54"/>
      <c r="JHW20" s="54"/>
      <c r="JHX20" s="54"/>
      <c r="JHY20" s="54"/>
      <c r="JHZ20" s="54"/>
      <c r="JIA20" s="54"/>
      <c r="JIB20" s="54"/>
      <c r="JIC20" s="54"/>
      <c r="JID20" s="54"/>
      <c r="JIE20" s="54"/>
      <c r="JIF20" s="54"/>
      <c r="JIG20" s="54"/>
      <c r="JIH20" s="54"/>
      <c r="JII20" s="54"/>
      <c r="JIJ20" s="54"/>
      <c r="JIK20" s="54"/>
      <c r="JIL20" s="54"/>
      <c r="JIM20" s="54"/>
      <c r="JIN20" s="54"/>
      <c r="JIO20" s="54"/>
      <c r="JIP20" s="54"/>
      <c r="JIQ20" s="54"/>
      <c r="JIR20" s="54"/>
      <c r="JIS20" s="54"/>
      <c r="JIT20" s="54"/>
      <c r="JIU20" s="54"/>
      <c r="JIV20" s="54"/>
      <c r="JIW20" s="54"/>
      <c r="JIX20" s="54"/>
      <c r="JIY20" s="54"/>
      <c r="JIZ20" s="54"/>
      <c r="JJA20" s="54"/>
      <c r="JJB20" s="54"/>
      <c r="JJC20" s="54"/>
      <c r="JJD20" s="54"/>
      <c r="JJE20" s="54"/>
      <c r="JJF20" s="54"/>
      <c r="JJG20" s="54"/>
      <c r="JJH20" s="54"/>
      <c r="JJI20" s="54"/>
      <c r="JJJ20" s="54"/>
      <c r="JJK20" s="54"/>
      <c r="JJL20" s="54"/>
      <c r="JJM20" s="54"/>
      <c r="JJN20" s="54"/>
      <c r="JJO20" s="54"/>
      <c r="JJP20" s="54"/>
      <c r="JJQ20" s="54"/>
      <c r="JJR20" s="54"/>
      <c r="JJS20" s="54"/>
      <c r="JJT20" s="54"/>
      <c r="JJU20" s="54"/>
      <c r="JJV20" s="54"/>
      <c r="JJW20" s="54"/>
      <c r="JJX20" s="54"/>
      <c r="JJY20" s="54"/>
      <c r="JJZ20" s="54"/>
      <c r="JKA20" s="54"/>
      <c r="JKB20" s="54"/>
      <c r="JKC20" s="54"/>
      <c r="JKD20" s="54"/>
      <c r="JKE20" s="54"/>
      <c r="JKF20" s="54"/>
      <c r="JKG20" s="54"/>
      <c r="JKH20" s="54"/>
      <c r="JKI20" s="54"/>
      <c r="JKJ20" s="54"/>
      <c r="JKK20" s="54"/>
      <c r="JKL20" s="54"/>
      <c r="JKM20" s="54"/>
      <c r="JKN20" s="54"/>
      <c r="JKO20" s="54"/>
      <c r="JKP20" s="54"/>
      <c r="JKQ20" s="54"/>
      <c r="JKR20" s="54"/>
      <c r="JKS20" s="54"/>
      <c r="JKT20" s="54"/>
      <c r="JKU20" s="54"/>
      <c r="JKV20" s="54"/>
      <c r="JKW20" s="54"/>
      <c r="JKX20" s="54"/>
      <c r="JKY20" s="54"/>
      <c r="JKZ20" s="54"/>
      <c r="JLA20" s="54"/>
      <c r="JLB20" s="54"/>
      <c r="JLC20" s="54"/>
      <c r="JLD20" s="54"/>
      <c r="JLE20" s="54"/>
      <c r="JLF20" s="54"/>
      <c r="JLG20" s="54"/>
      <c r="JLH20" s="54"/>
      <c r="JLI20" s="54"/>
      <c r="JLJ20" s="54"/>
      <c r="JLK20" s="54"/>
      <c r="JLL20" s="54"/>
      <c r="JLM20" s="54"/>
      <c r="JLN20" s="54"/>
      <c r="JLO20" s="54"/>
      <c r="JLP20" s="54"/>
      <c r="JLQ20" s="54"/>
      <c r="JLR20" s="54"/>
      <c r="JLS20" s="54"/>
      <c r="JLT20" s="54"/>
      <c r="JLU20" s="54"/>
      <c r="JLV20" s="54"/>
      <c r="JLW20" s="54"/>
      <c r="JLX20" s="54"/>
      <c r="JLY20" s="54"/>
      <c r="JLZ20" s="54"/>
      <c r="JMA20" s="54"/>
      <c r="JMB20" s="54"/>
      <c r="JMC20" s="54"/>
      <c r="JMD20" s="54"/>
      <c r="JME20" s="54"/>
      <c r="JMF20" s="54"/>
      <c r="JMG20" s="54"/>
      <c r="JMH20" s="54"/>
      <c r="JMI20" s="54"/>
      <c r="JMJ20" s="54"/>
      <c r="JMK20" s="54"/>
      <c r="JML20" s="54"/>
      <c r="JMM20" s="54"/>
      <c r="JMN20" s="54"/>
      <c r="JMO20" s="54"/>
      <c r="JMP20" s="54"/>
      <c r="JMQ20" s="54"/>
      <c r="JMR20" s="54"/>
      <c r="JMS20" s="54"/>
      <c r="JMT20" s="54"/>
      <c r="JMU20" s="54"/>
      <c r="JMV20" s="54"/>
      <c r="JMW20" s="54"/>
      <c r="JMX20" s="54"/>
      <c r="JMY20" s="54"/>
      <c r="JMZ20" s="54"/>
      <c r="JNA20" s="54"/>
      <c r="JNB20" s="54"/>
      <c r="JNC20" s="54"/>
      <c r="JND20" s="54"/>
      <c r="JNE20" s="54"/>
      <c r="JNF20" s="54"/>
      <c r="JNG20" s="54"/>
      <c r="JNH20" s="54"/>
      <c r="JNI20" s="54"/>
      <c r="JNJ20" s="54"/>
      <c r="JNK20" s="54"/>
      <c r="JNL20" s="54"/>
      <c r="JNM20" s="54"/>
      <c r="JNN20" s="54"/>
      <c r="JNO20" s="54"/>
      <c r="JNP20" s="54"/>
      <c r="JNQ20" s="54"/>
      <c r="JNR20" s="54"/>
      <c r="JNS20" s="54"/>
      <c r="JNT20" s="54"/>
      <c r="JNU20" s="54"/>
      <c r="JNV20" s="54"/>
      <c r="JNW20" s="54"/>
      <c r="JNX20" s="54"/>
      <c r="JNY20" s="54"/>
      <c r="JNZ20" s="54"/>
      <c r="JOA20" s="54"/>
      <c r="JOB20" s="54"/>
      <c r="JOC20" s="54"/>
      <c r="JOD20" s="54"/>
      <c r="JOE20" s="54"/>
      <c r="JOF20" s="54"/>
      <c r="JOG20" s="54"/>
      <c r="JOH20" s="54"/>
      <c r="JOI20" s="54"/>
      <c r="JOJ20" s="54"/>
      <c r="JOK20" s="54"/>
      <c r="JOL20" s="54"/>
      <c r="JOM20" s="54"/>
      <c r="JON20" s="54"/>
      <c r="JOO20" s="54"/>
      <c r="JOP20" s="54"/>
      <c r="JOQ20" s="54"/>
      <c r="JOR20" s="54"/>
      <c r="JOS20" s="54"/>
      <c r="JOT20" s="54"/>
      <c r="JOU20" s="54"/>
      <c r="JOV20" s="54"/>
      <c r="JOW20" s="54"/>
      <c r="JOX20" s="54"/>
      <c r="JOY20" s="54"/>
      <c r="JOZ20" s="54"/>
      <c r="JPA20" s="54"/>
      <c r="JPB20" s="54"/>
      <c r="JPC20" s="54"/>
      <c r="JPD20" s="54"/>
      <c r="JPE20" s="54"/>
      <c r="JPF20" s="54"/>
      <c r="JPG20" s="54"/>
      <c r="JPH20" s="54"/>
      <c r="JPI20" s="54"/>
      <c r="JPJ20" s="54"/>
      <c r="JPK20" s="54"/>
      <c r="JPL20" s="54"/>
      <c r="JPM20" s="54"/>
      <c r="JPN20" s="54"/>
      <c r="JPO20" s="54"/>
      <c r="JPP20" s="54"/>
      <c r="JPQ20" s="54"/>
      <c r="JPR20" s="54"/>
      <c r="JPS20" s="54"/>
      <c r="JPT20" s="54"/>
      <c r="JPU20" s="54"/>
      <c r="JPV20" s="54"/>
      <c r="JPW20" s="54"/>
      <c r="JPX20" s="54"/>
      <c r="JPY20" s="54"/>
      <c r="JPZ20" s="54"/>
      <c r="JQA20" s="54"/>
      <c r="JQB20" s="54"/>
      <c r="JQC20" s="54"/>
      <c r="JQD20" s="54"/>
      <c r="JQE20" s="54"/>
      <c r="JQF20" s="54"/>
      <c r="JQG20" s="54"/>
      <c r="JQH20" s="54"/>
      <c r="JQI20" s="54"/>
      <c r="JQJ20" s="54"/>
      <c r="JQK20" s="54"/>
      <c r="JQL20" s="54"/>
      <c r="JQM20" s="54"/>
      <c r="JQN20" s="54"/>
      <c r="JQO20" s="54"/>
      <c r="JQP20" s="54"/>
      <c r="JQQ20" s="54"/>
      <c r="JQR20" s="54"/>
      <c r="JQS20" s="54"/>
      <c r="JQT20" s="54"/>
      <c r="JQU20" s="54"/>
      <c r="JQV20" s="54"/>
      <c r="JQW20" s="54"/>
      <c r="JQX20" s="54"/>
      <c r="JQY20" s="54"/>
      <c r="JQZ20" s="54"/>
      <c r="JRA20" s="54"/>
      <c r="JRB20" s="54"/>
      <c r="JRC20" s="54"/>
      <c r="JRD20" s="54"/>
      <c r="JRE20" s="54"/>
      <c r="JRF20" s="54"/>
      <c r="JRG20" s="54"/>
      <c r="JRH20" s="54"/>
      <c r="JRI20" s="54"/>
      <c r="JRJ20" s="54"/>
      <c r="JRK20" s="54"/>
      <c r="JRL20" s="54"/>
      <c r="JRM20" s="54"/>
      <c r="JRN20" s="54"/>
      <c r="JRO20" s="54"/>
      <c r="JRP20" s="54"/>
      <c r="JRQ20" s="54"/>
      <c r="JRR20" s="54"/>
      <c r="JRS20" s="54"/>
      <c r="JRT20" s="54"/>
      <c r="JRU20" s="54"/>
      <c r="JRV20" s="54"/>
      <c r="JRW20" s="54"/>
      <c r="JRX20" s="54"/>
      <c r="JRY20" s="54"/>
      <c r="JRZ20" s="54"/>
      <c r="JSA20" s="54"/>
      <c r="JSB20" s="54"/>
      <c r="JSC20" s="54"/>
      <c r="JSD20" s="54"/>
      <c r="JSE20" s="54"/>
      <c r="JSF20" s="54"/>
      <c r="JSG20" s="54"/>
      <c r="JSH20" s="54"/>
      <c r="JSI20" s="54"/>
      <c r="JSJ20" s="54"/>
      <c r="JSK20" s="54"/>
      <c r="JSL20" s="54"/>
      <c r="JSM20" s="54"/>
      <c r="JSN20" s="54"/>
      <c r="JSO20" s="54"/>
      <c r="JSP20" s="54"/>
      <c r="JSQ20" s="54"/>
      <c r="JSR20" s="54"/>
      <c r="JSS20" s="54"/>
      <c r="JST20" s="54"/>
      <c r="JSU20" s="54"/>
      <c r="JSV20" s="54"/>
      <c r="JSW20" s="54"/>
      <c r="JSX20" s="54"/>
      <c r="JSY20" s="54"/>
      <c r="JSZ20" s="54"/>
      <c r="JTA20" s="54"/>
      <c r="JTB20" s="54"/>
      <c r="JTC20" s="54"/>
      <c r="JTD20" s="54"/>
      <c r="JTE20" s="54"/>
      <c r="JTF20" s="54"/>
      <c r="JTG20" s="54"/>
      <c r="JTH20" s="54"/>
      <c r="JTI20" s="54"/>
      <c r="JTJ20" s="54"/>
      <c r="JTK20" s="54"/>
      <c r="JTL20" s="54"/>
      <c r="JTM20" s="54"/>
      <c r="JTN20" s="54"/>
      <c r="JTO20" s="54"/>
      <c r="JTP20" s="54"/>
      <c r="JTQ20" s="54"/>
      <c r="JTR20" s="54"/>
      <c r="JTS20" s="54"/>
      <c r="JTT20" s="54"/>
      <c r="JTU20" s="54"/>
      <c r="JTV20" s="54"/>
      <c r="JTW20" s="54"/>
      <c r="JTX20" s="54"/>
      <c r="JTY20" s="54"/>
      <c r="JTZ20" s="54"/>
      <c r="JUA20" s="54"/>
      <c r="JUB20" s="54"/>
      <c r="JUC20" s="54"/>
      <c r="JUD20" s="54"/>
      <c r="JUE20" s="54"/>
      <c r="JUF20" s="54"/>
      <c r="JUG20" s="54"/>
      <c r="JUH20" s="54"/>
      <c r="JUI20" s="54"/>
      <c r="JUJ20" s="54"/>
      <c r="JUK20" s="54"/>
      <c r="JUL20" s="54"/>
      <c r="JUM20" s="54"/>
      <c r="JUN20" s="54"/>
      <c r="JUO20" s="54"/>
      <c r="JUP20" s="54"/>
      <c r="JUQ20" s="54"/>
      <c r="JUR20" s="54"/>
      <c r="JUS20" s="54"/>
      <c r="JUT20" s="54"/>
      <c r="JUU20" s="54"/>
      <c r="JUV20" s="54"/>
      <c r="JUW20" s="54"/>
      <c r="JUX20" s="54"/>
      <c r="JUY20" s="54"/>
      <c r="JUZ20" s="54"/>
      <c r="JVA20" s="54"/>
      <c r="JVB20" s="54"/>
      <c r="JVC20" s="54"/>
      <c r="JVD20" s="54"/>
      <c r="JVE20" s="54"/>
      <c r="JVF20" s="54"/>
      <c r="JVG20" s="54"/>
      <c r="JVH20" s="54"/>
      <c r="JVI20" s="54"/>
      <c r="JVJ20" s="54"/>
      <c r="JVK20" s="54"/>
      <c r="JVL20" s="54"/>
      <c r="JVM20" s="54"/>
      <c r="JVN20" s="54"/>
      <c r="JVO20" s="54"/>
      <c r="JVP20" s="54"/>
      <c r="JVQ20" s="54"/>
      <c r="JVR20" s="54"/>
      <c r="JVS20" s="54"/>
      <c r="JVT20" s="54"/>
      <c r="JVU20" s="54"/>
      <c r="JVV20" s="54"/>
      <c r="JVW20" s="54"/>
      <c r="JVX20" s="54"/>
      <c r="JVY20" s="54"/>
      <c r="JVZ20" s="54"/>
      <c r="JWA20" s="54"/>
      <c r="JWB20" s="54"/>
      <c r="JWC20" s="54"/>
      <c r="JWD20" s="54"/>
      <c r="JWE20" s="54"/>
      <c r="JWF20" s="54"/>
      <c r="JWG20" s="54"/>
      <c r="JWH20" s="54"/>
      <c r="JWI20" s="54"/>
      <c r="JWJ20" s="54"/>
      <c r="JWK20" s="54"/>
      <c r="JWL20" s="54"/>
      <c r="JWM20" s="54"/>
      <c r="JWN20" s="54"/>
      <c r="JWO20" s="54"/>
      <c r="JWP20" s="54"/>
      <c r="JWQ20" s="54"/>
      <c r="JWR20" s="54"/>
      <c r="JWS20" s="54"/>
      <c r="JWT20" s="54"/>
      <c r="JWU20" s="54"/>
      <c r="JWV20" s="54"/>
      <c r="JWW20" s="54"/>
      <c r="JWX20" s="54"/>
      <c r="JWY20" s="54"/>
      <c r="JWZ20" s="54"/>
      <c r="JXA20" s="54"/>
      <c r="JXB20" s="54"/>
      <c r="JXC20" s="54"/>
      <c r="JXD20" s="54"/>
      <c r="JXE20" s="54"/>
      <c r="JXF20" s="54"/>
      <c r="JXG20" s="54"/>
      <c r="JXH20" s="54"/>
      <c r="JXI20" s="54"/>
      <c r="JXJ20" s="54"/>
      <c r="JXK20" s="54"/>
      <c r="JXL20" s="54"/>
      <c r="JXM20" s="54"/>
      <c r="JXN20" s="54"/>
      <c r="JXO20" s="54"/>
      <c r="JXP20" s="54"/>
      <c r="JXQ20" s="54"/>
      <c r="JXR20" s="54"/>
      <c r="JXS20" s="54"/>
      <c r="JXT20" s="54"/>
      <c r="JXU20" s="54"/>
      <c r="JXV20" s="54"/>
      <c r="JXW20" s="54"/>
      <c r="JXX20" s="54"/>
      <c r="JXY20" s="54"/>
      <c r="JXZ20" s="54"/>
      <c r="JYA20" s="54"/>
      <c r="JYB20" s="54"/>
      <c r="JYC20" s="54"/>
      <c r="JYD20" s="54"/>
      <c r="JYE20" s="54"/>
      <c r="JYF20" s="54"/>
      <c r="JYG20" s="54"/>
      <c r="JYH20" s="54"/>
      <c r="JYI20" s="54"/>
      <c r="JYJ20" s="54"/>
      <c r="JYK20" s="54"/>
      <c r="JYL20" s="54"/>
      <c r="JYM20" s="54"/>
      <c r="JYN20" s="54"/>
      <c r="JYO20" s="54"/>
      <c r="JYP20" s="54"/>
      <c r="JYQ20" s="54"/>
      <c r="JYR20" s="54"/>
      <c r="JYS20" s="54"/>
      <c r="JYT20" s="54"/>
      <c r="JYU20" s="54"/>
      <c r="JYV20" s="54"/>
      <c r="JYW20" s="54"/>
      <c r="JYX20" s="54"/>
      <c r="JYY20" s="54"/>
      <c r="JYZ20" s="54"/>
      <c r="JZA20" s="54"/>
      <c r="JZB20" s="54"/>
      <c r="JZC20" s="54"/>
      <c r="JZD20" s="54"/>
      <c r="JZE20" s="54"/>
      <c r="JZF20" s="54"/>
      <c r="JZG20" s="54"/>
      <c r="JZH20" s="54"/>
      <c r="JZI20" s="54"/>
      <c r="JZJ20" s="54"/>
      <c r="JZK20" s="54"/>
      <c r="JZL20" s="54"/>
      <c r="JZM20" s="54"/>
      <c r="JZN20" s="54"/>
      <c r="JZO20" s="54"/>
      <c r="JZP20" s="54"/>
      <c r="JZQ20" s="54"/>
      <c r="JZR20" s="54"/>
      <c r="JZS20" s="54"/>
      <c r="JZT20" s="54"/>
      <c r="JZU20" s="54"/>
      <c r="JZV20" s="54"/>
      <c r="JZW20" s="54"/>
      <c r="JZX20" s="54"/>
      <c r="JZY20" s="54"/>
      <c r="JZZ20" s="54"/>
      <c r="KAA20" s="54"/>
      <c r="KAB20" s="54"/>
      <c r="KAC20" s="54"/>
      <c r="KAD20" s="54"/>
      <c r="KAE20" s="54"/>
      <c r="KAF20" s="54"/>
      <c r="KAG20" s="54"/>
      <c r="KAH20" s="54"/>
      <c r="KAI20" s="54"/>
      <c r="KAJ20" s="54"/>
      <c r="KAK20" s="54"/>
      <c r="KAL20" s="54"/>
      <c r="KAM20" s="54"/>
      <c r="KAN20" s="54"/>
      <c r="KAO20" s="54"/>
      <c r="KAP20" s="54"/>
      <c r="KAQ20" s="54"/>
      <c r="KAR20" s="54"/>
      <c r="KAS20" s="54"/>
      <c r="KAT20" s="54"/>
      <c r="KAU20" s="54"/>
      <c r="KAV20" s="54"/>
      <c r="KAW20" s="54"/>
      <c r="KAX20" s="54"/>
      <c r="KAY20" s="54"/>
      <c r="KAZ20" s="54"/>
      <c r="KBA20" s="54"/>
      <c r="KBB20" s="54"/>
      <c r="KBC20" s="54"/>
      <c r="KBD20" s="54"/>
      <c r="KBE20" s="54"/>
      <c r="KBF20" s="54"/>
      <c r="KBG20" s="54"/>
      <c r="KBH20" s="54"/>
      <c r="KBI20" s="54"/>
      <c r="KBJ20" s="54"/>
      <c r="KBK20" s="54"/>
      <c r="KBL20" s="54"/>
      <c r="KBM20" s="54"/>
      <c r="KBN20" s="54"/>
      <c r="KBO20" s="54"/>
      <c r="KBP20" s="54"/>
      <c r="KBQ20" s="54"/>
      <c r="KBR20" s="54"/>
      <c r="KBS20" s="54"/>
      <c r="KBT20" s="54"/>
      <c r="KBU20" s="54"/>
      <c r="KBV20" s="54"/>
      <c r="KBW20" s="54"/>
      <c r="KBX20" s="54"/>
      <c r="KBY20" s="54"/>
      <c r="KBZ20" s="54"/>
      <c r="KCA20" s="54"/>
      <c r="KCB20" s="54"/>
      <c r="KCC20" s="54"/>
      <c r="KCD20" s="54"/>
      <c r="KCE20" s="54"/>
      <c r="KCF20" s="54"/>
      <c r="KCG20" s="54"/>
      <c r="KCH20" s="54"/>
      <c r="KCI20" s="54"/>
      <c r="KCJ20" s="54"/>
      <c r="KCK20" s="54"/>
      <c r="KCL20" s="54"/>
      <c r="KCM20" s="54"/>
      <c r="KCN20" s="54"/>
      <c r="KCO20" s="54"/>
      <c r="KCP20" s="54"/>
      <c r="KCQ20" s="54"/>
      <c r="KCR20" s="54"/>
      <c r="KCS20" s="54"/>
      <c r="KCT20" s="54"/>
      <c r="KCU20" s="54"/>
      <c r="KCV20" s="54"/>
      <c r="KCW20" s="54"/>
      <c r="KCX20" s="54"/>
      <c r="KCY20" s="54"/>
      <c r="KCZ20" s="54"/>
      <c r="KDA20" s="54"/>
      <c r="KDB20" s="54"/>
      <c r="KDC20" s="54"/>
      <c r="KDD20" s="54"/>
      <c r="KDE20" s="54"/>
      <c r="KDF20" s="54"/>
      <c r="KDG20" s="54"/>
      <c r="KDH20" s="54"/>
      <c r="KDI20" s="54"/>
      <c r="KDJ20" s="54"/>
      <c r="KDK20" s="54"/>
      <c r="KDL20" s="54"/>
      <c r="KDM20" s="54"/>
      <c r="KDN20" s="54"/>
      <c r="KDO20" s="54"/>
      <c r="KDP20" s="54"/>
      <c r="KDQ20" s="54"/>
      <c r="KDR20" s="54"/>
      <c r="KDS20" s="54"/>
      <c r="KDT20" s="54"/>
      <c r="KDU20" s="54"/>
      <c r="KDV20" s="54"/>
      <c r="KDW20" s="54"/>
      <c r="KDX20" s="54"/>
      <c r="KDY20" s="54"/>
      <c r="KDZ20" s="54"/>
      <c r="KEA20" s="54"/>
      <c r="KEB20" s="54"/>
      <c r="KEC20" s="54"/>
      <c r="KED20" s="54"/>
      <c r="KEE20" s="54"/>
      <c r="KEF20" s="54"/>
      <c r="KEG20" s="54"/>
      <c r="KEH20" s="54"/>
      <c r="KEI20" s="54"/>
      <c r="KEJ20" s="54"/>
      <c r="KEK20" s="54"/>
      <c r="KEL20" s="54"/>
      <c r="KEM20" s="54"/>
      <c r="KEN20" s="54"/>
      <c r="KEO20" s="54"/>
      <c r="KEP20" s="54"/>
      <c r="KEQ20" s="54"/>
      <c r="KER20" s="54"/>
      <c r="KES20" s="54"/>
      <c r="KET20" s="54"/>
      <c r="KEU20" s="54"/>
      <c r="KEV20" s="54"/>
      <c r="KEW20" s="54"/>
      <c r="KEX20" s="54"/>
      <c r="KEY20" s="54"/>
      <c r="KEZ20" s="54"/>
      <c r="KFA20" s="54"/>
      <c r="KFB20" s="54"/>
      <c r="KFC20" s="54"/>
      <c r="KFD20" s="54"/>
      <c r="KFE20" s="54"/>
      <c r="KFF20" s="54"/>
      <c r="KFG20" s="54"/>
      <c r="KFH20" s="54"/>
      <c r="KFI20" s="54"/>
      <c r="KFJ20" s="54"/>
      <c r="KFK20" s="54"/>
      <c r="KFL20" s="54"/>
      <c r="KFM20" s="54"/>
      <c r="KFN20" s="54"/>
      <c r="KFO20" s="54"/>
      <c r="KFP20" s="54"/>
      <c r="KFQ20" s="54"/>
      <c r="KFR20" s="54"/>
      <c r="KFS20" s="54"/>
      <c r="KFT20" s="54"/>
      <c r="KFU20" s="54"/>
      <c r="KFV20" s="54"/>
      <c r="KFW20" s="54"/>
      <c r="KFX20" s="54"/>
      <c r="KFY20" s="54"/>
      <c r="KFZ20" s="54"/>
      <c r="KGA20" s="54"/>
      <c r="KGB20" s="54"/>
      <c r="KGC20" s="54"/>
      <c r="KGD20" s="54"/>
      <c r="KGE20" s="54"/>
      <c r="KGF20" s="54"/>
      <c r="KGG20" s="54"/>
      <c r="KGH20" s="54"/>
      <c r="KGI20" s="54"/>
      <c r="KGJ20" s="54"/>
      <c r="KGK20" s="54"/>
      <c r="KGL20" s="54"/>
      <c r="KGM20" s="54"/>
      <c r="KGN20" s="54"/>
      <c r="KGO20" s="54"/>
      <c r="KGP20" s="54"/>
      <c r="KGQ20" s="54"/>
      <c r="KGR20" s="54"/>
      <c r="KGS20" s="54"/>
      <c r="KGT20" s="54"/>
      <c r="KGU20" s="54"/>
      <c r="KGV20" s="54"/>
      <c r="KGW20" s="54"/>
      <c r="KGX20" s="54"/>
      <c r="KGY20" s="54"/>
      <c r="KGZ20" s="54"/>
      <c r="KHA20" s="54"/>
      <c r="KHB20" s="54"/>
      <c r="KHC20" s="54"/>
      <c r="KHD20" s="54"/>
      <c r="KHE20" s="54"/>
      <c r="KHF20" s="54"/>
      <c r="KHG20" s="54"/>
      <c r="KHH20" s="54"/>
      <c r="KHI20" s="54"/>
      <c r="KHJ20" s="54"/>
      <c r="KHK20" s="54"/>
      <c r="KHL20" s="54"/>
      <c r="KHM20" s="54"/>
      <c r="KHN20" s="54"/>
      <c r="KHO20" s="54"/>
      <c r="KHP20" s="54"/>
      <c r="KHQ20" s="54"/>
      <c r="KHR20" s="54"/>
      <c r="KHS20" s="54"/>
      <c r="KHT20" s="54"/>
      <c r="KHU20" s="54"/>
      <c r="KHV20" s="54"/>
      <c r="KHW20" s="54"/>
      <c r="KHX20" s="54"/>
      <c r="KHY20" s="54"/>
      <c r="KHZ20" s="54"/>
      <c r="KIA20" s="54"/>
      <c r="KIB20" s="54"/>
      <c r="KIC20" s="54"/>
      <c r="KID20" s="54"/>
      <c r="KIE20" s="54"/>
      <c r="KIF20" s="54"/>
      <c r="KIG20" s="54"/>
      <c r="KIH20" s="54"/>
      <c r="KII20" s="54"/>
      <c r="KIJ20" s="54"/>
      <c r="KIK20" s="54"/>
      <c r="KIL20" s="54"/>
      <c r="KIM20" s="54"/>
      <c r="KIN20" s="54"/>
      <c r="KIO20" s="54"/>
      <c r="KIP20" s="54"/>
      <c r="KIQ20" s="54"/>
      <c r="KIR20" s="54"/>
      <c r="KIS20" s="54"/>
      <c r="KIT20" s="54"/>
      <c r="KIU20" s="54"/>
      <c r="KIV20" s="54"/>
      <c r="KIW20" s="54"/>
      <c r="KIX20" s="54"/>
      <c r="KIY20" s="54"/>
      <c r="KIZ20" s="54"/>
      <c r="KJA20" s="54"/>
      <c r="KJB20" s="54"/>
      <c r="KJC20" s="54"/>
      <c r="KJD20" s="54"/>
      <c r="KJE20" s="54"/>
      <c r="KJF20" s="54"/>
      <c r="KJG20" s="54"/>
      <c r="KJH20" s="54"/>
      <c r="KJI20" s="54"/>
      <c r="KJJ20" s="54"/>
      <c r="KJK20" s="54"/>
      <c r="KJL20" s="54"/>
      <c r="KJM20" s="54"/>
      <c r="KJN20" s="54"/>
      <c r="KJO20" s="54"/>
      <c r="KJP20" s="54"/>
      <c r="KJQ20" s="54"/>
      <c r="KJR20" s="54"/>
      <c r="KJS20" s="54"/>
      <c r="KJT20" s="54"/>
      <c r="KJU20" s="54"/>
      <c r="KJV20" s="54"/>
      <c r="KJW20" s="54"/>
      <c r="KJX20" s="54"/>
      <c r="KJY20" s="54"/>
      <c r="KJZ20" s="54"/>
      <c r="KKA20" s="54"/>
      <c r="KKB20" s="54"/>
      <c r="KKC20" s="54"/>
      <c r="KKD20" s="54"/>
      <c r="KKE20" s="54"/>
      <c r="KKF20" s="54"/>
      <c r="KKG20" s="54"/>
      <c r="KKH20" s="54"/>
      <c r="KKI20" s="54"/>
      <c r="KKJ20" s="54"/>
      <c r="KKK20" s="54"/>
      <c r="KKL20" s="54"/>
      <c r="KKM20" s="54"/>
      <c r="KKN20" s="54"/>
      <c r="KKO20" s="54"/>
      <c r="KKP20" s="54"/>
      <c r="KKQ20" s="54"/>
      <c r="KKR20" s="54"/>
      <c r="KKS20" s="54"/>
      <c r="KKT20" s="54"/>
      <c r="KKU20" s="54"/>
      <c r="KKV20" s="54"/>
      <c r="KKW20" s="54"/>
      <c r="KKX20" s="54"/>
      <c r="KKY20" s="54"/>
      <c r="KKZ20" s="54"/>
      <c r="KLA20" s="54"/>
      <c r="KLB20" s="54"/>
      <c r="KLC20" s="54"/>
      <c r="KLD20" s="54"/>
      <c r="KLE20" s="54"/>
      <c r="KLF20" s="54"/>
      <c r="KLG20" s="54"/>
      <c r="KLH20" s="54"/>
      <c r="KLI20" s="54"/>
      <c r="KLJ20" s="54"/>
      <c r="KLK20" s="54"/>
      <c r="KLL20" s="54"/>
      <c r="KLM20" s="54"/>
      <c r="KLN20" s="54"/>
      <c r="KLO20" s="54"/>
      <c r="KLP20" s="54"/>
      <c r="KLQ20" s="54"/>
      <c r="KLR20" s="54"/>
      <c r="KLS20" s="54"/>
      <c r="KLT20" s="54"/>
      <c r="KLU20" s="54"/>
      <c r="KLV20" s="54"/>
      <c r="KLW20" s="54"/>
      <c r="KLX20" s="54"/>
      <c r="KLY20" s="54"/>
      <c r="KLZ20" s="54"/>
      <c r="KMA20" s="54"/>
      <c r="KMB20" s="54"/>
      <c r="KMC20" s="54"/>
      <c r="KMD20" s="54"/>
      <c r="KME20" s="54"/>
      <c r="KMF20" s="54"/>
      <c r="KMG20" s="54"/>
      <c r="KMH20" s="54"/>
      <c r="KMI20" s="54"/>
      <c r="KMJ20" s="54"/>
      <c r="KMK20" s="54"/>
      <c r="KML20" s="54"/>
      <c r="KMM20" s="54"/>
      <c r="KMN20" s="54"/>
      <c r="KMO20" s="54"/>
      <c r="KMP20" s="54"/>
      <c r="KMQ20" s="54"/>
      <c r="KMR20" s="54"/>
      <c r="KMS20" s="54"/>
      <c r="KMT20" s="54"/>
      <c r="KMU20" s="54"/>
      <c r="KMV20" s="54"/>
      <c r="KMW20" s="54"/>
      <c r="KMX20" s="54"/>
      <c r="KMY20" s="54"/>
      <c r="KMZ20" s="54"/>
      <c r="KNA20" s="54"/>
      <c r="KNB20" s="54"/>
      <c r="KNC20" s="54"/>
      <c r="KND20" s="54"/>
      <c r="KNE20" s="54"/>
      <c r="KNF20" s="54"/>
      <c r="KNG20" s="54"/>
      <c r="KNH20" s="54"/>
      <c r="KNI20" s="54"/>
      <c r="KNJ20" s="54"/>
      <c r="KNK20" s="54"/>
      <c r="KNL20" s="54"/>
      <c r="KNM20" s="54"/>
      <c r="KNN20" s="54"/>
      <c r="KNO20" s="54"/>
      <c r="KNP20" s="54"/>
      <c r="KNQ20" s="54"/>
      <c r="KNR20" s="54"/>
      <c r="KNS20" s="54"/>
      <c r="KNT20" s="54"/>
      <c r="KNU20" s="54"/>
      <c r="KNV20" s="54"/>
      <c r="KNW20" s="54"/>
      <c r="KNX20" s="54"/>
      <c r="KNY20" s="54"/>
      <c r="KNZ20" s="54"/>
      <c r="KOA20" s="54"/>
      <c r="KOB20" s="54"/>
      <c r="KOC20" s="54"/>
      <c r="KOD20" s="54"/>
      <c r="KOE20" s="54"/>
      <c r="KOF20" s="54"/>
      <c r="KOG20" s="54"/>
      <c r="KOH20" s="54"/>
      <c r="KOI20" s="54"/>
      <c r="KOJ20" s="54"/>
      <c r="KOK20" s="54"/>
      <c r="KOL20" s="54"/>
      <c r="KOM20" s="54"/>
      <c r="KON20" s="54"/>
      <c r="KOO20" s="54"/>
      <c r="KOP20" s="54"/>
      <c r="KOQ20" s="54"/>
      <c r="KOR20" s="54"/>
      <c r="KOS20" s="54"/>
      <c r="KOT20" s="54"/>
      <c r="KOU20" s="54"/>
      <c r="KOV20" s="54"/>
      <c r="KOW20" s="54"/>
      <c r="KOX20" s="54"/>
      <c r="KOY20" s="54"/>
      <c r="KOZ20" s="54"/>
      <c r="KPA20" s="54"/>
      <c r="KPB20" s="54"/>
      <c r="KPC20" s="54"/>
      <c r="KPD20" s="54"/>
      <c r="KPE20" s="54"/>
      <c r="KPF20" s="54"/>
      <c r="KPG20" s="54"/>
      <c r="KPH20" s="54"/>
      <c r="KPI20" s="54"/>
      <c r="KPJ20" s="54"/>
      <c r="KPK20" s="54"/>
      <c r="KPL20" s="54"/>
      <c r="KPM20" s="54"/>
      <c r="KPN20" s="54"/>
      <c r="KPO20" s="54"/>
      <c r="KPP20" s="54"/>
      <c r="KPQ20" s="54"/>
      <c r="KPR20" s="54"/>
      <c r="KPS20" s="54"/>
      <c r="KPT20" s="54"/>
      <c r="KPU20" s="54"/>
      <c r="KPV20" s="54"/>
      <c r="KPW20" s="54"/>
      <c r="KPX20" s="54"/>
      <c r="KPY20" s="54"/>
      <c r="KPZ20" s="54"/>
      <c r="KQA20" s="54"/>
      <c r="KQB20" s="54"/>
      <c r="KQC20" s="54"/>
      <c r="KQD20" s="54"/>
      <c r="KQE20" s="54"/>
      <c r="KQF20" s="54"/>
      <c r="KQG20" s="54"/>
      <c r="KQH20" s="54"/>
      <c r="KQI20" s="54"/>
      <c r="KQJ20" s="54"/>
      <c r="KQK20" s="54"/>
      <c r="KQL20" s="54"/>
      <c r="KQM20" s="54"/>
      <c r="KQN20" s="54"/>
      <c r="KQO20" s="54"/>
      <c r="KQP20" s="54"/>
      <c r="KQQ20" s="54"/>
      <c r="KQR20" s="54"/>
      <c r="KQS20" s="54"/>
      <c r="KQT20" s="54"/>
      <c r="KQU20" s="54"/>
      <c r="KQV20" s="54"/>
      <c r="KQW20" s="54"/>
      <c r="KQX20" s="54"/>
      <c r="KQY20" s="54"/>
      <c r="KQZ20" s="54"/>
      <c r="KRA20" s="54"/>
      <c r="KRB20" s="54"/>
      <c r="KRC20" s="54"/>
      <c r="KRD20" s="54"/>
      <c r="KRE20" s="54"/>
      <c r="KRF20" s="54"/>
      <c r="KRG20" s="54"/>
      <c r="KRH20" s="54"/>
      <c r="KRI20" s="54"/>
      <c r="KRJ20" s="54"/>
      <c r="KRK20" s="54"/>
      <c r="KRL20" s="54"/>
      <c r="KRM20" s="54"/>
      <c r="KRN20" s="54"/>
      <c r="KRO20" s="54"/>
      <c r="KRP20" s="54"/>
      <c r="KRQ20" s="54"/>
      <c r="KRR20" s="54"/>
      <c r="KRS20" s="54"/>
      <c r="KRT20" s="54"/>
      <c r="KRU20" s="54"/>
      <c r="KRV20" s="54"/>
      <c r="KRW20" s="54"/>
      <c r="KRX20" s="54"/>
      <c r="KRY20" s="54"/>
      <c r="KRZ20" s="54"/>
      <c r="KSA20" s="54"/>
      <c r="KSB20" s="54"/>
      <c r="KSC20" s="54"/>
      <c r="KSD20" s="54"/>
      <c r="KSE20" s="54"/>
      <c r="KSF20" s="54"/>
      <c r="KSG20" s="54"/>
      <c r="KSH20" s="54"/>
      <c r="KSI20" s="54"/>
      <c r="KSJ20" s="54"/>
      <c r="KSK20" s="54"/>
      <c r="KSL20" s="54"/>
      <c r="KSM20" s="54"/>
      <c r="KSN20" s="54"/>
      <c r="KSO20" s="54"/>
      <c r="KSP20" s="54"/>
      <c r="KSQ20" s="54"/>
      <c r="KSR20" s="54"/>
      <c r="KSS20" s="54"/>
      <c r="KST20" s="54"/>
      <c r="KSU20" s="54"/>
      <c r="KSV20" s="54"/>
      <c r="KSW20" s="54"/>
      <c r="KSX20" s="54"/>
      <c r="KSY20" s="54"/>
      <c r="KSZ20" s="54"/>
      <c r="KTA20" s="54"/>
      <c r="KTB20" s="54"/>
      <c r="KTC20" s="54"/>
      <c r="KTD20" s="54"/>
      <c r="KTE20" s="54"/>
      <c r="KTF20" s="54"/>
      <c r="KTG20" s="54"/>
      <c r="KTH20" s="54"/>
      <c r="KTI20" s="54"/>
      <c r="KTJ20" s="54"/>
      <c r="KTK20" s="54"/>
      <c r="KTL20" s="54"/>
      <c r="KTM20" s="54"/>
      <c r="KTN20" s="54"/>
      <c r="KTO20" s="54"/>
      <c r="KTP20" s="54"/>
      <c r="KTQ20" s="54"/>
      <c r="KTR20" s="54"/>
      <c r="KTS20" s="54"/>
      <c r="KTT20" s="54"/>
      <c r="KTU20" s="54"/>
      <c r="KTV20" s="54"/>
      <c r="KTW20" s="54"/>
      <c r="KTX20" s="54"/>
      <c r="KTY20" s="54"/>
      <c r="KTZ20" s="54"/>
      <c r="KUA20" s="54"/>
      <c r="KUB20" s="54"/>
      <c r="KUC20" s="54"/>
      <c r="KUD20" s="54"/>
      <c r="KUE20" s="54"/>
      <c r="KUF20" s="54"/>
      <c r="KUG20" s="54"/>
      <c r="KUH20" s="54"/>
      <c r="KUI20" s="54"/>
      <c r="KUJ20" s="54"/>
      <c r="KUK20" s="54"/>
      <c r="KUL20" s="54"/>
      <c r="KUM20" s="54"/>
      <c r="KUN20" s="54"/>
      <c r="KUO20" s="54"/>
      <c r="KUP20" s="54"/>
      <c r="KUQ20" s="54"/>
      <c r="KUR20" s="54"/>
      <c r="KUS20" s="54"/>
      <c r="KUT20" s="54"/>
      <c r="KUU20" s="54"/>
      <c r="KUV20" s="54"/>
      <c r="KUW20" s="54"/>
      <c r="KUX20" s="54"/>
      <c r="KUY20" s="54"/>
      <c r="KUZ20" s="54"/>
      <c r="KVA20" s="54"/>
      <c r="KVB20" s="54"/>
      <c r="KVC20" s="54"/>
      <c r="KVD20" s="54"/>
      <c r="KVE20" s="54"/>
      <c r="KVF20" s="54"/>
      <c r="KVG20" s="54"/>
      <c r="KVH20" s="54"/>
      <c r="KVI20" s="54"/>
      <c r="KVJ20" s="54"/>
      <c r="KVK20" s="54"/>
      <c r="KVL20" s="54"/>
      <c r="KVM20" s="54"/>
      <c r="KVN20" s="54"/>
      <c r="KVO20" s="54"/>
      <c r="KVP20" s="54"/>
      <c r="KVQ20" s="54"/>
      <c r="KVR20" s="54"/>
      <c r="KVS20" s="54"/>
      <c r="KVT20" s="54"/>
      <c r="KVU20" s="54"/>
      <c r="KVV20" s="54"/>
      <c r="KVW20" s="54"/>
      <c r="KVX20" s="54"/>
      <c r="KVY20" s="54"/>
      <c r="KVZ20" s="54"/>
      <c r="KWA20" s="54"/>
      <c r="KWB20" s="54"/>
      <c r="KWC20" s="54"/>
      <c r="KWD20" s="54"/>
      <c r="KWE20" s="54"/>
      <c r="KWF20" s="54"/>
      <c r="KWG20" s="54"/>
      <c r="KWH20" s="54"/>
      <c r="KWI20" s="54"/>
      <c r="KWJ20" s="54"/>
      <c r="KWK20" s="54"/>
      <c r="KWL20" s="54"/>
      <c r="KWM20" s="54"/>
      <c r="KWN20" s="54"/>
      <c r="KWO20" s="54"/>
      <c r="KWP20" s="54"/>
      <c r="KWQ20" s="54"/>
      <c r="KWR20" s="54"/>
      <c r="KWS20" s="54"/>
      <c r="KWT20" s="54"/>
      <c r="KWU20" s="54"/>
      <c r="KWV20" s="54"/>
      <c r="KWW20" s="54"/>
      <c r="KWX20" s="54"/>
      <c r="KWY20" s="54"/>
      <c r="KWZ20" s="54"/>
      <c r="KXA20" s="54"/>
      <c r="KXB20" s="54"/>
      <c r="KXC20" s="54"/>
      <c r="KXD20" s="54"/>
      <c r="KXE20" s="54"/>
      <c r="KXF20" s="54"/>
      <c r="KXG20" s="54"/>
      <c r="KXH20" s="54"/>
      <c r="KXI20" s="54"/>
      <c r="KXJ20" s="54"/>
      <c r="KXK20" s="54"/>
      <c r="KXL20" s="54"/>
      <c r="KXM20" s="54"/>
      <c r="KXN20" s="54"/>
      <c r="KXO20" s="54"/>
      <c r="KXP20" s="54"/>
      <c r="KXQ20" s="54"/>
      <c r="KXR20" s="54"/>
      <c r="KXS20" s="54"/>
      <c r="KXT20" s="54"/>
      <c r="KXU20" s="54"/>
      <c r="KXV20" s="54"/>
      <c r="KXW20" s="54"/>
      <c r="KXX20" s="54"/>
      <c r="KXY20" s="54"/>
      <c r="KXZ20" s="54"/>
      <c r="KYA20" s="54"/>
      <c r="KYB20" s="54"/>
      <c r="KYC20" s="54"/>
      <c r="KYD20" s="54"/>
      <c r="KYE20" s="54"/>
      <c r="KYF20" s="54"/>
      <c r="KYG20" s="54"/>
      <c r="KYH20" s="54"/>
      <c r="KYI20" s="54"/>
      <c r="KYJ20" s="54"/>
      <c r="KYK20" s="54"/>
      <c r="KYL20" s="54"/>
      <c r="KYM20" s="54"/>
      <c r="KYN20" s="54"/>
      <c r="KYO20" s="54"/>
      <c r="KYP20" s="54"/>
      <c r="KYQ20" s="54"/>
      <c r="KYR20" s="54"/>
      <c r="KYS20" s="54"/>
      <c r="KYT20" s="54"/>
      <c r="KYU20" s="54"/>
      <c r="KYV20" s="54"/>
      <c r="KYW20" s="54"/>
      <c r="KYX20" s="54"/>
      <c r="KYY20" s="54"/>
      <c r="KYZ20" s="54"/>
      <c r="KZA20" s="54"/>
      <c r="KZB20" s="54"/>
      <c r="KZC20" s="54"/>
      <c r="KZD20" s="54"/>
      <c r="KZE20" s="54"/>
      <c r="KZF20" s="54"/>
      <c r="KZG20" s="54"/>
      <c r="KZH20" s="54"/>
      <c r="KZI20" s="54"/>
      <c r="KZJ20" s="54"/>
      <c r="KZK20" s="54"/>
      <c r="KZL20" s="54"/>
      <c r="KZM20" s="54"/>
      <c r="KZN20" s="54"/>
      <c r="KZO20" s="54"/>
      <c r="KZP20" s="54"/>
      <c r="KZQ20" s="54"/>
      <c r="KZR20" s="54"/>
      <c r="KZS20" s="54"/>
      <c r="KZT20" s="54"/>
      <c r="KZU20" s="54"/>
      <c r="KZV20" s="54"/>
      <c r="KZW20" s="54"/>
      <c r="KZX20" s="54"/>
      <c r="KZY20" s="54"/>
      <c r="KZZ20" s="54"/>
      <c r="LAA20" s="54"/>
      <c r="LAB20" s="54"/>
      <c r="LAC20" s="54"/>
      <c r="LAD20" s="54"/>
      <c r="LAE20" s="54"/>
      <c r="LAF20" s="54"/>
      <c r="LAG20" s="54"/>
      <c r="LAH20" s="54"/>
      <c r="LAI20" s="54"/>
      <c r="LAJ20" s="54"/>
      <c r="LAK20" s="54"/>
      <c r="LAL20" s="54"/>
      <c r="LAM20" s="54"/>
      <c r="LAN20" s="54"/>
      <c r="LAO20" s="54"/>
      <c r="LAP20" s="54"/>
      <c r="LAQ20" s="54"/>
      <c r="LAR20" s="54"/>
      <c r="LAS20" s="54"/>
      <c r="LAT20" s="54"/>
      <c r="LAU20" s="54"/>
      <c r="LAV20" s="54"/>
      <c r="LAW20" s="54"/>
      <c r="LAX20" s="54"/>
      <c r="LAY20" s="54"/>
      <c r="LAZ20" s="54"/>
      <c r="LBA20" s="54"/>
      <c r="LBB20" s="54"/>
      <c r="LBC20" s="54"/>
      <c r="LBD20" s="54"/>
      <c r="LBE20" s="54"/>
      <c r="LBF20" s="54"/>
      <c r="LBG20" s="54"/>
      <c r="LBH20" s="54"/>
      <c r="LBI20" s="54"/>
      <c r="LBJ20" s="54"/>
      <c r="LBK20" s="54"/>
      <c r="LBL20" s="54"/>
      <c r="LBM20" s="54"/>
      <c r="LBN20" s="54"/>
      <c r="LBO20" s="54"/>
      <c r="LBP20" s="54"/>
      <c r="LBQ20" s="54"/>
      <c r="LBR20" s="54"/>
      <c r="LBS20" s="54"/>
      <c r="LBT20" s="54"/>
      <c r="LBU20" s="54"/>
      <c r="LBV20" s="54"/>
      <c r="LBW20" s="54"/>
      <c r="LBX20" s="54"/>
      <c r="LBY20" s="54"/>
      <c r="LBZ20" s="54"/>
      <c r="LCA20" s="54"/>
      <c r="LCB20" s="54"/>
      <c r="LCC20" s="54"/>
      <c r="LCD20" s="54"/>
      <c r="LCE20" s="54"/>
      <c r="LCF20" s="54"/>
      <c r="LCG20" s="54"/>
      <c r="LCH20" s="54"/>
      <c r="LCI20" s="54"/>
      <c r="LCJ20" s="54"/>
      <c r="LCK20" s="54"/>
      <c r="LCL20" s="54"/>
      <c r="LCM20" s="54"/>
      <c r="LCN20" s="54"/>
      <c r="LCO20" s="54"/>
      <c r="LCP20" s="54"/>
      <c r="LCQ20" s="54"/>
      <c r="LCR20" s="54"/>
      <c r="LCS20" s="54"/>
      <c r="LCT20" s="54"/>
      <c r="LCU20" s="54"/>
      <c r="LCV20" s="54"/>
      <c r="LCW20" s="54"/>
      <c r="LCX20" s="54"/>
      <c r="LCY20" s="54"/>
      <c r="LCZ20" s="54"/>
      <c r="LDA20" s="54"/>
      <c r="LDB20" s="54"/>
      <c r="LDC20" s="54"/>
      <c r="LDD20" s="54"/>
      <c r="LDE20" s="54"/>
      <c r="LDF20" s="54"/>
      <c r="LDG20" s="54"/>
      <c r="LDH20" s="54"/>
      <c r="LDI20" s="54"/>
      <c r="LDJ20" s="54"/>
      <c r="LDK20" s="54"/>
      <c r="LDL20" s="54"/>
      <c r="LDM20" s="54"/>
      <c r="LDN20" s="54"/>
      <c r="LDO20" s="54"/>
      <c r="LDP20" s="54"/>
      <c r="LDQ20" s="54"/>
      <c r="LDR20" s="54"/>
      <c r="LDS20" s="54"/>
      <c r="LDT20" s="54"/>
      <c r="LDU20" s="54"/>
      <c r="LDV20" s="54"/>
      <c r="LDW20" s="54"/>
      <c r="LDX20" s="54"/>
      <c r="LDY20" s="54"/>
      <c r="LDZ20" s="54"/>
      <c r="LEA20" s="54"/>
      <c r="LEB20" s="54"/>
      <c r="LEC20" s="54"/>
      <c r="LED20" s="54"/>
      <c r="LEE20" s="54"/>
      <c r="LEF20" s="54"/>
      <c r="LEG20" s="54"/>
      <c r="LEH20" s="54"/>
      <c r="LEI20" s="54"/>
      <c r="LEJ20" s="54"/>
      <c r="LEK20" s="54"/>
      <c r="LEL20" s="54"/>
      <c r="LEM20" s="54"/>
      <c r="LEN20" s="54"/>
      <c r="LEO20" s="54"/>
      <c r="LEP20" s="54"/>
      <c r="LEQ20" s="54"/>
      <c r="LER20" s="54"/>
      <c r="LES20" s="54"/>
      <c r="LET20" s="54"/>
      <c r="LEU20" s="54"/>
      <c r="LEV20" s="54"/>
      <c r="LEW20" s="54"/>
      <c r="LEX20" s="54"/>
      <c r="LEY20" s="54"/>
      <c r="LEZ20" s="54"/>
      <c r="LFA20" s="54"/>
      <c r="LFB20" s="54"/>
      <c r="LFC20" s="54"/>
      <c r="LFD20" s="54"/>
      <c r="LFE20" s="54"/>
      <c r="LFF20" s="54"/>
      <c r="LFG20" s="54"/>
      <c r="LFH20" s="54"/>
      <c r="LFI20" s="54"/>
      <c r="LFJ20" s="54"/>
      <c r="LFK20" s="54"/>
      <c r="LFL20" s="54"/>
      <c r="LFM20" s="54"/>
      <c r="LFN20" s="54"/>
      <c r="LFO20" s="54"/>
      <c r="LFP20" s="54"/>
      <c r="LFQ20" s="54"/>
      <c r="LFR20" s="54"/>
      <c r="LFS20" s="54"/>
      <c r="LFT20" s="54"/>
      <c r="LFU20" s="54"/>
      <c r="LFV20" s="54"/>
      <c r="LFW20" s="54"/>
      <c r="LFX20" s="54"/>
      <c r="LFY20" s="54"/>
      <c r="LFZ20" s="54"/>
      <c r="LGA20" s="54"/>
      <c r="LGB20" s="54"/>
      <c r="LGC20" s="54"/>
      <c r="LGD20" s="54"/>
      <c r="LGE20" s="54"/>
      <c r="LGF20" s="54"/>
      <c r="LGG20" s="54"/>
      <c r="LGH20" s="54"/>
      <c r="LGI20" s="54"/>
      <c r="LGJ20" s="54"/>
      <c r="LGK20" s="54"/>
      <c r="LGL20" s="54"/>
      <c r="LGM20" s="54"/>
      <c r="LGN20" s="54"/>
      <c r="LGO20" s="54"/>
      <c r="LGP20" s="54"/>
      <c r="LGQ20" s="54"/>
      <c r="LGR20" s="54"/>
      <c r="LGS20" s="54"/>
      <c r="LGT20" s="54"/>
      <c r="LGU20" s="54"/>
      <c r="LGV20" s="54"/>
      <c r="LGW20" s="54"/>
      <c r="LGX20" s="54"/>
      <c r="LGY20" s="54"/>
      <c r="LGZ20" s="54"/>
      <c r="LHA20" s="54"/>
      <c r="LHB20" s="54"/>
      <c r="LHC20" s="54"/>
      <c r="LHD20" s="54"/>
      <c r="LHE20" s="54"/>
      <c r="LHF20" s="54"/>
      <c r="LHG20" s="54"/>
      <c r="LHH20" s="54"/>
      <c r="LHI20" s="54"/>
      <c r="LHJ20" s="54"/>
      <c r="LHK20" s="54"/>
      <c r="LHL20" s="54"/>
      <c r="LHM20" s="54"/>
      <c r="LHN20" s="54"/>
      <c r="LHO20" s="54"/>
      <c r="LHP20" s="54"/>
      <c r="LHQ20" s="54"/>
      <c r="LHR20" s="54"/>
      <c r="LHS20" s="54"/>
      <c r="LHT20" s="54"/>
      <c r="LHU20" s="54"/>
      <c r="LHV20" s="54"/>
      <c r="LHW20" s="54"/>
      <c r="LHX20" s="54"/>
      <c r="LHY20" s="54"/>
      <c r="LHZ20" s="54"/>
      <c r="LIA20" s="54"/>
      <c r="LIB20" s="54"/>
      <c r="LIC20" s="54"/>
      <c r="LID20" s="54"/>
      <c r="LIE20" s="54"/>
      <c r="LIF20" s="54"/>
      <c r="LIG20" s="54"/>
      <c r="LIH20" s="54"/>
      <c r="LII20" s="54"/>
      <c r="LIJ20" s="54"/>
      <c r="LIK20" s="54"/>
      <c r="LIL20" s="54"/>
      <c r="LIM20" s="54"/>
      <c r="LIN20" s="54"/>
      <c r="LIO20" s="54"/>
      <c r="LIP20" s="54"/>
      <c r="LIQ20" s="54"/>
      <c r="LIR20" s="54"/>
      <c r="LIS20" s="54"/>
      <c r="LIT20" s="54"/>
      <c r="LIU20" s="54"/>
      <c r="LIV20" s="54"/>
      <c r="LIW20" s="54"/>
      <c r="LIX20" s="54"/>
      <c r="LIY20" s="54"/>
      <c r="LIZ20" s="54"/>
      <c r="LJA20" s="54"/>
      <c r="LJB20" s="54"/>
      <c r="LJC20" s="54"/>
      <c r="LJD20" s="54"/>
      <c r="LJE20" s="54"/>
      <c r="LJF20" s="54"/>
      <c r="LJG20" s="54"/>
      <c r="LJH20" s="54"/>
      <c r="LJI20" s="54"/>
      <c r="LJJ20" s="54"/>
      <c r="LJK20" s="54"/>
      <c r="LJL20" s="54"/>
      <c r="LJM20" s="54"/>
      <c r="LJN20" s="54"/>
      <c r="LJO20" s="54"/>
      <c r="LJP20" s="54"/>
      <c r="LJQ20" s="54"/>
      <c r="LJR20" s="54"/>
      <c r="LJS20" s="54"/>
      <c r="LJT20" s="54"/>
      <c r="LJU20" s="54"/>
      <c r="LJV20" s="54"/>
      <c r="LJW20" s="54"/>
      <c r="LJX20" s="54"/>
      <c r="LJY20" s="54"/>
      <c r="LJZ20" s="54"/>
      <c r="LKA20" s="54"/>
      <c r="LKB20" s="54"/>
      <c r="LKC20" s="54"/>
      <c r="LKD20" s="54"/>
      <c r="LKE20" s="54"/>
      <c r="LKF20" s="54"/>
      <c r="LKG20" s="54"/>
      <c r="LKH20" s="54"/>
      <c r="LKI20" s="54"/>
      <c r="LKJ20" s="54"/>
      <c r="LKK20" s="54"/>
      <c r="LKL20" s="54"/>
      <c r="LKM20" s="54"/>
      <c r="LKN20" s="54"/>
      <c r="LKO20" s="54"/>
      <c r="LKP20" s="54"/>
      <c r="LKQ20" s="54"/>
      <c r="LKR20" s="54"/>
      <c r="LKS20" s="54"/>
      <c r="LKT20" s="54"/>
      <c r="LKU20" s="54"/>
      <c r="LKV20" s="54"/>
      <c r="LKW20" s="54"/>
      <c r="LKX20" s="54"/>
      <c r="LKY20" s="54"/>
      <c r="LKZ20" s="54"/>
      <c r="LLA20" s="54"/>
      <c r="LLB20" s="54"/>
      <c r="LLC20" s="54"/>
      <c r="LLD20" s="54"/>
      <c r="LLE20" s="54"/>
      <c r="LLF20" s="54"/>
      <c r="LLG20" s="54"/>
      <c r="LLH20" s="54"/>
      <c r="LLI20" s="54"/>
      <c r="LLJ20" s="54"/>
      <c r="LLK20" s="54"/>
      <c r="LLL20" s="54"/>
      <c r="LLM20" s="54"/>
      <c r="LLN20" s="54"/>
      <c r="LLO20" s="54"/>
      <c r="LLP20" s="54"/>
      <c r="LLQ20" s="54"/>
      <c r="LLR20" s="54"/>
      <c r="LLS20" s="54"/>
      <c r="LLT20" s="54"/>
      <c r="LLU20" s="54"/>
      <c r="LLV20" s="54"/>
      <c r="LLW20" s="54"/>
      <c r="LLX20" s="54"/>
      <c r="LLY20" s="54"/>
      <c r="LLZ20" s="54"/>
      <c r="LMA20" s="54"/>
      <c r="LMB20" s="54"/>
      <c r="LMC20" s="54"/>
      <c r="LMD20" s="54"/>
      <c r="LME20" s="54"/>
      <c r="LMF20" s="54"/>
      <c r="LMG20" s="54"/>
      <c r="LMH20" s="54"/>
      <c r="LMI20" s="54"/>
      <c r="LMJ20" s="54"/>
      <c r="LMK20" s="54"/>
      <c r="LML20" s="54"/>
      <c r="LMM20" s="54"/>
      <c r="LMN20" s="54"/>
      <c r="LMO20" s="54"/>
      <c r="LMP20" s="54"/>
      <c r="LMQ20" s="54"/>
      <c r="LMR20" s="54"/>
      <c r="LMS20" s="54"/>
      <c r="LMT20" s="54"/>
      <c r="LMU20" s="54"/>
      <c r="LMV20" s="54"/>
      <c r="LMW20" s="54"/>
      <c r="LMX20" s="54"/>
      <c r="LMY20" s="54"/>
      <c r="LMZ20" s="54"/>
      <c r="LNA20" s="54"/>
      <c r="LNB20" s="54"/>
      <c r="LNC20" s="54"/>
      <c r="LND20" s="54"/>
      <c r="LNE20" s="54"/>
      <c r="LNF20" s="54"/>
      <c r="LNG20" s="54"/>
      <c r="LNH20" s="54"/>
      <c r="LNI20" s="54"/>
      <c r="LNJ20" s="54"/>
      <c r="LNK20" s="54"/>
      <c r="LNL20" s="54"/>
      <c r="LNM20" s="54"/>
      <c r="LNN20" s="54"/>
      <c r="LNO20" s="54"/>
      <c r="LNP20" s="54"/>
      <c r="LNQ20" s="54"/>
      <c r="LNR20" s="54"/>
      <c r="LNS20" s="54"/>
      <c r="LNT20" s="54"/>
      <c r="LNU20" s="54"/>
      <c r="LNV20" s="54"/>
      <c r="LNW20" s="54"/>
      <c r="LNX20" s="54"/>
      <c r="LNY20" s="54"/>
      <c r="LNZ20" s="54"/>
      <c r="LOA20" s="54"/>
      <c r="LOB20" s="54"/>
      <c r="LOC20" s="54"/>
      <c r="LOD20" s="54"/>
      <c r="LOE20" s="54"/>
      <c r="LOF20" s="54"/>
      <c r="LOG20" s="54"/>
      <c r="LOH20" s="54"/>
      <c r="LOI20" s="54"/>
      <c r="LOJ20" s="54"/>
      <c r="LOK20" s="54"/>
      <c r="LOL20" s="54"/>
      <c r="LOM20" s="54"/>
      <c r="LON20" s="54"/>
      <c r="LOO20" s="54"/>
      <c r="LOP20" s="54"/>
      <c r="LOQ20" s="54"/>
      <c r="LOR20" s="54"/>
      <c r="LOS20" s="54"/>
      <c r="LOT20" s="54"/>
      <c r="LOU20" s="54"/>
      <c r="LOV20" s="54"/>
      <c r="LOW20" s="54"/>
      <c r="LOX20" s="54"/>
      <c r="LOY20" s="54"/>
      <c r="LOZ20" s="54"/>
      <c r="LPA20" s="54"/>
      <c r="LPB20" s="54"/>
      <c r="LPC20" s="54"/>
      <c r="LPD20" s="54"/>
      <c r="LPE20" s="54"/>
      <c r="LPF20" s="54"/>
      <c r="LPG20" s="54"/>
      <c r="LPH20" s="54"/>
      <c r="LPI20" s="54"/>
      <c r="LPJ20" s="54"/>
      <c r="LPK20" s="54"/>
      <c r="LPL20" s="54"/>
      <c r="LPM20" s="54"/>
      <c r="LPN20" s="54"/>
      <c r="LPO20" s="54"/>
      <c r="LPP20" s="54"/>
      <c r="LPQ20" s="54"/>
      <c r="LPR20" s="54"/>
      <c r="LPS20" s="54"/>
      <c r="LPT20" s="54"/>
      <c r="LPU20" s="54"/>
      <c r="LPV20" s="54"/>
      <c r="LPW20" s="54"/>
      <c r="LPX20" s="54"/>
      <c r="LPY20" s="54"/>
      <c r="LPZ20" s="54"/>
      <c r="LQA20" s="54"/>
      <c r="LQB20" s="54"/>
      <c r="LQC20" s="54"/>
      <c r="LQD20" s="54"/>
      <c r="LQE20" s="54"/>
      <c r="LQF20" s="54"/>
      <c r="LQG20" s="54"/>
      <c r="LQH20" s="54"/>
      <c r="LQI20" s="54"/>
      <c r="LQJ20" s="54"/>
      <c r="LQK20" s="54"/>
      <c r="LQL20" s="54"/>
      <c r="LQM20" s="54"/>
      <c r="LQN20" s="54"/>
      <c r="LQO20" s="54"/>
      <c r="LQP20" s="54"/>
      <c r="LQQ20" s="54"/>
      <c r="LQR20" s="54"/>
      <c r="LQS20" s="54"/>
      <c r="LQT20" s="54"/>
      <c r="LQU20" s="54"/>
      <c r="LQV20" s="54"/>
      <c r="LQW20" s="54"/>
      <c r="LQX20" s="54"/>
      <c r="LQY20" s="54"/>
      <c r="LQZ20" s="54"/>
      <c r="LRA20" s="54"/>
      <c r="LRB20" s="54"/>
      <c r="LRC20" s="54"/>
      <c r="LRD20" s="54"/>
      <c r="LRE20" s="54"/>
      <c r="LRF20" s="54"/>
      <c r="LRG20" s="54"/>
      <c r="LRH20" s="54"/>
      <c r="LRI20" s="54"/>
      <c r="LRJ20" s="54"/>
      <c r="LRK20" s="54"/>
      <c r="LRL20" s="54"/>
      <c r="LRM20" s="54"/>
      <c r="LRN20" s="54"/>
      <c r="LRO20" s="54"/>
      <c r="LRP20" s="54"/>
      <c r="LRQ20" s="54"/>
      <c r="LRR20" s="54"/>
      <c r="LRS20" s="54"/>
      <c r="LRT20" s="54"/>
      <c r="LRU20" s="54"/>
      <c r="LRV20" s="54"/>
      <c r="LRW20" s="54"/>
      <c r="LRX20" s="54"/>
      <c r="LRY20" s="54"/>
      <c r="LRZ20" s="54"/>
      <c r="LSA20" s="54"/>
      <c r="LSB20" s="54"/>
      <c r="LSC20" s="54"/>
      <c r="LSD20" s="54"/>
      <c r="LSE20" s="54"/>
      <c r="LSF20" s="54"/>
      <c r="LSG20" s="54"/>
      <c r="LSH20" s="54"/>
      <c r="LSI20" s="54"/>
      <c r="LSJ20" s="54"/>
      <c r="LSK20" s="54"/>
      <c r="LSL20" s="54"/>
      <c r="LSM20" s="54"/>
      <c r="LSN20" s="54"/>
      <c r="LSO20" s="54"/>
      <c r="LSP20" s="54"/>
      <c r="LSQ20" s="54"/>
      <c r="LSR20" s="54"/>
      <c r="LSS20" s="54"/>
      <c r="LST20" s="54"/>
      <c r="LSU20" s="54"/>
      <c r="LSV20" s="54"/>
      <c r="LSW20" s="54"/>
      <c r="LSX20" s="54"/>
      <c r="LSY20" s="54"/>
      <c r="LSZ20" s="54"/>
      <c r="LTA20" s="54"/>
      <c r="LTB20" s="54"/>
      <c r="LTC20" s="54"/>
      <c r="LTD20" s="54"/>
      <c r="LTE20" s="54"/>
      <c r="LTF20" s="54"/>
      <c r="LTG20" s="54"/>
      <c r="LTH20" s="54"/>
      <c r="LTI20" s="54"/>
      <c r="LTJ20" s="54"/>
      <c r="LTK20" s="54"/>
      <c r="LTL20" s="54"/>
      <c r="LTM20" s="54"/>
      <c r="LTN20" s="54"/>
      <c r="LTO20" s="54"/>
      <c r="LTP20" s="54"/>
      <c r="LTQ20" s="54"/>
      <c r="LTR20" s="54"/>
      <c r="LTS20" s="54"/>
      <c r="LTT20" s="54"/>
      <c r="LTU20" s="54"/>
      <c r="LTV20" s="54"/>
      <c r="LTW20" s="54"/>
      <c r="LTX20" s="54"/>
      <c r="LTY20" s="54"/>
      <c r="LTZ20" s="54"/>
      <c r="LUA20" s="54"/>
      <c r="LUB20" s="54"/>
      <c r="LUC20" s="54"/>
      <c r="LUD20" s="54"/>
      <c r="LUE20" s="54"/>
      <c r="LUF20" s="54"/>
      <c r="LUG20" s="54"/>
      <c r="LUH20" s="54"/>
      <c r="LUI20" s="54"/>
      <c r="LUJ20" s="54"/>
      <c r="LUK20" s="54"/>
      <c r="LUL20" s="54"/>
      <c r="LUM20" s="54"/>
      <c r="LUN20" s="54"/>
      <c r="LUO20" s="54"/>
      <c r="LUP20" s="54"/>
      <c r="LUQ20" s="54"/>
      <c r="LUR20" s="54"/>
      <c r="LUS20" s="54"/>
      <c r="LUT20" s="54"/>
      <c r="LUU20" s="54"/>
      <c r="LUV20" s="54"/>
      <c r="LUW20" s="54"/>
      <c r="LUX20" s="54"/>
      <c r="LUY20" s="54"/>
      <c r="LUZ20" s="54"/>
      <c r="LVA20" s="54"/>
      <c r="LVB20" s="54"/>
      <c r="LVC20" s="54"/>
      <c r="LVD20" s="54"/>
      <c r="LVE20" s="54"/>
      <c r="LVF20" s="54"/>
      <c r="LVG20" s="54"/>
      <c r="LVH20" s="54"/>
      <c r="LVI20" s="54"/>
      <c r="LVJ20" s="54"/>
      <c r="LVK20" s="54"/>
      <c r="LVL20" s="54"/>
      <c r="LVM20" s="54"/>
      <c r="LVN20" s="54"/>
      <c r="LVO20" s="54"/>
      <c r="LVP20" s="54"/>
      <c r="LVQ20" s="54"/>
      <c r="LVR20" s="54"/>
      <c r="LVS20" s="54"/>
      <c r="LVT20" s="54"/>
      <c r="LVU20" s="54"/>
      <c r="LVV20" s="54"/>
      <c r="LVW20" s="54"/>
      <c r="LVX20" s="54"/>
      <c r="LVY20" s="54"/>
      <c r="LVZ20" s="54"/>
      <c r="LWA20" s="54"/>
      <c r="LWB20" s="54"/>
      <c r="LWC20" s="54"/>
      <c r="LWD20" s="54"/>
      <c r="LWE20" s="54"/>
      <c r="LWF20" s="54"/>
      <c r="LWG20" s="54"/>
      <c r="LWH20" s="54"/>
      <c r="LWI20" s="54"/>
      <c r="LWJ20" s="54"/>
      <c r="LWK20" s="54"/>
      <c r="LWL20" s="54"/>
      <c r="LWM20" s="54"/>
      <c r="LWN20" s="54"/>
      <c r="LWO20" s="54"/>
      <c r="LWP20" s="54"/>
      <c r="LWQ20" s="54"/>
      <c r="LWR20" s="54"/>
      <c r="LWS20" s="54"/>
      <c r="LWT20" s="54"/>
      <c r="LWU20" s="54"/>
      <c r="LWV20" s="54"/>
      <c r="LWW20" s="54"/>
      <c r="LWX20" s="54"/>
      <c r="LWY20" s="54"/>
      <c r="LWZ20" s="54"/>
      <c r="LXA20" s="54"/>
      <c r="LXB20" s="54"/>
      <c r="LXC20" s="54"/>
      <c r="LXD20" s="54"/>
      <c r="LXE20" s="54"/>
      <c r="LXF20" s="54"/>
      <c r="LXG20" s="54"/>
      <c r="LXH20" s="54"/>
      <c r="LXI20" s="54"/>
      <c r="LXJ20" s="54"/>
      <c r="LXK20" s="54"/>
      <c r="LXL20" s="54"/>
      <c r="LXM20" s="54"/>
      <c r="LXN20" s="54"/>
      <c r="LXO20" s="54"/>
      <c r="LXP20" s="54"/>
      <c r="LXQ20" s="54"/>
      <c r="LXR20" s="54"/>
      <c r="LXS20" s="54"/>
      <c r="LXT20" s="54"/>
      <c r="LXU20" s="54"/>
      <c r="LXV20" s="54"/>
      <c r="LXW20" s="54"/>
      <c r="LXX20" s="54"/>
      <c r="LXY20" s="54"/>
      <c r="LXZ20" s="54"/>
      <c r="LYA20" s="54"/>
      <c r="LYB20" s="54"/>
      <c r="LYC20" s="54"/>
      <c r="LYD20" s="54"/>
      <c r="LYE20" s="54"/>
      <c r="LYF20" s="54"/>
      <c r="LYG20" s="54"/>
      <c r="LYH20" s="54"/>
      <c r="LYI20" s="54"/>
      <c r="LYJ20" s="54"/>
      <c r="LYK20" s="54"/>
      <c r="LYL20" s="54"/>
      <c r="LYM20" s="54"/>
      <c r="LYN20" s="54"/>
      <c r="LYO20" s="54"/>
      <c r="LYP20" s="54"/>
      <c r="LYQ20" s="54"/>
      <c r="LYR20" s="54"/>
      <c r="LYS20" s="54"/>
      <c r="LYT20" s="54"/>
      <c r="LYU20" s="54"/>
      <c r="LYV20" s="54"/>
      <c r="LYW20" s="54"/>
      <c r="LYX20" s="54"/>
      <c r="LYY20" s="54"/>
      <c r="LYZ20" s="54"/>
      <c r="LZA20" s="54"/>
      <c r="LZB20" s="54"/>
      <c r="LZC20" s="54"/>
      <c r="LZD20" s="54"/>
      <c r="LZE20" s="54"/>
      <c r="LZF20" s="54"/>
      <c r="LZG20" s="54"/>
      <c r="LZH20" s="54"/>
      <c r="LZI20" s="54"/>
      <c r="LZJ20" s="54"/>
      <c r="LZK20" s="54"/>
      <c r="LZL20" s="54"/>
      <c r="LZM20" s="54"/>
      <c r="LZN20" s="54"/>
      <c r="LZO20" s="54"/>
      <c r="LZP20" s="54"/>
      <c r="LZQ20" s="54"/>
      <c r="LZR20" s="54"/>
      <c r="LZS20" s="54"/>
      <c r="LZT20" s="54"/>
      <c r="LZU20" s="54"/>
      <c r="LZV20" s="54"/>
      <c r="LZW20" s="54"/>
      <c r="LZX20" s="54"/>
      <c r="LZY20" s="54"/>
      <c r="LZZ20" s="54"/>
      <c r="MAA20" s="54"/>
      <c r="MAB20" s="54"/>
      <c r="MAC20" s="54"/>
      <c r="MAD20" s="54"/>
      <c r="MAE20" s="54"/>
      <c r="MAF20" s="54"/>
      <c r="MAG20" s="54"/>
      <c r="MAH20" s="54"/>
      <c r="MAI20" s="54"/>
      <c r="MAJ20" s="54"/>
      <c r="MAK20" s="54"/>
      <c r="MAL20" s="54"/>
      <c r="MAM20" s="54"/>
      <c r="MAN20" s="54"/>
      <c r="MAO20" s="54"/>
      <c r="MAP20" s="54"/>
      <c r="MAQ20" s="54"/>
      <c r="MAR20" s="54"/>
      <c r="MAS20" s="54"/>
      <c r="MAT20" s="54"/>
      <c r="MAU20" s="54"/>
      <c r="MAV20" s="54"/>
      <c r="MAW20" s="54"/>
      <c r="MAX20" s="54"/>
      <c r="MAY20" s="54"/>
      <c r="MAZ20" s="54"/>
      <c r="MBA20" s="54"/>
      <c r="MBB20" s="54"/>
      <c r="MBC20" s="54"/>
      <c r="MBD20" s="54"/>
      <c r="MBE20" s="54"/>
      <c r="MBF20" s="54"/>
      <c r="MBG20" s="54"/>
      <c r="MBH20" s="54"/>
      <c r="MBI20" s="54"/>
      <c r="MBJ20" s="54"/>
      <c r="MBK20" s="54"/>
      <c r="MBL20" s="54"/>
      <c r="MBM20" s="54"/>
      <c r="MBN20" s="54"/>
      <c r="MBO20" s="54"/>
      <c r="MBP20" s="54"/>
      <c r="MBQ20" s="54"/>
      <c r="MBR20" s="54"/>
      <c r="MBS20" s="54"/>
      <c r="MBT20" s="54"/>
      <c r="MBU20" s="54"/>
      <c r="MBV20" s="54"/>
      <c r="MBW20" s="54"/>
      <c r="MBX20" s="54"/>
      <c r="MBY20" s="54"/>
      <c r="MBZ20" s="54"/>
      <c r="MCA20" s="54"/>
      <c r="MCB20" s="54"/>
      <c r="MCC20" s="54"/>
      <c r="MCD20" s="54"/>
      <c r="MCE20" s="54"/>
      <c r="MCF20" s="54"/>
      <c r="MCG20" s="54"/>
      <c r="MCH20" s="54"/>
      <c r="MCI20" s="54"/>
      <c r="MCJ20" s="54"/>
      <c r="MCK20" s="54"/>
      <c r="MCL20" s="54"/>
      <c r="MCM20" s="54"/>
      <c r="MCN20" s="54"/>
      <c r="MCO20" s="54"/>
      <c r="MCP20" s="54"/>
      <c r="MCQ20" s="54"/>
      <c r="MCR20" s="54"/>
      <c r="MCS20" s="54"/>
      <c r="MCT20" s="54"/>
      <c r="MCU20" s="54"/>
      <c r="MCV20" s="54"/>
      <c r="MCW20" s="54"/>
      <c r="MCX20" s="54"/>
      <c r="MCY20" s="54"/>
      <c r="MCZ20" s="54"/>
      <c r="MDA20" s="54"/>
      <c r="MDB20" s="54"/>
      <c r="MDC20" s="54"/>
      <c r="MDD20" s="54"/>
      <c r="MDE20" s="54"/>
      <c r="MDF20" s="54"/>
      <c r="MDG20" s="54"/>
      <c r="MDH20" s="54"/>
      <c r="MDI20" s="54"/>
      <c r="MDJ20" s="54"/>
      <c r="MDK20" s="54"/>
      <c r="MDL20" s="54"/>
      <c r="MDM20" s="54"/>
      <c r="MDN20" s="54"/>
      <c r="MDO20" s="54"/>
      <c r="MDP20" s="54"/>
      <c r="MDQ20" s="54"/>
      <c r="MDR20" s="54"/>
      <c r="MDS20" s="54"/>
      <c r="MDT20" s="54"/>
      <c r="MDU20" s="54"/>
      <c r="MDV20" s="54"/>
      <c r="MDW20" s="54"/>
      <c r="MDX20" s="54"/>
      <c r="MDY20" s="54"/>
      <c r="MDZ20" s="54"/>
      <c r="MEA20" s="54"/>
      <c r="MEB20" s="54"/>
      <c r="MEC20" s="54"/>
      <c r="MED20" s="54"/>
      <c r="MEE20" s="54"/>
      <c r="MEF20" s="54"/>
      <c r="MEG20" s="54"/>
      <c r="MEH20" s="54"/>
      <c r="MEI20" s="54"/>
      <c r="MEJ20" s="54"/>
      <c r="MEK20" s="54"/>
      <c r="MEL20" s="54"/>
      <c r="MEM20" s="54"/>
      <c r="MEN20" s="54"/>
      <c r="MEO20" s="54"/>
      <c r="MEP20" s="54"/>
      <c r="MEQ20" s="54"/>
      <c r="MER20" s="54"/>
      <c r="MES20" s="54"/>
      <c r="MET20" s="54"/>
      <c r="MEU20" s="54"/>
      <c r="MEV20" s="54"/>
      <c r="MEW20" s="54"/>
      <c r="MEX20" s="54"/>
      <c r="MEY20" s="54"/>
      <c r="MEZ20" s="54"/>
      <c r="MFA20" s="54"/>
      <c r="MFB20" s="54"/>
      <c r="MFC20" s="54"/>
      <c r="MFD20" s="54"/>
      <c r="MFE20" s="54"/>
      <c r="MFF20" s="54"/>
      <c r="MFG20" s="54"/>
      <c r="MFH20" s="54"/>
      <c r="MFI20" s="54"/>
      <c r="MFJ20" s="54"/>
      <c r="MFK20" s="54"/>
      <c r="MFL20" s="54"/>
      <c r="MFM20" s="54"/>
      <c r="MFN20" s="54"/>
      <c r="MFO20" s="54"/>
      <c r="MFP20" s="54"/>
      <c r="MFQ20" s="54"/>
      <c r="MFR20" s="54"/>
      <c r="MFS20" s="54"/>
      <c r="MFT20" s="54"/>
      <c r="MFU20" s="54"/>
      <c r="MFV20" s="54"/>
      <c r="MFW20" s="54"/>
      <c r="MFX20" s="54"/>
      <c r="MFY20" s="54"/>
      <c r="MFZ20" s="54"/>
      <c r="MGA20" s="54"/>
      <c r="MGB20" s="54"/>
      <c r="MGC20" s="54"/>
      <c r="MGD20" s="54"/>
      <c r="MGE20" s="54"/>
      <c r="MGF20" s="54"/>
      <c r="MGG20" s="54"/>
      <c r="MGH20" s="54"/>
      <c r="MGI20" s="54"/>
      <c r="MGJ20" s="54"/>
      <c r="MGK20" s="54"/>
      <c r="MGL20" s="54"/>
      <c r="MGM20" s="54"/>
      <c r="MGN20" s="54"/>
      <c r="MGO20" s="54"/>
      <c r="MGP20" s="54"/>
      <c r="MGQ20" s="54"/>
      <c r="MGR20" s="54"/>
      <c r="MGS20" s="54"/>
      <c r="MGT20" s="54"/>
      <c r="MGU20" s="54"/>
      <c r="MGV20" s="54"/>
      <c r="MGW20" s="54"/>
      <c r="MGX20" s="54"/>
      <c r="MGY20" s="54"/>
      <c r="MGZ20" s="54"/>
      <c r="MHA20" s="54"/>
      <c r="MHB20" s="54"/>
      <c r="MHC20" s="54"/>
      <c r="MHD20" s="54"/>
      <c r="MHE20" s="54"/>
      <c r="MHF20" s="54"/>
      <c r="MHG20" s="54"/>
      <c r="MHH20" s="54"/>
      <c r="MHI20" s="54"/>
      <c r="MHJ20" s="54"/>
      <c r="MHK20" s="54"/>
      <c r="MHL20" s="54"/>
      <c r="MHM20" s="54"/>
      <c r="MHN20" s="54"/>
      <c r="MHO20" s="54"/>
      <c r="MHP20" s="54"/>
      <c r="MHQ20" s="54"/>
      <c r="MHR20" s="54"/>
      <c r="MHS20" s="54"/>
      <c r="MHT20" s="54"/>
      <c r="MHU20" s="54"/>
      <c r="MHV20" s="54"/>
      <c r="MHW20" s="54"/>
      <c r="MHX20" s="54"/>
      <c r="MHY20" s="54"/>
      <c r="MHZ20" s="54"/>
      <c r="MIA20" s="54"/>
      <c r="MIB20" s="54"/>
      <c r="MIC20" s="54"/>
      <c r="MID20" s="54"/>
      <c r="MIE20" s="54"/>
      <c r="MIF20" s="54"/>
      <c r="MIG20" s="54"/>
      <c r="MIH20" s="54"/>
      <c r="MII20" s="54"/>
      <c r="MIJ20" s="54"/>
      <c r="MIK20" s="54"/>
      <c r="MIL20" s="54"/>
      <c r="MIM20" s="54"/>
      <c r="MIN20" s="54"/>
      <c r="MIO20" s="54"/>
      <c r="MIP20" s="54"/>
      <c r="MIQ20" s="54"/>
      <c r="MIR20" s="54"/>
      <c r="MIS20" s="54"/>
      <c r="MIT20" s="54"/>
      <c r="MIU20" s="54"/>
      <c r="MIV20" s="54"/>
      <c r="MIW20" s="54"/>
      <c r="MIX20" s="54"/>
      <c r="MIY20" s="54"/>
      <c r="MIZ20" s="54"/>
      <c r="MJA20" s="54"/>
      <c r="MJB20" s="54"/>
      <c r="MJC20" s="54"/>
      <c r="MJD20" s="54"/>
      <c r="MJE20" s="54"/>
      <c r="MJF20" s="54"/>
      <c r="MJG20" s="54"/>
      <c r="MJH20" s="54"/>
      <c r="MJI20" s="54"/>
      <c r="MJJ20" s="54"/>
      <c r="MJK20" s="54"/>
      <c r="MJL20" s="54"/>
      <c r="MJM20" s="54"/>
      <c r="MJN20" s="54"/>
      <c r="MJO20" s="54"/>
      <c r="MJP20" s="54"/>
      <c r="MJQ20" s="54"/>
      <c r="MJR20" s="54"/>
      <c r="MJS20" s="54"/>
      <c r="MJT20" s="54"/>
      <c r="MJU20" s="54"/>
      <c r="MJV20" s="54"/>
      <c r="MJW20" s="54"/>
      <c r="MJX20" s="54"/>
      <c r="MJY20" s="54"/>
      <c r="MJZ20" s="54"/>
      <c r="MKA20" s="54"/>
      <c r="MKB20" s="54"/>
      <c r="MKC20" s="54"/>
      <c r="MKD20" s="54"/>
      <c r="MKE20" s="54"/>
      <c r="MKF20" s="54"/>
      <c r="MKG20" s="54"/>
      <c r="MKH20" s="54"/>
      <c r="MKI20" s="54"/>
      <c r="MKJ20" s="54"/>
      <c r="MKK20" s="54"/>
      <c r="MKL20" s="54"/>
      <c r="MKM20" s="54"/>
      <c r="MKN20" s="54"/>
      <c r="MKO20" s="54"/>
      <c r="MKP20" s="54"/>
      <c r="MKQ20" s="54"/>
      <c r="MKR20" s="54"/>
      <c r="MKS20" s="54"/>
      <c r="MKT20" s="54"/>
      <c r="MKU20" s="54"/>
      <c r="MKV20" s="54"/>
      <c r="MKW20" s="54"/>
      <c r="MKX20" s="54"/>
      <c r="MKY20" s="54"/>
      <c r="MKZ20" s="54"/>
      <c r="MLA20" s="54"/>
      <c r="MLB20" s="54"/>
      <c r="MLC20" s="54"/>
      <c r="MLD20" s="54"/>
      <c r="MLE20" s="54"/>
      <c r="MLF20" s="54"/>
      <c r="MLG20" s="54"/>
      <c r="MLH20" s="54"/>
      <c r="MLI20" s="54"/>
      <c r="MLJ20" s="54"/>
      <c r="MLK20" s="54"/>
      <c r="MLL20" s="54"/>
      <c r="MLM20" s="54"/>
      <c r="MLN20" s="54"/>
      <c r="MLO20" s="54"/>
      <c r="MLP20" s="54"/>
      <c r="MLQ20" s="54"/>
      <c r="MLR20" s="54"/>
      <c r="MLS20" s="54"/>
      <c r="MLT20" s="54"/>
      <c r="MLU20" s="54"/>
      <c r="MLV20" s="54"/>
      <c r="MLW20" s="54"/>
      <c r="MLX20" s="54"/>
      <c r="MLY20" s="54"/>
      <c r="MLZ20" s="54"/>
      <c r="MMA20" s="54"/>
      <c r="MMB20" s="54"/>
      <c r="MMC20" s="54"/>
      <c r="MMD20" s="54"/>
      <c r="MME20" s="54"/>
      <c r="MMF20" s="54"/>
      <c r="MMG20" s="54"/>
      <c r="MMH20" s="54"/>
      <c r="MMI20" s="54"/>
      <c r="MMJ20" s="54"/>
      <c r="MMK20" s="54"/>
      <c r="MML20" s="54"/>
      <c r="MMM20" s="54"/>
      <c r="MMN20" s="54"/>
      <c r="MMO20" s="54"/>
      <c r="MMP20" s="54"/>
      <c r="MMQ20" s="54"/>
      <c r="MMR20" s="54"/>
      <c r="MMS20" s="54"/>
      <c r="MMT20" s="54"/>
      <c r="MMU20" s="54"/>
      <c r="MMV20" s="54"/>
      <c r="MMW20" s="54"/>
      <c r="MMX20" s="54"/>
      <c r="MMY20" s="54"/>
      <c r="MMZ20" s="54"/>
      <c r="MNA20" s="54"/>
      <c r="MNB20" s="54"/>
      <c r="MNC20" s="54"/>
      <c r="MND20" s="54"/>
      <c r="MNE20" s="54"/>
      <c r="MNF20" s="54"/>
      <c r="MNG20" s="54"/>
      <c r="MNH20" s="54"/>
      <c r="MNI20" s="54"/>
      <c r="MNJ20" s="54"/>
      <c r="MNK20" s="54"/>
      <c r="MNL20" s="54"/>
      <c r="MNM20" s="54"/>
      <c r="MNN20" s="54"/>
      <c r="MNO20" s="54"/>
      <c r="MNP20" s="54"/>
      <c r="MNQ20" s="54"/>
      <c r="MNR20" s="54"/>
      <c r="MNS20" s="54"/>
      <c r="MNT20" s="54"/>
      <c r="MNU20" s="54"/>
      <c r="MNV20" s="54"/>
      <c r="MNW20" s="54"/>
      <c r="MNX20" s="54"/>
      <c r="MNY20" s="54"/>
      <c r="MNZ20" s="54"/>
      <c r="MOA20" s="54"/>
      <c r="MOB20" s="54"/>
      <c r="MOC20" s="54"/>
      <c r="MOD20" s="54"/>
      <c r="MOE20" s="54"/>
      <c r="MOF20" s="54"/>
      <c r="MOG20" s="54"/>
      <c r="MOH20" s="54"/>
      <c r="MOI20" s="54"/>
      <c r="MOJ20" s="54"/>
      <c r="MOK20" s="54"/>
      <c r="MOL20" s="54"/>
      <c r="MOM20" s="54"/>
      <c r="MON20" s="54"/>
      <c r="MOO20" s="54"/>
      <c r="MOP20" s="54"/>
      <c r="MOQ20" s="54"/>
      <c r="MOR20" s="54"/>
      <c r="MOS20" s="54"/>
      <c r="MOT20" s="54"/>
      <c r="MOU20" s="54"/>
      <c r="MOV20" s="54"/>
      <c r="MOW20" s="54"/>
      <c r="MOX20" s="54"/>
      <c r="MOY20" s="54"/>
      <c r="MOZ20" s="54"/>
      <c r="MPA20" s="54"/>
      <c r="MPB20" s="54"/>
      <c r="MPC20" s="54"/>
      <c r="MPD20" s="54"/>
      <c r="MPE20" s="54"/>
      <c r="MPF20" s="54"/>
      <c r="MPG20" s="54"/>
      <c r="MPH20" s="54"/>
      <c r="MPI20" s="54"/>
      <c r="MPJ20" s="54"/>
      <c r="MPK20" s="54"/>
      <c r="MPL20" s="54"/>
      <c r="MPM20" s="54"/>
      <c r="MPN20" s="54"/>
      <c r="MPO20" s="54"/>
      <c r="MPP20" s="54"/>
      <c r="MPQ20" s="54"/>
      <c r="MPR20" s="54"/>
      <c r="MPS20" s="54"/>
      <c r="MPT20" s="54"/>
      <c r="MPU20" s="54"/>
      <c r="MPV20" s="54"/>
      <c r="MPW20" s="54"/>
      <c r="MPX20" s="54"/>
      <c r="MPY20" s="54"/>
      <c r="MPZ20" s="54"/>
      <c r="MQA20" s="54"/>
      <c r="MQB20" s="54"/>
      <c r="MQC20" s="54"/>
      <c r="MQD20" s="54"/>
      <c r="MQE20" s="54"/>
      <c r="MQF20" s="54"/>
      <c r="MQG20" s="54"/>
      <c r="MQH20" s="54"/>
      <c r="MQI20" s="54"/>
      <c r="MQJ20" s="54"/>
      <c r="MQK20" s="54"/>
      <c r="MQL20" s="54"/>
      <c r="MQM20" s="54"/>
      <c r="MQN20" s="54"/>
      <c r="MQO20" s="54"/>
      <c r="MQP20" s="54"/>
      <c r="MQQ20" s="54"/>
      <c r="MQR20" s="54"/>
      <c r="MQS20" s="54"/>
      <c r="MQT20" s="54"/>
      <c r="MQU20" s="54"/>
      <c r="MQV20" s="54"/>
      <c r="MQW20" s="54"/>
      <c r="MQX20" s="54"/>
      <c r="MQY20" s="54"/>
      <c r="MQZ20" s="54"/>
      <c r="MRA20" s="54"/>
      <c r="MRB20" s="54"/>
      <c r="MRC20" s="54"/>
      <c r="MRD20" s="54"/>
      <c r="MRE20" s="54"/>
      <c r="MRF20" s="54"/>
      <c r="MRG20" s="54"/>
      <c r="MRH20" s="54"/>
      <c r="MRI20" s="54"/>
      <c r="MRJ20" s="54"/>
      <c r="MRK20" s="54"/>
      <c r="MRL20" s="54"/>
      <c r="MRM20" s="54"/>
      <c r="MRN20" s="54"/>
      <c r="MRO20" s="54"/>
      <c r="MRP20" s="54"/>
      <c r="MRQ20" s="54"/>
      <c r="MRR20" s="54"/>
      <c r="MRS20" s="54"/>
      <c r="MRT20" s="54"/>
      <c r="MRU20" s="54"/>
      <c r="MRV20" s="54"/>
      <c r="MRW20" s="54"/>
      <c r="MRX20" s="54"/>
      <c r="MRY20" s="54"/>
      <c r="MRZ20" s="54"/>
      <c r="MSA20" s="54"/>
      <c r="MSB20" s="54"/>
      <c r="MSC20" s="54"/>
      <c r="MSD20" s="54"/>
      <c r="MSE20" s="54"/>
      <c r="MSF20" s="54"/>
      <c r="MSG20" s="54"/>
      <c r="MSH20" s="54"/>
      <c r="MSI20" s="54"/>
      <c r="MSJ20" s="54"/>
      <c r="MSK20" s="54"/>
      <c r="MSL20" s="54"/>
      <c r="MSM20" s="54"/>
      <c r="MSN20" s="54"/>
      <c r="MSO20" s="54"/>
      <c r="MSP20" s="54"/>
      <c r="MSQ20" s="54"/>
      <c r="MSR20" s="54"/>
      <c r="MSS20" s="54"/>
      <c r="MST20" s="54"/>
      <c r="MSU20" s="54"/>
      <c r="MSV20" s="54"/>
      <c r="MSW20" s="54"/>
      <c r="MSX20" s="54"/>
      <c r="MSY20" s="54"/>
      <c r="MSZ20" s="54"/>
      <c r="MTA20" s="54"/>
      <c r="MTB20" s="54"/>
      <c r="MTC20" s="54"/>
      <c r="MTD20" s="54"/>
      <c r="MTE20" s="54"/>
      <c r="MTF20" s="54"/>
      <c r="MTG20" s="54"/>
      <c r="MTH20" s="54"/>
      <c r="MTI20" s="54"/>
      <c r="MTJ20" s="54"/>
      <c r="MTK20" s="54"/>
      <c r="MTL20" s="54"/>
      <c r="MTM20" s="54"/>
      <c r="MTN20" s="54"/>
      <c r="MTO20" s="54"/>
      <c r="MTP20" s="54"/>
      <c r="MTQ20" s="54"/>
      <c r="MTR20" s="54"/>
      <c r="MTS20" s="54"/>
      <c r="MTT20" s="54"/>
      <c r="MTU20" s="54"/>
      <c r="MTV20" s="54"/>
      <c r="MTW20" s="54"/>
      <c r="MTX20" s="54"/>
      <c r="MTY20" s="54"/>
      <c r="MTZ20" s="54"/>
      <c r="MUA20" s="54"/>
      <c r="MUB20" s="54"/>
      <c r="MUC20" s="54"/>
      <c r="MUD20" s="54"/>
      <c r="MUE20" s="54"/>
      <c r="MUF20" s="54"/>
      <c r="MUG20" s="54"/>
      <c r="MUH20" s="54"/>
      <c r="MUI20" s="54"/>
      <c r="MUJ20" s="54"/>
      <c r="MUK20" s="54"/>
      <c r="MUL20" s="54"/>
      <c r="MUM20" s="54"/>
      <c r="MUN20" s="54"/>
      <c r="MUO20" s="54"/>
      <c r="MUP20" s="54"/>
      <c r="MUQ20" s="54"/>
      <c r="MUR20" s="54"/>
      <c r="MUS20" s="54"/>
      <c r="MUT20" s="54"/>
      <c r="MUU20" s="54"/>
      <c r="MUV20" s="54"/>
      <c r="MUW20" s="54"/>
      <c r="MUX20" s="54"/>
      <c r="MUY20" s="54"/>
      <c r="MUZ20" s="54"/>
      <c r="MVA20" s="54"/>
      <c r="MVB20" s="54"/>
      <c r="MVC20" s="54"/>
      <c r="MVD20" s="54"/>
      <c r="MVE20" s="54"/>
      <c r="MVF20" s="54"/>
      <c r="MVG20" s="54"/>
      <c r="MVH20" s="54"/>
      <c r="MVI20" s="54"/>
      <c r="MVJ20" s="54"/>
      <c r="MVK20" s="54"/>
      <c r="MVL20" s="54"/>
      <c r="MVM20" s="54"/>
      <c r="MVN20" s="54"/>
      <c r="MVO20" s="54"/>
      <c r="MVP20" s="54"/>
      <c r="MVQ20" s="54"/>
      <c r="MVR20" s="54"/>
      <c r="MVS20" s="54"/>
      <c r="MVT20" s="54"/>
      <c r="MVU20" s="54"/>
      <c r="MVV20" s="54"/>
      <c r="MVW20" s="54"/>
      <c r="MVX20" s="54"/>
      <c r="MVY20" s="54"/>
      <c r="MVZ20" s="54"/>
      <c r="MWA20" s="54"/>
      <c r="MWB20" s="54"/>
      <c r="MWC20" s="54"/>
      <c r="MWD20" s="54"/>
      <c r="MWE20" s="54"/>
      <c r="MWF20" s="54"/>
      <c r="MWG20" s="54"/>
      <c r="MWH20" s="54"/>
      <c r="MWI20" s="54"/>
      <c r="MWJ20" s="54"/>
      <c r="MWK20" s="54"/>
      <c r="MWL20" s="54"/>
      <c r="MWM20" s="54"/>
      <c r="MWN20" s="54"/>
      <c r="MWO20" s="54"/>
      <c r="MWP20" s="54"/>
      <c r="MWQ20" s="54"/>
      <c r="MWR20" s="54"/>
      <c r="MWS20" s="54"/>
      <c r="MWT20" s="54"/>
      <c r="MWU20" s="54"/>
      <c r="MWV20" s="54"/>
      <c r="MWW20" s="54"/>
      <c r="MWX20" s="54"/>
      <c r="MWY20" s="54"/>
      <c r="MWZ20" s="54"/>
      <c r="MXA20" s="54"/>
      <c r="MXB20" s="54"/>
      <c r="MXC20" s="54"/>
      <c r="MXD20" s="54"/>
      <c r="MXE20" s="54"/>
      <c r="MXF20" s="54"/>
      <c r="MXG20" s="54"/>
      <c r="MXH20" s="54"/>
      <c r="MXI20" s="54"/>
      <c r="MXJ20" s="54"/>
      <c r="MXK20" s="54"/>
      <c r="MXL20" s="54"/>
      <c r="MXM20" s="54"/>
      <c r="MXN20" s="54"/>
      <c r="MXO20" s="54"/>
      <c r="MXP20" s="54"/>
      <c r="MXQ20" s="54"/>
      <c r="MXR20" s="54"/>
      <c r="MXS20" s="54"/>
      <c r="MXT20" s="54"/>
      <c r="MXU20" s="54"/>
      <c r="MXV20" s="54"/>
      <c r="MXW20" s="54"/>
      <c r="MXX20" s="54"/>
      <c r="MXY20" s="54"/>
      <c r="MXZ20" s="54"/>
      <c r="MYA20" s="54"/>
      <c r="MYB20" s="54"/>
      <c r="MYC20" s="54"/>
      <c r="MYD20" s="54"/>
      <c r="MYE20" s="54"/>
      <c r="MYF20" s="54"/>
      <c r="MYG20" s="54"/>
      <c r="MYH20" s="54"/>
      <c r="MYI20" s="54"/>
      <c r="MYJ20" s="54"/>
      <c r="MYK20" s="54"/>
      <c r="MYL20" s="54"/>
      <c r="MYM20" s="54"/>
      <c r="MYN20" s="54"/>
      <c r="MYO20" s="54"/>
      <c r="MYP20" s="54"/>
      <c r="MYQ20" s="54"/>
      <c r="MYR20" s="54"/>
      <c r="MYS20" s="54"/>
      <c r="MYT20" s="54"/>
      <c r="MYU20" s="54"/>
      <c r="MYV20" s="54"/>
      <c r="MYW20" s="54"/>
      <c r="MYX20" s="54"/>
      <c r="MYY20" s="54"/>
      <c r="MYZ20" s="54"/>
      <c r="MZA20" s="54"/>
      <c r="MZB20" s="54"/>
      <c r="MZC20" s="54"/>
      <c r="MZD20" s="54"/>
      <c r="MZE20" s="54"/>
      <c r="MZF20" s="54"/>
      <c r="MZG20" s="54"/>
      <c r="MZH20" s="54"/>
      <c r="MZI20" s="54"/>
      <c r="MZJ20" s="54"/>
      <c r="MZK20" s="54"/>
      <c r="MZL20" s="54"/>
      <c r="MZM20" s="54"/>
      <c r="MZN20" s="54"/>
      <c r="MZO20" s="54"/>
      <c r="MZP20" s="54"/>
      <c r="MZQ20" s="54"/>
      <c r="MZR20" s="54"/>
      <c r="MZS20" s="54"/>
      <c r="MZT20" s="54"/>
      <c r="MZU20" s="54"/>
      <c r="MZV20" s="54"/>
      <c r="MZW20" s="54"/>
      <c r="MZX20" s="54"/>
      <c r="MZY20" s="54"/>
      <c r="MZZ20" s="54"/>
      <c r="NAA20" s="54"/>
      <c r="NAB20" s="54"/>
      <c r="NAC20" s="54"/>
      <c r="NAD20" s="54"/>
      <c r="NAE20" s="54"/>
      <c r="NAF20" s="54"/>
      <c r="NAG20" s="54"/>
      <c r="NAH20" s="54"/>
      <c r="NAI20" s="54"/>
      <c r="NAJ20" s="54"/>
      <c r="NAK20" s="54"/>
      <c r="NAL20" s="54"/>
      <c r="NAM20" s="54"/>
      <c r="NAN20" s="54"/>
      <c r="NAO20" s="54"/>
      <c r="NAP20" s="54"/>
      <c r="NAQ20" s="54"/>
      <c r="NAR20" s="54"/>
      <c r="NAS20" s="54"/>
      <c r="NAT20" s="54"/>
      <c r="NAU20" s="54"/>
      <c r="NAV20" s="54"/>
      <c r="NAW20" s="54"/>
      <c r="NAX20" s="54"/>
      <c r="NAY20" s="54"/>
      <c r="NAZ20" s="54"/>
      <c r="NBA20" s="54"/>
      <c r="NBB20" s="54"/>
      <c r="NBC20" s="54"/>
      <c r="NBD20" s="54"/>
      <c r="NBE20" s="54"/>
      <c r="NBF20" s="54"/>
      <c r="NBG20" s="54"/>
      <c r="NBH20" s="54"/>
      <c r="NBI20" s="54"/>
      <c r="NBJ20" s="54"/>
      <c r="NBK20" s="54"/>
      <c r="NBL20" s="54"/>
      <c r="NBM20" s="54"/>
      <c r="NBN20" s="54"/>
      <c r="NBO20" s="54"/>
      <c r="NBP20" s="54"/>
      <c r="NBQ20" s="54"/>
      <c r="NBR20" s="54"/>
      <c r="NBS20" s="54"/>
      <c r="NBT20" s="54"/>
      <c r="NBU20" s="54"/>
      <c r="NBV20" s="54"/>
      <c r="NBW20" s="54"/>
      <c r="NBX20" s="54"/>
      <c r="NBY20" s="54"/>
      <c r="NBZ20" s="54"/>
      <c r="NCA20" s="54"/>
      <c r="NCB20" s="54"/>
      <c r="NCC20" s="54"/>
      <c r="NCD20" s="54"/>
      <c r="NCE20" s="54"/>
      <c r="NCF20" s="54"/>
      <c r="NCG20" s="54"/>
      <c r="NCH20" s="54"/>
      <c r="NCI20" s="54"/>
      <c r="NCJ20" s="54"/>
      <c r="NCK20" s="54"/>
      <c r="NCL20" s="54"/>
      <c r="NCM20" s="54"/>
      <c r="NCN20" s="54"/>
      <c r="NCO20" s="54"/>
      <c r="NCP20" s="54"/>
      <c r="NCQ20" s="54"/>
      <c r="NCR20" s="54"/>
      <c r="NCS20" s="54"/>
      <c r="NCT20" s="54"/>
      <c r="NCU20" s="54"/>
      <c r="NCV20" s="54"/>
      <c r="NCW20" s="54"/>
      <c r="NCX20" s="54"/>
      <c r="NCY20" s="54"/>
      <c r="NCZ20" s="54"/>
      <c r="NDA20" s="54"/>
      <c r="NDB20" s="54"/>
      <c r="NDC20" s="54"/>
      <c r="NDD20" s="54"/>
      <c r="NDE20" s="54"/>
      <c r="NDF20" s="54"/>
      <c r="NDG20" s="54"/>
      <c r="NDH20" s="54"/>
      <c r="NDI20" s="54"/>
      <c r="NDJ20" s="54"/>
      <c r="NDK20" s="54"/>
      <c r="NDL20" s="54"/>
      <c r="NDM20" s="54"/>
      <c r="NDN20" s="54"/>
      <c r="NDO20" s="54"/>
      <c r="NDP20" s="54"/>
      <c r="NDQ20" s="54"/>
      <c r="NDR20" s="54"/>
      <c r="NDS20" s="54"/>
      <c r="NDT20" s="54"/>
      <c r="NDU20" s="54"/>
      <c r="NDV20" s="54"/>
      <c r="NDW20" s="54"/>
      <c r="NDX20" s="54"/>
      <c r="NDY20" s="54"/>
      <c r="NDZ20" s="54"/>
      <c r="NEA20" s="54"/>
      <c r="NEB20" s="54"/>
      <c r="NEC20" s="54"/>
      <c r="NED20" s="54"/>
      <c r="NEE20" s="54"/>
      <c r="NEF20" s="54"/>
      <c r="NEG20" s="54"/>
      <c r="NEH20" s="54"/>
      <c r="NEI20" s="54"/>
      <c r="NEJ20" s="54"/>
      <c r="NEK20" s="54"/>
      <c r="NEL20" s="54"/>
      <c r="NEM20" s="54"/>
      <c r="NEN20" s="54"/>
      <c r="NEO20" s="54"/>
      <c r="NEP20" s="54"/>
      <c r="NEQ20" s="54"/>
      <c r="NER20" s="54"/>
      <c r="NES20" s="54"/>
      <c r="NET20" s="54"/>
      <c r="NEU20" s="54"/>
      <c r="NEV20" s="54"/>
      <c r="NEW20" s="54"/>
      <c r="NEX20" s="54"/>
      <c r="NEY20" s="54"/>
      <c r="NEZ20" s="54"/>
      <c r="NFA20" s="54"/>
      <c r="NFB20" s="54"/>
      <c r="NFC20" s="54"/>
      <c r="NFD20" s="54"/>
      <c r="NFE20" s="54"/>
      <c r="NFF20" s="54"/>
      <c r="NFG20" s="54"/>
      <c r="NFH20" s="54"/>
      <c r="NFI20" s="54"/>
      <c r="NFJ20" s="54"/>
      <c r="NFK20" s="54"/>
      <c r="NFL20" s="54"/>
      <c r="NFM20" s="54"/>
      <c r="NFN20" s="54"/>
      <c r="NFO20" s="54"/>
      <c r="NFP20" s="54"/>
      <c r="NFQ20" s="54"/>
      <c r="NFR20" s="54"/>
      <c r="NFS20" s="54"/>
      <c r="NFT20" s="54"/>
      <c r="NFU20" s="54"/>
      <c r="NFV20" s="54"/>
      <c r="NFW20" s="54"/>
      <c r="NFX20" s="54"/>
      <c r="NFY20" s="54"/>
      <c r="NFZ20" s="54"/>
      <c r="NGA20" s="54"/>
      <c r="NGB20" s="54"/>
      <c r="NGC20" s="54"/>
      <c r="NGD20" s="54"/>
      <c r="NGE20" s="54"/>
      <c r="NGF20" s="54"/>
      <c r="NGG20" s="54"/>
      <c r="NGH20" s="54"/>
      <c r="NGI20" s="54"/>
      <c r="NGJ20" s="54"/>
      <c r="NGK20" s="54"/>
      <c r="NGL20" s="54"/>
      <c r="NGM20" s="54"/>
      <c r="NGN20" s="54"/>
      <c r="NGO20" s="54"/>
      <c r="NGP20" s="54"/>
      <c r="NGQ20" s="54"/>
      <c r="NGR20" s="54"/>
      <c r="NGS20" s="54"/>
      <c r="NGT20" s="54"/>
      <c r="NGU20" s="54"/>
      <c r="NGV20" s="54"/>
      <c r="NGW20" s="54"/>
      <c r="NGX20" s="54"/>
      <c r="NGY20" s="54"/>
      <c r="NGZ20" s="54"/>
      <c r="NHA20" s="54"/>
      <c r="NHB20" s="54"/>
      <c r="NHC20" s="54"/>
      <c r="NHD20" s="54"/>
      <c r="NHE20" s="54"/>
      <c r="NHF20" s="54"/>
      <c r="NHG20" s="54"/>
      <c r="NHH20" s="54"/>
      <c r="NHI20" s="54"/>
      <c r="NHJ20" s="54"/>
      <c r="NHK20" s="54"/>
      <c r="NHL20" s="54"/>
      <c r="NHM20" s="54"/>
      <c r="NHN20" s="54"/>
      <c r="NHO20" s="54"/>
      <c r="NHP20" s="54"/>
      <c r="NHQ20" s="54"/>
      <c r="NHR20" s="54"/>
      <c r="NHS20" s="54"/>
      <c r="NHT20" s="54"/>
      <c r="NHU20" s="54"/>
      <c r="NHV20" s="54"/>
      <c r="NHW20" s="54"/>
      <c r="NHX20" s="54"/>
      <c r="NHY20" s="54"/>
      <c r="NHZ20" s="54"/>
      <c r="NIA20" s="54"/>
      <c r="NIB20" s="54"/>
      <c r="NIC20" s="54"/>
      <c r="NID20" s="54"/>
      <c r="NIE20" s="54"/>
      <c r="NIF20" s="54"/>
      <c r="NIG20" s="54"/>
      <c r="NIH20" s="54"/>
      <c r="NII20" s="54"/>
      <c r="NIJ20" s="54"/>
      <c r="NIK20" s="54"/>
      <c r="NIL20" s="54"/>
      <c r="NIM20" s="54"/>
      <c r="NIN20" s="54"/>
      <c r="NIO20" s="54"/>
      <c r="NIP20" s="54"/>
      <c r="NIQ20" s="54"/>
      <c r="NIR20" s="54"/>
      <c r="NIS20" s="54"/>
      <c r="NIT20" s="54"/>
      <c r="NIU20" s="54"/>
      <c r="NIV20" s="54"/>
      <c r="NIW20" s="54"/>
      <c r="NIX20" s="54"/>
      <c r="NIY20" s="54"/>
      <c r="NIZ20" s="54"/>
      <c r="NJA20" s="54"/>
      <c r="NJB20" s="54"/>
      <c r="NJC20" s="54"/>
      <c r="NJD20" s="54"/>
      <c r="NJE20" s="54"/>
      <c r="NJF20" s="54"/>
      <c r="NJG20" s="54"/>
      <c r="NJH20" s="54"/>
      <c r="NJI20" s="54"/>
      <c r="NJJ20" s="54"/>
      <c r="NJK20" s="54"/>
      <c r="NJL20" s="54"/>
      <c r="NJM20" s="54"/>
      <c r="NJN20" s="54"/>
      <c r="NJO20" s="54"/>
      <c r="NJP20" s="54"/>
      <c r="NJQ20" s="54"/>
      <c r="NJR20" s="54"/>
      <c r="NJS20" s="54"/>
      <c r="NJT20" s="54"/>
      <c r="NJU20" s="54"/>
      <c r="NJV20" s="54"/>
      <c r="NJW20" s="54"/>
      <c r="NJX20" s="54"/>
      <c r="NJY20" s="54"/>
      <c r="NJZ20" s="54"/>
      <c r="NKA20" s="54"/>
      <c r="NKB20" s="54"/>
      <c r="NKC20" s="54"/>
      <c r="NKD20" s="54"/>
      <c r="NKE20" s="54"/>
      <c r="NKF20" s="54"/>
      <c r="NKG20" s="54"/>
      <c r="NKH20" s="54"/>
      <c r="NKI20" s="54"/>
      <c r="NKJ20" s="54"/>
      <c r="NKK20" s="54"/>
      <c r="NKL20" s="54"/>
      <c r="NKM20" s="54"/>
      <c r="NKN20" s="54"/>
      <c r="NKO20" s="54"/>
      <c r="NKP20" s="54"/>
      <c r="NKQ20" s="54"/>
      <c r="NKR20" s="54"/>
      <c r="NKS20" s="54"/>
      <c r="NKT20" s="54"/>
      <c r="NKU20" s="54"/>
      <c r="NKV20" s="54"/>
      <c r="NKW20" s="54"/>
      <c r="NKX20" s="54"/>
      <c r="NKY20" s="54"/>
      <c r="NKZ20" s="54"/>
      <c r="NLA20" s="54"/>
      <c r="NLB20" s="54"/>
      <c r="NLC20" s="54"/>
      <c r="NLD20" s="54"/>
      <c r="NLE20" s="54"/>
      <c r="NLF20" s="54"/>
      <c r="NLG20" s="54"/>
      <c r="NLH20" s="54"/>
      <c r="NLI20" s="54"/>
      <c r="NLJ20" s="54"/>
      <c r="NLK20" s="54"/>
      <c r="NLL20" s="54"/>
      <c r="NLM20" s="54"/>
      <c r="NLN20" s="54"/>
      <c r="NLO20" s="54"/>
      <c r="NLP20" s="54"/>
      <c r="NLQ20" s="54"/>
      <c r="NLR20" s="54"/>
      <c r="NLS20" s="54"/>
      <c r="NLT20" s="54"/>
      <c r="NLU20" s="54"/>
      <c r="NLV20" s="54"/>
      <c r="NLW20" s="54"/>
      <c r="NLX20" s="54"/>
      <c r="NLY20" s="54"/>
      <c r="NLZ20" s="54"/>
      <c r="NMA20" s="54"/>
      <c r="NMB20" s="54"/>
      <c r="NMC20" s="54"/>
      <c r="NMD20" s="54"/>
      <c r="NME20" s="54"/>
      <c r="NMF20" s="54"/>
      <c r="NMG20" s="54"/>
      <c r="NMH20" s="54"/>
      <c r="NMI20" s="54"/>
      <c r="NMJ20" s="54"/>
      <c r="NMK20" s="54"/>
      <c r="NML20" s="54"/>
      <c r="NMM20" s="54"/>
      <c r="NMN20" s="54"/>
      <c r="NMO20" s="54"/>
      <c r="NMP20" s="54"/>
      <c r="NMQ20" s="54"/>
      <c r="NMR20" s="54"/>
      <c r="NMS20" s="54"/>
      <c r="NMT20" s="54"/>
      <c r="NMU20" s="54"/>
      <c r="NMV20" s="54"/>
      <c r="NMW20" s="54"/>
      <c r="NMX20" s="54"/>
      <c r="NMY20" s="54"/>
      <c r="NMZ20" s="54"/>
      <c r="NNA20" s="54"/>
      <c r="NNB20" s="54"/>
      <c r="NNC20" s="54"/>
      <c r="NND20" s="54"/>
      <c r="NNE20" s="54"/>
      <c r="NNF20" s="54"/>
      <c r="NNG20" s="54"/>
      <c r="NNH20" s="54"/>
      <c r="NNI20" s="54"/>
      <c r="NNJ20" s="54"/>
      <c r="NNK20" s="54"/>
      <c r="NNL20" s="54"/>
      <c r="NNM20" s="54"/>
      <c r="NNN20" s="54"/>
      <c r="NNO20" s="54"/>
      <c r="NNP20" s="54"/>
      <c r="NNQ20" s="54"/>
      <c r="NNR20" s="54"/>
      <c r="NNS20" s="54"/>
      <c r="NNT20" s="54"/>
      <c r="NNU20" s="54"/>
      <c r="NNV20" s="54"/>
      <c r="NNW20" s="54"/>
      <c r="NNX20" s="54"/>
      <c r="NNY20" s="54"/>
      <c r="NNZ20" s="54"/>
      <c r="NOA20" s="54"/>
      <c r="NOB20" s="54"/>
      <c r="NOC20" s="54"/>
      <c r="NOD20" s="54"/>
      <c r="NOE20" s="54"/>
      <c r="NOF20" s="54"/>
      <c r="NOG20" s="54"/>
      <c r="NOH20" s="54"/>
      <c r="NOI20" s="54"/>
      <c r="NOJ20" s="54"/>
      <c r="NOK20" s="54"/>
      <c r="NOL20" s="54"/>
      <c r="NOM20" s="54"/>
      <c r="NON20" s="54"/>
      <c r="NOO20" s="54"/>
      <c r="NOP20" s="54"/>
      <c r="NOQ20" s="54"/>
      <c r="NOR20" s="54"/>
      <c r="NOS20" s="54"/>
      <c r="NOT20" s="54"/>
      <c r="NOU20" s="54"/>
      <c r="NOV20" s="54"/>
      <c r="NOW20" s="54"/>
      <c r="NOX20" s="54"/>
      <c r="NOY20" s="54"/>
      <c r="NOZ20" s="54"/>
      <c r="NPA20" s="54"/>
      <c r="NPB20" s="54"/>
      <c r="NPC20" s="54"/>
      <c r="NPD20" s="54"/>
      <c r="NPE20" s="54"/>
      <c r="NPF20" s="54"/>
      <c r="NPG20" s="54"/>
      <c r="NPH20" s="54"/>
      <c r="NPI20" s="54"/>
      <c r="NPJ20" s="54"/>
      <c r="NPK20" s="54"/>
      <c r="NPL20" s="54"/>
      <c r="NPM20" s="54"/>
      <c r="NPN20" s="54"/>
      <c r="NPO20" s="54"/>
      <c r="NPP20" s="54"/>
      <c r="NPQ20" s="54"/>
      <c r="NPR20" s="54"/>
      <c r="NPS20" s="54"/>
      <c r="NPT20" s="54"/>
      <c r="NPU20" s="54"/>
      <c r="NPV20" s="54"/>
      <c r="NPW20" s="54"/>
      <c r="NPX20" s="54"/>
      <c r="NPY20" s="54"/>
      <c r="NPZ20" s="54"/>
      <c r="NQA20" s="54"/>
      <c r="NQB20" s="54"/>
      <c r="NQC20" s="54"/>
      <c r="NQD20" s="54"/>
      <c r="NQE20" s="54"/>
      <c r="NQF20" s="54"/>
      <c r="NQG20" s="54"/>
      <c r="NQH20" s="54"/>
      <c r="NQI20" s="54"/>
      <c r="NQJ20" s="54"/>
      <c r="NQK20" s="54"/>
      <c r="NQL20" s="54"/>
      <c r="NQM20" s="54"/>
      <c r="NQN20" s="54"/>
      <c r="NQO20" s="54"/>
      <c r="NQP20" s="54"/>
      <c r="NQQ20" s="54"/>
      <c r="NQR20" s="54"/>
      <c r="NQS20" s="54"/>
      <c r="NQT20" s="54"/>
      <c r="NQU20" s="54"/>
      <c r="NQV20" s="54"/>
      <c r="NQW20" s="54"/>
      <c r="NQX20" s="54"/>
      <c r="NQY20" s="54"/>
      <c r="NQZ20" s="54"/>
      <c r="NRA20" s="54"/>
      <c r="NRB20" s="54"/>
      <c r="NRC20" s="54"/>
      <c r="NRD20" s="54"/>
      <c r="NRE20" s="54"/>
      <c r="NRF20" s="54"/>
      <c r="NRG20" s="54"/>
      <c r="NRH20" s="54"/>
      <c r="NRI20" s="54"/>
      <c r="NRJ20" s="54"/>
      <c r="NRK20" s="54"/>
      <c r="NRL20" s="54"/>
      <c r="NRM20" s="54"/>
      <c r="NRN20" s="54"/>
      <c r="NRO20" s="54"/>
      <c r="NRP20" s="54"/>
      <c r="NRQ20" s="54"/>
      <c r="NRR20" s="54"/>
      <c r="NRS20" s="54"/>
      <c r="NRT20" s="54"/>
      <c r="NRU20" s="54"/>
      <c r="NRV20" s="54"/>
      <c r="NRW20" s="54"/>
      <c r="NRX20" s="54"/>
      <c r="NRY20" s="54"/>
      <c r="NRZ20" s="54"/>
      <c r="NSA20" s="54"/>
      <c r="NSB20" s="54"/>
      <c r="NSC20" s="54"/>
      <c r="NSD20" s="54"/>
      <c r="NSE20" s="54"/>
      <c r="NSF20" s="54"/>
      <c r="NSG20" s="54"/>
      <c r="NSH20" s="54"/>
      <c r="NSI20" s="54"/>
      <c r="NSJ20" s="54"/>
      <c r="NSK20" s="54"/>
      <c r="NSL20" s="54"/>
      <c r="NSM20" s="54"/>
      <c r="NSN20" s="54"/>
      <c r="NSO20" s="54"/>
      <c r="NSP20" s="54"/>
      <c r="NSQ20" s="54"/>
      <c r="NSR20" s="54"/>
      <c r="NSS20" s="54"/>
      <c r="NST20" s="54"/>
      <c r="NSU20" s="54"/>
      <c r="NSV20" s="54"/>
      <c r="NSW20" s="54"/>
      <c r="NSX20" s="54"/>
      <c r="NSY20" s="54"/>
      <c r="NSZ20" s="54"/>
      <c r="NTA20" s="54"/>
      <c r="NTB20" s="54"/>
      <c r="NTC20" s="54"/>
      <c r="NTD20" s="54"/>
      <c r="NTE20" s="54"/>
      <c r="NTF20" s="54"/>
      <c r="NTG20" s="54"/>
      <c r="NTH20" s="54"/>
      <c r="NTI20" s="54"/>
      <c r="NTJ20" s="54"/>
      <c r="NTK20" s="54"/>
      <c r="NTL20" s="54"/>
      <c r="NTM20" s="54"/>
      <c r="NTN20" s="54"/>
      <c r="NTO20" s="54"/>
      <c r="NTP20" s="54"/>
      <c r="NTQ20" s="54"/>
      <c r="NTR20" s="54"/>
      <c r="NTS20" s="54"/>
      <c r="NTT20" s="54"/>
      <c r="NTU20" s="54"/>
      <c r="NTV20" s="54"/>
      <c r="NTW20" s="54"/>
      <c r="NTX20" s="54"/>
      <c r="NTY20" s="54"/>
      <c r="NTZ20" s="54"/>
      <c r="NUA20" s="54"/>
      <c r="NUB20" s="54"/>
      <c r="NUC20" s="54"/>
      <c r="NUD20" s="54"/>
      <c r="NUE20" s="54"/>
      <c r="NUF20" s="54"/>
      <c r="NUG20" s="54"/>
      <c r="NUH20" s="54"/>
      <c r="NUI20" s="54"/>
      <c r="NUJ20" s="54"/>
      <c r="NUK20" s="54"/>
      <c r="NUL20" s="54"/>
      <c r="NUM20" s="54"/>
      <c r="NUN20" s="54"/>
      <c r="NUO20" s="54"/>
      <c r="NUP20" s="54"/>
      <c r="NUQ20" s="54"/>
      <c r="NUR20" s="54"/>
      <c r="NUS20" s="54"/>
      <c r="NUT20" s="54"/>
      <c r="NUU20" s="54"/>
      <c r="NUV20" s="54"/>
      <c r="NUW20" s="54"/>
      <c r="NUX20" s="54"/>
      <c r="NUY20" s="54"/>
      <c r="NUZ20" s="54"/>
      <c r="NVA20" s="54"/>
      <c r="NVB20" s="54"/>
      <c r="NVC20" s="54"/>
      <c r="NVD20" s="54"/>
      <c r="NVE20" s="54"/>
      <c r="NVF20" s="54"/>
      <c r="NVG20" s="54"/>
      <c r="NVH20" s="54"/>
      <c r="NVI20" s="54"/>
      <c r="NVJ20" s="54"/>
      <c r="NVK20" s="54"/>
      <c r="NVL20" s="54"/>
      <c r="NVM20" s="54"/>
      <c r="NVN20" s="54"/>
      <c r="NVO20" s="54"/>
      <c r="NVP20" s="54"/>
      <c r="NVQ20" s="54"/>
      <c r="NVR20" s="54"/>
      <c r="NVS20" s="54"/>
      <c r="NVT20" s="54"/>
      <c r="NVU20" s="54"/>
      <c r="NVV20" s="54"/>
      <c r="NVW20" s="54"/>
      <c r="NVX20" s="54"/>
      <c r="NVY20" s="54"/>
      <c r="NVZ20" s="54"/>
      <c r="NWA20" s="54"/>
      <c r="NWB20" s="54"/>
      <c r="NWC20" s="54"/>
      <c r="NWD20" s="54"/>
      <c r="NWE20" s="54"/>
      <c r="NWF20" s="54"/>
      <c r="NWG20" s="54"/>
      <c r="NWH20" s="54"/>
      <c r="NWI20" s="54"/>
      <c r="NWJ20" s="54"/>
      <c r="NWK20" s="54"/>
      <c r="NWL20" s="54"/>
      <c r="NWM20" s="54"/>
      <c r="NWN20" s="54"/>
      <c r="NWO20" s="54"/>
      <c r="NWP20" s="54"/>
      <c r="NWQ20" s="54"/>
      <c r="NWR20" s="54"/>
      <c r="NWS20" s="54"/>
      <c r="NWT20" s="54"/>
      <c r="NWU20" s="54"/>
      <c r="NWV20" s="54"/>
      <c r="NWW20" s="54"/>
      <c r="NWX20" s="54"/>
      <c r="NWY20" s="54"/>
      <c r="NWZ20" s="54"/>
      <c r="NXA20" s="54"/>
      <c r="NXB20" s="54"/>
      <c r="NXC20" s="54"/>
      <c r="NXD20" s="54"/>
      <c r="NXE20" s="54"/>
      <c r="NXF20" s="54"/>
      <c r="NXG20" s="54"/>
      <c r="NXH20" s="54"/>
      <c r="NXI20" s="54"/>
      <c r="NXJ20" s="54"/>
      <c r="NXK20" s="54"/>
      <c r="NXL20" s="54"/>
      <c r="NXM20" s="54"/>
      <c r="NXN20" s="54"/>
      <c r="NXO20" s="54"/>
      <c r="NXP20" s="54"/>
      <c r="NXQ20" s="54"/>
      <c r="NXR20" s="54"/>
      <c r="NXS20" s="54"/>
      <c r="NXT20" s="54"/>
      <c r="NXU20" s="54"/>
      <c r="NXV20" s="54"/>
      <c r="NXW20" s="54"/>
      <c r="NXX20" s="54"/>
      <c r="NXY20" s="54"/>
      <c r="NXZ20" s="54"/>
      <c r="NYA20" s="54"/>
      <c r="NYB20" s="54"/>
      <c r="NYC20" s="54"/>
      <c r="NYD20" s="54"/>
      <c r="NYE20" s="54"/>
      <c r="NYF20" s="54"/>
      <c r="NYG20" s="54"/>
      <c r="NYH20" s="54"/>
      <c r="NYI20" s="54"/>
      <c r="NYJ20" s="54"/>
      <c r="NYK20" s="54"/>
      <c r="NYL20" s="54"/>
      <c r="NYM20" s="54"/>
      <c r="NYN20" s="54"/>
      <c r="NYO20" s="54"/>
      <c r="NYP20" s="54"/>
      <c r="NYQ20" s="54"/>
      <c r="NYR20" s="54"/>
      <c r="NYS20" s="54"/>
      <c r="NYT20" s="54"/>
      <c r="NYU20" s="54"/>
      <c r="NYV20" s="54"/>
      <c r="NYW20" s="54"/>
      <c r="NYX20" s="54"/>
      <c r="NYY20" s="54"/>
      <c r="NYZ20" s="54"/>
      <c r="NZA20" s="54"/>
      <c r="NZB20" s="54"/>
      <c r="NZC20" s="54"/>
      <c r="NZD20" s="54"/>
      <c r="NZE20" s="54"/>
      <c r="NZF20" s="54"/>
      <c r="NZG20" s="54"/>
      <c r="NZH20" s="54"/>
      <c r="NZI20" s="54"/>
      <c r="NZJ20" s="54"/>
      <c r="NZK20" s="54"/>
      <c r="NZL20" s="54"/>
      <c r="NZM20" s="54"/>
      <c r="NZN20" s="54"/>
      <c r="NZO20" s="54"/>
      <c r="NZP20" s="54"/>
      <c r="NZQ20" s="54"/>
      <c r="NZR20" s="54"/>
      <c r="NZS20" s="54"/>
      <c r="NZT20" s="54"/>
      <c r="NZU20" s="54"/>
      <c r="NZV20" s="54"/>
      <c r="NZW20" s="54"/>
      <c r="NZX20" s="54"/>
      <c r="NZY20" s="54"/>
      <c r="NZZ20" s="54"/>
      <c r="OAA20" s="54"/>
      <c r="OAB20" s="54"/>
      <c r="OAC20" s="54"/>
      <c r="OAD20" s="54"/>
      <c r="OAE20" s="54"/>
      <c r="OAF20" s="54"/>
      <c r="OAG20" s="54"/>
      <c r="OAH20" s="54"/>
      <c r="OAI20" s="54"/>
      <c r="OAJ20" s="54"/>
      <c r="OAK20" s="54"/>
      <c r="OAL20" s="54"/>
      <c r="OAM20" s="54"/>
      <c r="OAN20" s="54"/>
      <c r="OAO20" s="54"/>
      <c r="OAP20" s="54"/>
      <c r="OAQ20" s="54"/>
      <c r="OAR20" s="54"/>
      <c r="OAS20" s="54"/>
      <c r="OAT20" s="54"/>
      <c r="OAU20" s="54"/>
      <c r="OAV20" s="54"/>
      <c r="OAW20" s="54"/>
      <c r="OAX20" s="54"/>
      <c r="OAY20" s="54"/>
      <c r="OAZ20" s="54"/>
      <c r="OBA20" s="54"/>
      <c r="OBB20" s="54"/>
      <c r="OBC20" s="54"/>
      <c r="OBD20" s="54"/>
      <c r="OBE20" s="54"/>
      <c r="OBF20" s="54"/>
      <c r="OBG20" s="54"/>
      <c r="OBH20" s="54"/>
      <c r="OBI20" s="54"/>
      <c r="OBJ20" s="54"/>
      <c r="OBK20" s="54"/>
      <c r="OBL20" s="54"/>
      <c r="OBM20" s="54"/>
      <c r="OBN20" s="54"/>
      <c r="OBO20" s="54"/>
      <c r="OBP20" s="54"/>
      <c r="OBQ20" s="54"/>
      <c r="OBR20" s="54"/>
      <c r="OBS20" s="54"/>
      <c r="OBT20" s="54"/>
      <c r="OBU20" s="54"/>
      <c r="OBV20" s="54"/>
      <c r="OBW20" s="54"/>
      <c r="OBX20" s="54"/>
      <c r="OBY20" s="54"/>
      <c r="OBZ20" s="54"/>
      <c r="OCA20" s="54"/>
      <c r="OCB20" s="54"/>
      <c r="OCC20" s="54"/>
      <c r="OCD20" s="54"/>
      <c r="OCE20" s="54"/>
      <c r="OCF20" s="54"/>
      <c r="OCG20" s="54"/>
      <c r="OCH20" s="54"/>
      <c r="OCI20" s="54"/>
      <c r="OCJ20" s="54"/>
      <c r="OCK20" s="54"/>
      <c r="OCL20" s="54"/>
      <c r="OCM20" s="54"/>
      <c r="OCN20" s="54"/>
      <c r="OCO20" s="54"/>
      <c r="OCP20" s="54"/>
      <c r="OCQ20" s="54"/>
      <c r="OCR20" s="54"/>
      <c r="OCS20" s="54"/>
      <c r="OCT20" s="54"/>
      <c r="OCU20" s="54"/>
      <c r="OCV20" s="54"/>
      <c r="OCW20" s="54"/>
      <c r="OCX20" s="54"/>
      <c r="OCY20" s="54"/>
      <c r="OCZ20" s="54"/>
      <c r="ODA20" s="54"/>
      <c r="ODB20" s="54"/>
      <c r="ODC20" s="54"/>
      <c r="ODD20" s="54"/>
      <c r="ODE20" s="54"/>
      <c r="ODF20" s="54"/>
      <c r="ODG20" s="54"/>
      <c r="ODH20" s="54"/>
      <c r="ODI20" s="54"/>
      <c r="ODJ20" s="54"/>
      <c r="ODK20" s="54"/>
      <c r="ODL20" s="54"/>
      <c r="ODM20" s="54"/>
      <c r="ODN20" s="54"/>
      <c r="ODO20" s="54"/>
      <c r="ODP20" s="54"/>
      <c r="ODQ20" s="54"/>
      <c r="ODR20" s="54"/>
      <c r="ODS20" s="54"/>
      <c r="ODT20" s="54"/>
      <c r="ODU20" s="54"/>
      <c r="ODV20" s="54"/>
      <c r="ODW20" s="54"/>
      <c r="ODX20" s="54"/>
      <c r="ODY20" s="54"/>
      <c r="ODZ20" s="54"/>
      <c r="OEA20" s="54"/>
      <c r="OEB20" s="54"/>
      <c r="OEC20" s="54"/>
      <c r="OED20" s="54"/>
      <c r="OEE20" s="54"/>
      <c r="OEF20" s="54"/>
      <c r="OEG20" s="54"/>
      <c r="OEH20" s="54"/>
      <c r="OEI20" s="54"/>
      <c r="OEJ20" s="54"/>
      <c r="OEK20" s="54"/>
      <c r="OEL20" s="54"/>
      <c r="OEM20" s="54"/>
      <c r="OEN20" s="54"/>
      <c r="OEO20" s="54"/>
      <c r="OEP20" s="54"/>
      <c r="OEQ20" s="54"/>
      <c r="OER20" s="54"/>
      <c r="OES20" s="54"/>
      <c r="OET20" s="54"/>
      <c r="OEU20" s="54"/>
      <c r="OEV20" s="54"/>
      <c r="OEW20" s="54"/>
      <c r="OEX20" s="54"/>
      <c r="OEY20" s="54"/>
      <c r="OEZ20" s="54"/>
      <c r="OFA20" s="54"/>
      <c r="OFB20" s="54"/>
      <c r="OFC20" s="54"/>
      <c r="OFD20" s="54"/>
      <c r="OFE20" s="54"/>
      <c r="OFF20" s="54"/>
      <c r="OFG20" s="54"/>
      <c r="OFH20" s="54"/>
      <c r="OFI20" s="54"/>
      <c r="OFJ20" s="54"/>
      <c r="OFK20" s="54"/>
      <c r="OFL20" s="54"/>
      <c r="OFM20" s="54"/>
      <c r="OFN20" s="54"/>
      <c r="OFO20" s="54"/>
      <c r="OFP20" s="54"/>
      <c r="OFQ20" s="54"/>
      <c r="OFR20" s="54"/>
      <c r="OFS20" s="54"/>
      <c r="OFT20" s="54"/>
      <c r="OFU20" s="54"/>
      <c r="OFV20" s="54"/>
      <c r="OFW20" s="54"/>
      <c r="OFX20" s="54"/>
      <c r="OFY20" s="54"/>
      <c r="OFZ20" s="54"/>
      <c r="OGA20" s="54"/>
      <c r="OGB20" s="54"/>
      <c r="OGC20" s="54"/>
      <c r="OGD20" s="54"/>
      <c r="OGE20" s="54"/>
      <c r="OGF20" s="54"/>
      <c r="OGG20" s="54"/>
      <c r="OGH20" s="54"/>
      <c r="OGI20" s="54"/>
      <c r="OGJ20" s="54"/>
      <c r="OGK20" s="54"/>
      <c r="OGL20" s="54"/>
      <c r="OGM20" s="54"/>
      <c r="OGN20" s="54"/>
      <c r="OGO20" s="54"/>
      <c r="OGP20" s="54"/>
      <c r="OGQ20" s="54"/>
      <c r="OGR20" s="54"/>
      <c r="OGS20" s="54"/>
      <c r="OGT20" s="54"/>
      <c r="OGU20" s="54"/>
      <c r="OGV20" s="54"/>
      <c r="OGW20" s="54"/>
      <c r="OGX20" s="54"/>
      <c r="OGY20" s="54"/>
      <c r="OGZ20" s="54"/>
      <c r="OHA20" s="54"/>
      <c r="OHB20" s="54"/>
      <c r="OHC20" s="54"/>
      <c r="OHD20" s="54"/>
      <c r="OHE20" s="54"/>
      <c r="OHF20" s="54"/>
      <c r="OHG20" s="54"/>
      <c r="OHH20" s="54"/>
      <c r="OHI20" s="54"/>
      <c r="OHJ20" s="54"/>
      <c r="OHK20" s="54"/>
      <c r="OHL20" s="54"/>
      <c r="OHM20" s="54"/>
      <c r="OHN20" s="54"/>
      <c r="OHO20" s="54"/>
      <c r="OHP20" s="54"/>
      <c r="OHQ20" s="54"/>
      <c r="OHR20" s="54"/>
      <c r="OHS20" s="54"/>
      <c r="OHT20" s="54"/>
      <c r="OHU20" s="54"/>
      <c r="OHV20" s="54"/>
      <c r="OHW20" s="54"/>
      <c r="OHX20" s="54"/>
      <c r="OHY20" s="54"/>
      <c r="OHZ20" s="54"/>
      <c r="OIA20" s="54"/>
      <c r="OIB20" s="54"/>
      <c r="OIC20" s="54"/>
      <c r="OID20" s="54"/>
      <c r="OIE20" s="54"/>
      <c r="OIF20" s="54"/>
      <c r="OIG20" s="54"/>
      <c r="OIH20" s="54"/>
      <c r="OII20" s="54"/>
      <c r="OIJ20" s="54"/>
      <c r="OIK20" s="54"/>
      <c r="OIL20" s="54"/>
      <c r="OIM20" s="54"/>
      <c r="OIN20" s="54"/>
      <c r="OIO20" s="54"/>
      <c r="OIP20" s="54"/>
      <c r="OIQ20" s="54"/>
      <c r="OIR20" s="54"/>
      <c r="OIS20" s="54"/>
      <c r="OIT20" s="54"/>
      <c r="OIU20" s="54"/>
      <c r="OIV20" s="54"/>
      <c r="OIW20" s="54"/>
      <c r="OIX20" s="54"/>
      <c r="OIY20" s="54"/>
      <c r="OIZ20" s="54"/>
      <c r="OJA20" s="54"/>
      <c r="OJB20" s="54"/>
      <c r="OJC20" s="54"/>
      <c r="OJD20" s="54"/>
      <c r="OJE20" s="54"/>
      <c r="OJF20" s="54"/>
      <c r="OJG20" s="54"/>
      <c r="OJH20" s="54"/>
      <c r="OJI20" s="54"/>
      <c r="OJJ20" s="54"/>
      <c r="OJK20" s="54"/>
      <c r="OJL20" s="54"/>
      <c r="OJM20" s="54"/>
      <c r="OJN20" s="54"/>
      <c r="OJO20" s="54"/>
      <c r="OJP20" s="54"/>
      <c r="OJQ20" s="54"/>
      <c r="OJR20" s="54"/>
      <c r="OJS20" s="54"/>
      <c r="OJT20" s="54"/>
      <c r="OJU20" s="54"/>
      <c r="OJV20" s="54"/>
      <c r="OJW20" s="54"/>
      <c r="OJX20" s="54"/>
      <c r="OJY20" s="54"/>
      <c r="OJZ20" s="54"/>
      <c r="OKA20" s="54"/>
      <c r="OKB20" s="54"/>
      <c r="OKC20" s="54"/>
      <c r="OKD20" s="54"/>
      <c r="OKE20" s="54"/>
      <c r="OKF20" s="54"/>
      <c r="OKG20" s="54"/>
      <c r="OKH20" s="54"/>
      <c r="OKI20" s="54"/>
      <c r="OKJ20" s="54"/>
      <c r="OKK20" s="54"/>
      <c r="OKL20" s="54"/>
      <c r="OKM20" s="54"/>
      <c r="OKN20" s="54"/>
      <c r="OKO20" s="54"/>
      <c r="OKP20" s="54"/>
      <c r="OKQ20" s="54"/>
      <c r="OKR20" s="54"/>
      <c r="OKS20" s="54"/>
      <c r="OKT20" s="54"/>
      <c r="OKU20" s="54"/>
      <c r="OKV20" s="54"/>
      <c r="OKW20" s="54"/>
      <c r="OKX20" s="54"/>
      <c r="OKY20" s="54"/>
      <c r="OKZ20" s="54"/>
      <c r="OLA20" s="54"/>
      <c r="OLB20" s="54"/>
      <c r="OLC20" s="54"/>
      <c r="OLD20" s="54"/>
      <c r="OLE20" s="54"/>
      <c r="OLF20" s="54"/>
      <c r="OLG20" s="54"/>
      <c r="OLH20" s="54"/>
      <c r="OLI20" s="54"/>
      <c r="OLJ20" s="54"/>
      <c r="OLK20" s="54"/>
      <c r="OLL20" s="54"/>
      <c r="OLM20" s="54"/>
      <c r="OLN20" s="54"/>
      <c r="OLO20" s="54"/>
      <c r="OLP20" s="54"/>
      <c r="OLQ20" s="54"/>
      <c r="OLR20" s="54"/>
      <c r="OLS20" s="54"/>
      <c r="OLT20" s="54"/>
      <c r="OLU20" s="54"/>
      <c r="OLV20" s="54"/>
      <c r="OLW20" s="54"/>
      <c r="OLX20" s="54"/>
      <c r="OLY20" s="54"/>
      <c r="OLZ20" s="54"/>
      <c r="OMA20" s="54"/>
      <c r="OMB20" s="54"/>
      <c r="OMC20" s="54"/>
      <c r="OMD20" s="54"/>
      <c r="OME20" s="54"/>
      <c r="OMF20" s="54"/>
      <c r="OMG20" s="54"/>
      <c r="OMH20" s="54"/>
      <c r="OMI20" s="54"/>
      <c r="OMJ20" s="54"/>
      <c r="OMK20" s="54"/>
      <c r="OML20" s="54"/>
      <c r="OMM20" s="54"/>
      <c r="OMN20" s="54"/>
      <c r="OMO20" s="54"/>
      <c r="OMP20" s="54"/>
      <c r="OMQ20" s="54"/>
      <c r="OMR20" s="54"/>
      <c r="OMS20" s="54"/>
      <c r="OMT20" s="54"/>
      <c r="OMU20" s="54"/>
      <c r="OMV20" s="54"/>
      <c r="OMW20" s="54"/>
      <c r="OMX20" s="54"/>
      <c r="OMY20" s="54"/>
      <c r="OMZ20" s="54"/>
      <c r="ONA20" s="54"/>
      <c r="ONB20" s="54"/>
      <c r="ONC20" s="54"/>
      <c r="OND20" s="54"/>
      <c r="ONE20" s="54"/>
      <c r="ONF20" s="54"/>
      <c r="ONG20" s="54"/>
      <c r="ONH20" s="54"/>
      <c r="ONI20" s="54"/>
      <c r="ONJ20" s="54"/>
      <c r="ONK20" s="54"/>
      <c r="ONL20" s="54"/>
      <c r="ONM20" s="54"/>
      <c r="ONN20" s="54"/>
      <c r="ONO20" s="54"/>
      <c r="ONP20" s="54"/>
      <c r="ONQ20" s="54"/>
      <c r="ONR20" s="54"/>
      <c r="ONS20" s="54"/>
      <c r="ONT20" s="54"/>
      <c r="ONU20" s="54"/>
      <c r="ONV20" s="54"/>
      <c r="ONW20" s="54"/>
      <c r="ONX20" s="54"/>
      <c r="ONY20" s="54"/>
      <c r="ONZ20" s="54"/>
      <c r="OOA20" s="54"/>
      <c r="OOB20" s="54"/>
      <c r="OOC20" s="54"/>
      <c r="OOD20" s="54"/>
      <c r="OOE20" s="54"/>
      <c r="OOF20" s="54"/>
      <c r="OOG20" s="54"/>
      <c r="OOH20" s="54"/>
      <c r="OOI20" s="54"/>
      <c r="OOJ20" s="54"/>
      <c r="OOK20" s="54"/>
      <c r="OOL20" s="54"/>
      <c r="OOM20" s="54"/>
      <c r="OON20" s="54"/>
      <c r="OOO20" s="54"/>
      <c r="OOP20" s="54"/>
      <c r="OOQ20" s="54"/>
      <c r="OOR20" s="54"/>
      <c r="OOS20" s="54"/>
      <c r="OOT20" s="54"/>
      <c r="OOU20" s="54"/>
      <c r="OOV20" s="54"/>
      <c r="OOW20" s="54"/>
      <c r="OOX20" s="54"/>
      <c r="OOY20" s="54"/>
      <c r="OOZ20" s="54"/>
      <c r="OPA20" s="54"/>
      <c r="OPB20" s="54"/>
      <c r="OPC20" s="54"/>
      <c r="OPD20" s="54"/>
      <c r="OPE20" s="54"/>
      <c r="OPF20" s="54"/>
      <c r="OPG20" s="54"/>
      <c r="OPH20" s="54"/>
      <c r="OPI20" s="54"/>
      <c r="OPJ20" s="54"/>
      <c r="OPK20" s="54"/>
      <c r="OPL20" s="54"/>
      <c r="OPM20" s="54"/>
      <c r="OPN20" s="54"/>
      <c r="OPO20" s="54"/>
      <c r="OPP20" s="54"/>
      <c r="OPQ20" s="54"/>
      <c r="OPR20" s="54"/>
      <c r="OPS20" s="54"/>
      <c r="OPT20" s="54"/>
      <c r="OPU20" s="54"/>
      <c r="OPV20" s="54"/>
      <c r="OPW20" s="54"/>
      <c r="OPX20" s="54"/>
      <c r="OPY20" s="54"/>
      <c r="OPZ20" s="54"/>
      <c r="OQA20" s="54"/>
      <c r="OQB20" s="54"/>
      <c r="OQC20" s="54"/>
      <c r="OQD20" s="54"/>
      <c r="OQE20" s="54"/>
      <c r="OQF20" s="54"/>
      <c r="OQG20" s="54"/>
      <c r="OQH20" s="54"/>
      <c r="OQI20" s="54"/>
      <c r="OQJ20" s="54"/>
      <c r="OQK20" s="54"/>
      <c r="OQL20" s="54"/>
      <c r="OQM20" s="54"/>
      <c r="OQN20" s="54"/>
      <c r="OQO20" s="54"/>
      <c r="OQP20" s="54"/>
      <c r="OQQ20" s="54"/>
      <c r="OQR20" s="54"/>
      <c r="OQS20" s="54"/>
      <c r="OQT20" s="54"/>
      <c r="OQU20" s="54"/>
      <c r="OQV20" s="54"/>
      <c r="OQW20" s="54"/>
      <c r="OQX20" s="54"/>
      <c r="OQY20" s="54"/>
      <c r="OQZ20" s="54"/>
      <c r="ORA20" s="54"/>
      <c r="ORB20" s="54"/>
      <c r="ORC20" s="54"/>
      <c r="ORD20" s="54"/>
      <c r="ORE20" s="54"/>
      <c r="ORF20" s="54"/>
      <c r="ORG20" s="54"/>
      <c r="ORH20" s="54"/>
      <c r="ORI20" s="54"/>
      <c r="ORJ20" s="54"/>
      <c r="ORK20" s="54"/>
      <c r="ORL20" s="54"/>
      <c r="ORM20" s="54"/>
      <c r="ORN20" s="54"/>
      <c r="ORO20" s="54"/>
      <c r="ORP20" s="54"/>
      <c r="ORQ20" s="54"/>
      <c r="ORR20" s="54"/>
      <c r="ORS20" s="54"/>
      <c r="ORT20" s="54"/>
      <c r="ORU20" s="54"/>
      <c r="ORV20" s="54"/>
      <c r="ORW20" s="54"/>
      <c r="ORX20" s="54"/>
      <c r="ORY20" s="54"/>
      <c r="ORZ20" s="54"/>
      <c r="OSA20" s="54"/>
      <c r="OSB20" s="54"/>
      <c r="OSC20" s="54"/>
      <c r="OSD20" s="54"/>
      <c r="OSE20" s="54"/>
      <c r="OSF20" s="54"/>
      <c r="OSG20" s="54"/>
      <c r="OSH20" s="54"/>
      <c r="OSI20" s="54"/>
      <c r="OSJ20" s="54"/>
      <c r="OSK20" s="54"/>
      <c r="OSL20" s="54"/>
      <c r="OSM20" s="54"/>
      <c r="OSN20" s="54"/>
      <c r="OSO20" s="54"/>
      <c r="OSP20" s="54"/>
      <c r="OSQ20" s="54"/>
      <c r="OSR20" s="54"/>
      <c r="OSS20" s="54"/>
      <c r="OST20" s="54"/>
      <c r="OSU20" s="54"/>
      <c r="OSV20" s="54"/>
      <c r="OSW20" s="54"/>
      <c r="OSX20" s="54"/>
      <c r="OSY20" s="54"/>
      <c r="OSZ20" s="54"/>
      <c r="OTA20" s="54"/>
      <c r="OTB20" s="54"/>
      <c r="OTC20" s="54"/>
      <c r="OTD20" s="54"/>
      <c r="OTE20" s="54"/>
      <c r="OTF20" s="54"/>
      <c r="OTG20" s="54"/>
      <c r="OTH20" s="54"/>
      <c r="OTI20" s="54"/>
      <c r="OTJ20" s="54"/>
      <c r="OTK20" s="54"/>
      <c r="OTL20" s="54"/>
      <c r="OTM20" s="54"/>
      <c r="OTN20" s="54"/>
      <c r="OTO20" s="54"/>
      <c r="OTP20" s="54"/>
      <c r="OTQ20" s="54"/>
      <c r="OTR20" s="54"/>
      <c r="OTS20" s="54"/>
      <c r="OTT20" s="54"/>
      <c r="OTU20" s="54"/>
      <c r="OTV20" s="54"/>
      <c r="OTW20" s="54"/>
      <c r="OTX20" s="54"/>
      <c r="OTY20" s="54"/>
      <c r="OTZ20" s="54"/>
      <c r="OUA20" s="54"/>
      <c r="OUB20" s="54"/>
      <c r="OUC20" s="54"/>
      <c r="OUD20" s="54"/>
      <c r="OUE20" s="54"/>
      <c r="OUF20" s="54"/>
      <c r="OUG20" s="54"/>
      <c r="OUH20" s="54"/>
      <c r="OUI20" s="54"/>
      <c r="OUJ20" s="54"/>
      <c r="OUK20" s="54"/>
      <c r="OUL20" s="54"/>
      <c r="OUM20" s="54"/>
      <c r="OUN20" s="54"/>
      <c r="OUO20" s="54"/>
      <c r="OUP20" s="54"/>
      <c r="OUQ20" s="54"/>
      <c r="OUR20" s="54"/>
      <c r="OUS20" s="54"/>
      <c r="OUT20" s="54"/>
      <c r="OUU20" s="54"/>
      <c r="OUV20" s="54"/>
      <c r="OUW20" s="54"/>
      <c r="OUX20" s="54"/>
      <c r="OUY20" s="54"/>
      <c r="OUZ20" s="54"/>
      <c r="OVA20" s="54"/>
      <c r="OVB20" s="54"/>
      <c r="OVC20" s="54"/>
      <c r="OVD20" s="54"/>
      <c r="OVE20" s="54"/>
      <c r="OVF20" s="54"/>
      <c r="OVG20" s="54"/>
      <c r="OVH20" s="54"/>
      <c r="OVI20" s="54"/>
      <c r="OVJ20" s="54"/>
      <c r="OVK20" s="54"/>
      <c r="OVL20" s="54"/>
      <c r="OVM20" s="54"/>
      <c r="OVN20" s="54"/>
      <c r="OVO20" s="54"/>
      <c r="OVP20" s="54"/>
      <c r="OVQ20" s="54"/>
      <c r="OVR20" s="54"/>
      <c r="OVS20" s="54"/>
      <c r="OVT20" s="54"/>
      <c r="OVU20" s="54"/>
      <c r="OVV20" s="54"/>
      <c r="OVW20" s="54"/>
      <c r="OVX20" s="54"/>
      <c r="OVY20" s="54"/>
      <c r="OVZ20" s="54"/>
      <c r="OWA20" s="54"/>
      <c r="OWB20" s="54"/>
      <c r="OWC20" s="54"/>
      <c r="OWD20" s="54"/>
      <c r="OWE20" s="54"/>
      <c r="OWF20" s="54"/>
      <c r="OWG20" s="54"/>
      <c r="OWH20" s="54"/>
      <c r="OWI20" s="54"/>
      <c r="OWJ20" s="54"/>
      <c r="OWK20" s="54"/>
      <c r="OWL20" s="54"/>
      <c r="OWM20" s="54"/>
      <c r="OWN20" s="54"/>
      <c r="OWO20" s="54"/>
      <c r="OWP20" s="54"/>
      <c r="OWQ20" s="54"/>
      <c r="OWR20" s="54"/>
      <c r="OWS20" s="54"/>
      <c r="OWT20" s="54"/>
      <c r="OWU20" s="54"/>
      <c r="OWV20" s="54"/>
      <c r="OWW20" s="54"/>
      <c r="OWX20" s="54"/>
      <c r="OWY20" s="54"/>
      <c r="OWZ20" s="54"/>
      <c r="OXA20" s="54"/>
      <c r="OXB20" s="54"/>
      <c r="OXC20" s="54"/>
      <c r="OXD20" s="54"/>
      <c r="OXE20" s="54"/>
      <c r="OXF20" s="54"/>
      <c r="OXG20" s="54"/>
      <c r="OXH20" s="54"/>
      <c r="OXI20" s="54"/>
      <c r="OXJ20" s="54"/>
      <c r="OXK20" s="54"/>
      <c r="OXL20" s="54"/>
      <c r="OXM20" s="54"/>
      <c r="OXN20" s="54"/>
      <c r="OXO20" s="54"/>
      <c r="OXP20" s="54"/>
      <c r="OXQ20" s="54"/>
      <c r="OXR20" s="54"/>
      <c r="OXS20" s="54"/>
      <c r="OXT20" s="54"/>
      <c r="OXU20" s="54"/>
      <c r="OXV20" s="54"/>
      <c r="OXW20" s="54"/>
      <c r="OXX20" s="54"/>
      <c r="OXY20" s="54"/>
      <c r="OXZ20" s="54"/>
      <c r="OYA20" s="54"/>
      <c r="OYB20" s="54"/>
      <c r="OYC20" s="54"/>
      <c r="OYD20" s="54"/>
      <c r="OYE20" s="54"/>
      <c r="OYF20" s="54"/>
      <c r="OYG20" s="54"/>
      <c r="OYH20" s="54"/>
      <c r="OYI20" s="54"/>
      <c r="OYJ20" s="54"/>
      <c r="OYK20" s="54"/>
      <c r="OYL20" s="54"/>
      <c r="OYM20" s="54"/>
      <c r="OYN20" s="54"/>
      <c r="OYO20" s="54"/>
      <c r="OYP20" s="54"/>
      <c r="OYQ20" s="54"/>
      <c r="OYR20" s="54"/>
      <c r="OYS20" s="54"/>
      <c r="OYT20" s="54"/>
      <c r="OYU20" s="54"/>
      <c r="OYV20" s="54"/>
      <c r="OYW20" s="54"/>
      <c r="OYX20" s="54"/>
      <c r="OYY20" s="54"/>
      <c r="OYZ20" s="54"/>
      <c r="OZA20" s="54"/>
      <c r="OZB20" s="54"/>
      <c r="OZC20" s="54"/>
      <c r="OZD20" s="54"/>
      <c r="OZE20" s="54"/>
      <c r="OZF20" s="54"/>
      <c r="OZG20" s="54"/>
      <c r="OZH20" s="54"/>
      <c r="OZI20" s="54"/>
      <c r="OZJ20" s="54"/>
      <c r="OZK20" s="54"/>
      <c r="OZL20" s="54"/>
      <c r="OZM20" s="54"/>
      <c r="OZN20" s="54"/>
      <c r="OZO20" s="54"/>
      <c r="OZP20" s="54"/>
      <c r="OZQ20" s="54"/>
      <c r="OZR20" s="54"/>
      <c r="OZS20" s="54"/>
      <c r="OZT20" s="54"/>
      <c r="OZU20" s="54"/>
      <c r="OZV20" s="54"/>
      <c r="OZW20" s="54"/>
      <c r="OZX20" s="54"/>
      <c r="OZY20" s="54"/>
      <c r="OZZ20" s="54"/>
      <c r="PAA20" s="54"/>
      <c r="PAB20" s="54"/>
      <c r="PAC20" s="54"/>
      <c r="PAD20" s="54"/>
      <c r="PAE20" s="54"/>
      <c r="PAF20" s="54"/>
      <c r="PAG20" s="54"/>
      <c r="PAH20" s="54"/>
      <c r="PAI20" s="54"/>
      <c r="PAJ20" s="54"/>
      <c r="PAK20" s="54"/>
      <c r="PAL20" s="54"/>
      <c r="PAM20" s="54"/>
      <c r="PAN20" s="54"/>
      <c r="PAO20" s="54"/>
      <c r="PAP20" s="54"/>
      <c r="PAQ20" s="54"/>
      <c r="PAR20" s="54"/>
      <c r="PAS20" s="54"/>
      <c r="PAT20" s="54"/>
      <c r="PAU20" s="54"/>
      <c r="PAV20" s="54"/>
      <c r="PAW20" s="54"/>
      <c r="PAX20" s="54"/>
      <c r="PAY20" s="54"/>
      <c r="PAZ20" s="54"/>
      <c r="PBA20" s="54"/>
      <c r="PBB20" s="54"/>
      <c r="PBC20" s="54"/>
      <c r="PBD20" s="54"/>
      <c r="PBE20" s="54"/>
      <c r="PBF20" s="54"/>
      <c r="PBG20" s="54"/>
      <c r="PBH20" s="54"/>
      <c r="PBI20" s="54"/>
      <c r="PBJ20" s="54"/>
      <c r="PBK20" s="54"/>
      <c r="PBL20" s="54"/>
      <c r="PBM20" s="54"/>
      <c r="PBN20" s="54"/>
      <c r="PBO20" s="54"/>
      <c r="PBP20" s="54"/>
      <c r="PBQ20" s="54"/>
      <c r="PBR20" s="54"/>
      <c r="PBS20" s="54"/>
      <c r="PBT20" s="54"/>
      <c r="PBU20" s="54"/>
      <c r="PBV20" s="54"/>
      <c r="PBW20" s="54"/>
      <c r="PBX20" s="54"/>
      <c r="PBY20" s="54"/>
      <c r="PBZ20" s="54"/>
      <c r="PCA20" s="54"/>
      <c r="PCB20" s="54"/>
      <c r="PCC20" s="54"/>
      <c r="PCD20" s="54"/>
      <c r="PCE20" s="54"/>
      <c r="PCF20" s="54"/>
      <c r="PCG20" s="54"/>
      <c r="PCH20" s="54"/>
      <c r="PCI20" s="54"/>
      <c r="PCJ20" s="54"/>
      <c r="PCK20" s="54"/>
      <c r="PCL20" s="54"/>
      <c r="PCM20" s="54"/>
      <c r="PCN20" s="54"/>
      <c r="PCO20" s="54"/>
      <c r="PCP20" s="54"/>
      <c r="PCQ20" s="54"/>
      <c r="PCR20" s="54"/>
      <c r="PCS20" s="54"/>
      <c r="PCT20" s="54"/>
      <c r="PCU20" s="54"/>
      <c r="PCV20" s="54"/>
      <c r="PCW20" s="54"/>
      <c r="PCX20" s="54"/>
      <c r="PCY20" s="54"/>
      <c r="PCZ20" s="54"/>
      <c r="PDA20" s="54"/>
      <c r="PDB20" s="54"/>
      <c r="PDC20" s="54"/>
      <c r="PDD20" s="54"/>
      <c r="PDE20" s="54"/>
      <c r="PDF20" s="54"/>
      <c r="PDG20" s="54"/>
      <c r="PDH20" s="54"/>
      <c r="PDI20" s="54"/>
      <c r="PDJ20" s="54"/>
      <c r="PDK20" s="54"/>
      <c r="PDL20" s="54"/>
      <c r="PDM20" s="54"/>
      <c r="PDN20" s="54"/>
      <c r="PDO20" s="54"/>
      <c r="PDP20" s="54"/>
      <c r="PDQ20" s="54"/>
      <c r="PDR20" s="54"/>
      <c r="PDS20" s="54"/>
      <c r="PDT20" s="54"/>
      <c r="PDU20" s="54"/>
      <c r="PDV20" s="54"/>
      <c r="PDW20" s="54"/>
      <c r="PDX20" s="54"/>
      <c r="PDY20" s="54"/>
      <c r="PDZ20" s="54"/>
      <c r="PEA20" s="54"/>
      <c r="PEB20" s="54"/>
      <c r="PEC20" s="54"/>
      <c r="PED20" s="54"/>
      <c r="PEE20" s="54"/>
      <c r="PEF20" s="54"/>
      <c r="PEG20" s="54"/>
      <c r="PEH20" s="54"/>
      <c r="PEI20" s="54"/>
      <c r="PEJ20" s="54"/>
      <c r="PEK20" s="54"/>
      <c r="PEL20" s="54"/>
      <c r="PEM20" s="54"/>
      <c r="PEN20" s="54"/>
      <c r="PEO20" s="54"/>
      <c r="PEP20" s="54"/>
      <c r="PEQ20" s="54"/>
      <c r="PER20" s="54"/>
      <c r="PES20" s="54"/>
      <c r="PET20" s="54"/>
      <c r="PEU20" s="54"/>
      <c r="PEV20" s="54"/>
      <c r="PEW20" s="54"/>
      <c r="PEX20" s="54"/>
      <c r="PEY20" s="54"/>
      <c r="PEZ20" s="54"/>
      <c r="PFA20" s="54"/>
      <c r="PFB20" s="54"/>
      <c r="PFC20" s="54"/>
      <c r="PFD20" s="54"/>
      <c r="PFE20" s="54"/>
      <c r="PFF20" s="54"/>
      <c r="PFG20" s="54"/>
      <c r="PFH20" s="54"/>
      <c r="PFI20" s="54"/>
      <c r="PFJ20" s="54"/>
      <c r="PFK20" s="54"/>
      <c r="PFL20" s="54"/>
      <c r="PFM20" s="54"/>
      <c r="PFN20" s="54"/>
      <c r="PFO20" s="54"/>
      <c r="PFP20" s="54"/>
      <c r="PFQ20" s="54"/>
      <c r="PFR20" s="54"/>
      <c r="PFS20" s="54"/>
      <c r="PFT20" s="54"/>
      <c r="PFU20" s="54"/>
      <c r="PFV20" s="54"/>
      <c r="PFW20" s="54"/>
      <c r="PFX20" s="54"/>
      <c r="PFY20" s="54"/>
      <c r="PFZ20" s="54"/>
      <c r="PGA20" s="54"/>
      <c r="PGB20" s="54"/>
      <c r="PGC20" s="54"/>
      <c r="PGD20" s="54"/>
      <c r="PGE20" s="54"/>
      <c r="PGF20" s="54"/>
      <c r="PGG20" s="54"/>
      <c r="PGH20" s="54"/>
      <c r="PGI20" s="54"/>
      <c r="PGJ20" s="54"/>
      <c r="PGK20" s="54"/>
      <c r="PGL20" s="54"/>
      <c r="PGM20" s="54"/>
      <c r="PGN20" s="54"/>
      <c r="PGO20" s="54"/>
      <c r="PGP20" s="54"/>
      <c r="PGQ20" s="54"/>
      <c r="PGR20" s="54"/>
      <c r="PGS20" s="54"/>
      <c r="PGT20" s="54"/>
      <c r="PGU20" s="54"/>
      <c r="PGV20" s="54"/>
      <c r="PGW20" s="54"/>
      <c r="PGX20" s="54"/>
      <c r="PGY20" s="54"/>
      <c r="PGZ20" s="54"/>
      <c r="PHA20" s="54"/>
      <c r="PHB20" s="54"/>
      <c r="PHC20" s="54"/>
      <c r="PHD20" s="54"/>
      <c r="PHE20" s="54"/>
      <c r="PHF20" s="54"/>
      <c r="PHG20" s="54"/>
      <c r="PHH20" s="54"/>
      <c r="PHI20" s="54"/>
      <c r="PHJ20" s="54"/>
      <c r="PHK20" s="54"/>
      <c r="PHL20" s="54"/>
      <c r="PHM20" s="54"/>
      <c r="PHN20" s="54"/>
      <c r="PHO20" s="54"/>
      <c r="PHP20" s="54"/>
      <c r="PHQ20" s="54"/>
      <c r="PHR20" s="54"/>
      <c r="PHS20" s="54"/>
      <c r="PHT20" s="54"/>
      <c r="PHU20" s="54"/>
      <c r="PHV20" s="54"/>
      <c r="PHW20" s="54"/>
      <c r="PHX20" s="54"/>
      <c r="PHY20" s="54"/>
      <c r="PHZ20" s="54"/>
      <c r="PIA20" s="54"/>
      <c r="PIB20" s="54"/>
      <c r="PIC20" s="54"/>
      <c r="PID20" s="54"/>
      <c r="PIE20" s="54"/>
      <c r="PIF20" s="54"/>
      <c r="PIG20" s="54"/>
      <c r="PIH20" s="54"/>
      <c r="PII20" s="54"/>
      <c r="PIJ20" s="54"/>
      <c r="PIK20" s="54"/>
      <c r="PIL20" s="54"/>
      <c r="PIM20" s="54"/>
      <c r="PIN20" s="54"/>
      <c r="PIO20" s="54"/>
      <c r="PIP20" s="54"/>
      <c r="PIQ20" s="54"/>
      <c r="PIR20" s="54"/>
      <c r="PIS20" s="54"/>
      <c r="PIT20" s="54"/>
      <c r="PIU20" s="54"/>
      <c r="PIV20" s="54"/>
      <c r="PIW20" s="54"/>
      <c r="PIX20" s="54"/>
      <c r="PIY20" s="54"/>
      <c r="PIZ20" s="54"/>
      <c r="PJA20" s="54"/>
      <c r="PJB20" s="54"/>
      <c r="PJC20" s="54"/>
      <c r="PJD20" s="54"/>
      <c r="PJE20" s="54"/>
      <c r="PJF20" s="54"/>
      <c r="PJG20" s="54"/>
      <c r="PJH20" s="54"/>
      <c r="PJI20" s="54"/>
      <c r="PJJ20" s="54"/>
      <c r="PJK20" s="54"/>
      <c r="PJL20" s="54"/>
      <c r="PJM20" s="54"/>
      <c r="PJN20" s="54"/>
      <c r="PJO20" s="54"/>
      <c r="PJP20" s="54"/>
      <c r="PJQ20" s="54"/>
      <c r="PJR20" s="54"/>
      <c r="PJS20" s="54"/>
      <c r="PJT20" s="54"/>
      <c r="PJU20" s="54"/>
      <c r="PJV20" s="54"/>
      <c r="PJW20" s="54"/>
      <c r="PJX20" s="54"/>
      <c r="PJY20" s="54"/>
      <c r="PJZ20" s="54"/>
      <c r="PKA20" s="54"/>
      <c r="PKB20" s="54"/>
      <c r="PKC20" s="54"/>
      <c r="PKD20" s="54"/>
      <c r="PKE20" s="54"/>
      <c r="PKF20" s="54"/>
      <c r="PKG20" s="54"/>
      <c r="PKH20" s="54"/>
      <c r="PKI20" s="54"/>
      <c r="PKJ20" s="54"/>
      <c r="PKK20" s="54"/>
      <c r="PKL20" s="54"/>
      <c r="PKM20" s="54"/>
      <c r="PKN20" s="54"/>
      <c r="PKO20" s="54"/>
      <c r="PKP20" s="54"/>
      <c r="PKQ20" s="54"/>
      <c r="PKR20" s="54"/>
      <c r="PKS20" s="54"/>
      <c r="PKT20" s="54"/>
      <c r="PKU20" s="54"/>
      <c r="PKV20" s="54"/>
      <c r="PKW20" s="54"/>
      <c r="PKX20" s="54"/>
      <c r="PKY20" s="54"/>
      <c r="PKZ20" s="54"/>
      <c r="PLA20" s="54"/>
      <c r="PLB20" s="54"/>
      <c r="PLC20" s="54"/>
      <c r="PLD20" s="54"/>
      <c r="PLE20" s="54"/>
      <c r="PLF20" s="54"/>
      <c r="PLG20" s="54"/>
      <c r="PLH20" s="54"/>
      <c r="PLI20" s="54"/>
      <c r="PLJ20" s="54"/>
      <c r="PLK20" s="54"/>
      <c r="PLL20" s="54"/>
      <c r="PLM20" s="54"/>
      <c r="PLN20" s="54"/>
      <c r="PLO20" s="54"/>
      <c r="PLP20" s="54"/>
      <c r="PLQ20" s="54"/>
      <c r="PLR20" s="54"/>
      <c r="PLS20" s="54"/>
      <c r="PLT20" s="54"/>
      <c r="PLU20" s="54"/>
      <c r="PLV20" s="54"/>
      <c r="PLW20" s="54"/>
      <c r="PLX20" s="54"/>
      <c r="PLY20" s="54"/>
      <c r="PLZ20" s="54"/>
      <c r="PMA20" s="54"/>
      <c r="PMB20" s="54"/>
      <c r="PMC20" s="54"/>
      <c r="PMD20" s="54"/>
      <c r="PME20" s="54"/>
      <c r="PMF20" s="54"/>
      <c r="PMG20" s="54"/>
      <c r="PMH20" s="54"/>
      <c r="PMI20" s="54"/>
      <c r="PMJ20" s="54"/>
      <c r="PMK20" s="54"/>
      <c r="PML20" s="54"/>
      <c r="PMM20" s="54"/>
      <c r="PMN20" s="54"/>
      <c r="PMO20" s="54"/>
      <c r="PMP20" s="54"/>
      <c r="PMQ20" s="54"/>
      <c r="PMR20" s="54"/>
      <c r="PMS20" s="54"/>
      <c r="PMT20" s="54"/>
      <c r="PMU20" s="54"/>
      <c r="PMV20" s="54"/>
      <c r="PMW20" s="54"/>
      <c r="PMX20" s="54"/>
      <c r="PMY20" s="54"/>
      <c r="PMZ20" s="54"/>
      <c r="PNA20" s="54"/>
      <c r="PNB20" s="54"/>
      <c r="PNC20" s="54"/>
      <c r="PND20" s="54"/>
      <c r="PNE20" s="54"/>
      <c r="PNF20" s="54"/>
      <c r="PNG20" s="54"/>
      <c r="PNH20" s="54"/>
      <c r="PNI20" s="54"/>
      <c r="PNJ20" s="54"/>
      <c r="PNK20" s="54"/>
      <c r="PNL20" s="54"/>
      <c r="PNM20" s="54"/>
      <c r="PNN20" s="54"/>
      <c r="PNO20" s="54"/>
      <c r="PNP20" s="54"/>
      <c r="PNQ20" s="54"/>
      <c r="PNR20" s="54"/>
      <c r="PNS20" s="54"/>
      <c r="PNT20" s="54"/>
      <c r="PNU20" s="54"/>
      <c r="PNV20" s="54"/>
      <c r="PNW20" s="54"/>
      <c r="PNX20" s="54"/>
      <c r="PNY20" s="54"/>
      <c r="PNZ20" s="54"/>
      <c r="POA20" s="54"/>
      <c r="POB20" s="54"/>
      <c r="POC20" s="54"/>
      <c r="POD20" s="54"/>
      <c r="POE20" s="54"/>
      <c r="POF20" s="54"/>
      <c r="POG20" s="54"/>
      <c r="POH20" s="54"/>
      <c r="POI20" s="54"/>
      <c r="POJ20" s="54"/>
      <c r="POK20" s="54"/>
      <c r="POL20" s="54"/>
      <c r="POM20" s="54"/>
      <c r="PON20" s="54"/>
      <c r="POO20" s="54"/>
      <c r="POP20" s="54"/>
      <c r="POQ20" s="54"/>
      <c r="POR20" s="54"/>
      <c r="POS20" s="54"/>
      <c r="POT20" s="54"/>
      <c r="POU20" s="54"/>
      <c r="POV20" s="54"/>
      <c r="POW20" s="54"/>
      <c r="POX20" s="54"/>
      <c r="POY20" s="54"/>
      <c r="POZ20" s="54"/>
      <c r="PPA20" s="54"/>
      <c r="PPB20" s="54"/>
      <c r="PPC20" s="54"/>
      <c r="PPD20" s="54"/>
      <c r="PPE20" s="54"/>
      <c r="PPF20" s="54"/>
      <c r="PPG20" s="54"/>
      <c r="PPH20" s="54"/>
      <c r="PPI20" s="54"/>
      <c r="PPJ20" s="54"/>
      <c r="PPK20" s="54"/>
      <c r="PPL20" s="54"/>
      <c r="PPM20" s="54"/>
      <c r="PPN20" s="54"/>
      <c r="PPO20" s="54"/>
      <c r="PPP20" s="54"/>
      <c r="PPQ20" s="54"/>
      <c r="PPR20" s="54"/>
      <c r="PPS20" s="54"/>
      <c r="PPT20" s="54"/>
      <c r="PPU20" s="54"/>
      <c r="PPV20" s="54"/>
      <c r="PPW20" s="54"/>
      <c r="PPX20" s="54"/>
      <c r="PPY20" s="54"/>
      <c r="PPZ20" s="54"/>
      <c r="PQA20" s="54"/>
      <c r="PQB20" s="54"/>
      <c r="PQC20" s="54"/>
      <c r="PQD20" s="54"/>
      <c r="PQE20" s="54"/>
      <c r="PQF20" s="54"/>
      <c r="PQG20" s="54"/>
      <c r="PQH20" s="54"/>
      <c r="PQI20" s="54"/>
      <c r="PQJ20" s="54"/>
      <c r="PQK20" s="54"/>
      <c r="PQL20" s="54"/>
      <c r="PQM20" s="54"/>
      <c r="PQN20" s="54"/>
      <c r="PQO20" s="54"/>
      <c r="PQP20" s="54"/>
      <c r="PQQ20" s="54"/>
      <c r="PQR20" s="54"/>
      <c r="PQS20" s="54"/>
      <c r="PQT20" s="54"/>
      <c r="PQU20" s="54"/>
      <c r="PQV20" s="54"/>
      <c r="PQW20" s="54"/>
      <c r="PQX20" s="54"/>
      <c r="PQY20" s="54"/>
      <c r="PQZ20" s="54"/>
      <c r="PRA20" s="54"/>
      <c r="PRB20" s="54"/>
      <c r="PRC20" s="54"/>
      <c r="PRD20" s="54"/>
      <c r="PRE20" s="54"/>
      <c r="PRF20" s="54"/>
      <c r="PRG20" s="54"/>
      <c r="PRH20" s="54"/>
      <c r="PRI20" s="54"/>
      <c r="PRJ20" s="54"/>
      <c r="PRK20" s="54"/>
      <c r="PRL20" s="54"/>
      <c r="PRM20" s="54"/>
      <c r="PRN20" s="54"/>
      <c r="PRO20" s="54"/>
      <c r="PRP20" s="54"/>
      <c r="PRQ20" s="54"/>
      <c r="PRR20" s="54"/>
      <c r="PRS20" s="54"/>
      <c r="PRT20" s="54"/>
      <c r="PRU20" s="54"/>
      <c r="PRV20" s="54"/>
      <c r="PRW20" s="54"/>
      <c r="PRX20" s="54"/>
      <c r="PRY20" s="54"/>
      <c r="PRZ20" s="54"/>
      <c r="PSA20" s="54"/>
      <c r="PSB20" s="54"/>
      <c r="PSC20" s="54"/>
      <c r="PSD20" s="54"/>
      <c r="PSE20" s="54"/>
      <c r="PSF20" s="54"/>
      <c r="PSG20" s="54"/>
      <c r="PSH20" s="54"/>
      <c r="PSI20" s="54"/>
      <c r="PSJ20" s="54"/>
      <c r="PSK20" s="54"/>
      <c r="PSL20" s="54"/>
      <c r="PSM20" s="54"/>
      <c r="PSN20" s="54"/>
      <c r="PSO20" s="54"/>
      <c r="PSP20" s="54"/>
      <c r="PSQ20" s="54"/>
      <c r="PSR20" s="54"/>
      <c r="PSS20" s="54"/>
      <c r="PST20" s="54"/>
      <c r="PSU20" s="54"/>
      <c r="PSV20" s="54"/>
      <c r="PSW20" s="54"/>
      <c r="PSX20" s="54"/>
      <c r="PSY20" s="54"/>
      <c r="PSZ20" s="54"/>
      <c r="PTA20" s="54"/>
      <c r="PTB20" s="54"/>
      <c r="PTC20" s="54"/>
      <c r="PTD20" s="54"/>
      <c r="PTE20" s="54"/>
      <c r="PTF20" s="54"/>
      <c r="PTG20" s="54"/>
      <c r="PTH20" s="54"/>
      <c r="PTI20" s="54"/>
      <c r="PTJ20" s="54"/>
      <c r="PTK20" s="54"/>
      <c r="PTL20" s="54"/>
      <c r="PTM20" s="54"/>
      <c r="PTN20" s="54"/>
      <c r="PTO20" s="54"/>
      <c r="PTP20" s="54"/>
      <c r="PTQ20" s="54"/>
      <c r="PTR20" s="54"/>
      <c r="PTS20" s="54"/>
      <c r="PTT20" s="54"/>
      <c r="PTU20" s="54"/>
      <c r="PTV20" s="54"/>
      <c r="PTW20" s="54"/>
      <c r="PTX20" s="54"/>
      <c r="PTY20" s="54"/>
      <c r="PTZ20" s="54"/>
      <c r="PUA20" s="54"/>
      <c r="PUB20" s="54"/>
      <c r="PUC20" s="54"/>
      <c r="PUD20" s="54"/>
      <c r="PUE20" s="54"/>
      <c r="PUF20" s="54"/>
      <c r="PUG20" s="54"/>
      <c r="PUH20" s="54"/>
      <c r="PUI20" s="54"/>
      <c r="PUJ20" s="54"/>
      <c r="PUK20" s="54"/>
      <c r="PUL20" s="54"/>
      <c r="PUM20" s="54"/>
      <c r="PUN20" s="54"/>
      <c r="PUO20" s="54"/>
      <c r="PUP20" s="54"/>
      <c r="PUQ20" s="54"/>
      <c r="PUR20" s="54"/>
      <c r="PUS20" s="54"/>
      <c r="PUT20" s="54"/>
      <c r="PUU20" s="54"/>
      <c r="PUV20" s="54"/>
      <c r="PUW20" s="54"/>
      <c r="PUX20" s="54"/>
      <c r="PUY20" s="54"/>
      <c r="PUZ20" s="54"/>
      <c r="PVA20" s="54"/>
      <c r="PVB20" s="54"/>
      <c r="PVC20" s="54"/>
      <c r="PVD20" s="54"/>
      <c r="PVE20" s="54"/>
      <c r="PVF20" s="54"/>
      <c r="PVG20" s="54"/>
      <c r="PVH20" s="54"/>
      <c r="PVI20" s="54"/>
      <c r="PVJ20" s="54"/>
      <c r="PVK20" s="54"/>
      <c r="PVL20" s="54"/>
      <c r="PVM20" s="54"/>
      <c r="PVN20" s="54"/>
      <c r="PVO20" s="54"/>
      <c r="PVP20" s="54"/>
      <c r="PVQ20" s="54"/>
      <c r="PVR20" s="54"/>
      <c r="PVS20" s="54"/>
      <c r="PVT20" s="54"/>
      <c r="PVU20" s="54"/>
      <c r="PVV20" s="54"/>
      <c r="PVW20" s="54"/>
      <c r="PVX20" s="54"/>
      <c r="PVY20" s="54"/>
      <c r="PVZ20" s="54"/>
      <c r="PWA20" s="54"/>
      <c r="PWB20" s="54"/>
      <c r="PWC20" s="54"/>
      <c r="PWD20" s="54"/>
      <c r="PWE20" s="54"/>
      <c r="PWF20" s="54"/>
      <c r="PWG20" s="54"/>
      <c r="PWH20" s="54"/>
      <c r="PWI20" s="54"/>
      <c r="PWJ20" s="54"/>
      <c r="PWK20" s="54"/>
      <c r="PWL20" s="54"/>
      <c r="PWM20" s="54"/>
      <c r="PWN20" s="54"/>
      <c r="PWO20" s="54"/>
      <c r="PWP20" s="54"/>
      <c r="PWQ20" s="54"/>
      <c r="PWR20" s="54"/>
      <c r="PWS20" s="54"/>
      <c r="PWT20" s="54"/>
      <c r="PWU20" s="54"/>
      <c r="PWV20" s="54"/>
      <c r="PWW20" s="54"/>
      <c r="PWX20" s="54"/>
      <c r="PWY20" s="54"/>
      <c r="PWZ20" s="54"/>
      <c r="PXA20" s="54"/>
      <c r="PXB20" s="54"/>
      <c r="PXC20" s="54"/>
      <c r="PXD20" s="54"/>
      <c r="PXE20" s="54"/>
      <c r="PXF20" s="54"/>
      <c r="PXG20" s="54"/>
      <c r="PXH20" s="54"/>
      <c r="PXI20" s="54"/>
      <c r="PXJ20" s="54"/>
      <c r="PXK20" s="54"/>
      <c r="PXL20" s="54"/>
      <c r="PXM20" s="54"/>
      <c r="PXN20" s="54"/>
      <c r="PXO20" s="54"/>
      <c r="PXP20" s="54"/>
      <c r="PXQ20" s="54"/>
      <c r="PXR20" s="54"/>
      <c r="PXS20" s="54"/>
      <c r="PXT20" s="54"/>
      <c r="PXU20" s="54"/>
      <c r="PXV20" s="54"/>
      <c r="PXW20" s="54"/>
      <c r="PXX20" s="54"/>
      <c r="PXY20" s="54"/>
      <c r="PXZ20" s="54"/>
      <c r="PYA20" s="54"/>
      <c r="PYB20" s="54"/>
      <c r="PYC20" s="54"/>
      <c r="PYD20" s="54"/>
      <c r="PYE20" s="54"/>
      <c r="PYF20" s="54"/>
      <c r="PYG20" s="54"/>
      <c r="PYH20" s="54"/>
      <c r="PYI20" s="54"/>
      <c r="PYJ20" s="54"/>
      <c r="PYK20" s="54"/>
      <c r="PYL20" s="54"/>
      <c r="PYM20" s="54"/>
      <c r="PYN20" s="54"/>
      <c r="PYO20" s="54"/>
      <c r="PYP20" s="54"/>
      <c r="PYQ20" s="54"/>
      <c r="PYR20" s="54"/>
      <c r="PYS20" s="54"/>
      <c r="PYT20" s="54"/>
      <c r="PYU20" s="54"/>
      <c r="PYV20" s="54"/>
      <c r="PYW20" s="54"/>
      <c r="PYX20" s="54"/>
      <c r="PYY20" s="54"/>
      <c r="PYZ20" s="54"/>
      <c r="PZA20" s="54"/>
      <c r="PZB20" s="54"/>
      <c r="PZC20" s="54"/>
      <c r="PZD20" s="54"/>
      <c r="PZE20" s="54"/>
      <c r="PZF20" s="54"/>
      <c r="PZG20" s="54"/>
      <c r="PZH20" s="54"/>
      <c r="PZI20" s="54"/>
      <c r="PZJ20" s="54"/>
      <c r="PZK20" s="54"/>
      <c r="PZL20" s="54"/>
      <c r="PZM20" s="54"/>
      <c r="PZN20" s="54"/>
      <c r="PZO20" s="54"/>
      <c r="PZP20" s="54"/>
      <c r="PZQ20" s="54"/>
      <c r="PZR20" s="54"/>
      <c r="PZS20" s="54"/>
      <c r="PZT20" s="54"/>
      <c r="PZU20" s="54"/>
      <c r="PZV20" s="54"/>
      <c r="PZW20" s="54"/>
      <c r="PZX20" s="54"/>
      <c r="PZY20" s="54"/>
      <c r="PZZ20" s="54"/>
      <c r="QAA20" s="54"/>
      <c r="QAB20" s="54"/>
      <c r="QAC20" s="54"/>
      <c r="QAD20" s="54"/>
      <c r="QAE20" s="54"/>
      <c r="QAF20" s="54"/>
      <c r="QAG20" s="54"/>
      <c r="QAH20" s="54"/>
      <c r="QAI20" s="54"/>
      <c r="QAJ20" s="54"/>
      <c r="QAK20" s="54"/>
      <c r="QAL20" s="54"/>
      <c r="QAM20" s="54"/>
      <c r="QAN20" s="54"/>
      <c r="QAO20" s="54"/>
      <c r="QAP20" s="54"/>
      <c r="QAQ20" s="54"/>
      <c r="QAR20" s="54"/>
      <c r="QAS20" s="54"/>
      <c r="QAT20" s="54"/>
      <c r="QAU20" s="54"/>
      <c r="QAV20" s="54"/>
      <c r="QAW20" s="54"/>
      <c r="QAX20" s="54"/>
      <c r="QAY20" s="54"/>
      <c r="QAZ20" s="54"/>
      <c r="QBA20" s="54"/>
      <c r="QBB20" s="54"/>
      <c r="QBC20" s="54"/>
      <c r="QBD20" s="54"/>
      <c r="QBE20" s="54"/>
      <c r="QBF20" s="54"/>
      <c r="QBG20" s="54"/>
      <c r="QBH20" s="54"/>
      <c r="QBI20" s="54"/>
      <c r="QBJ20" s="54"/>
      <c r="QBK20" s="54"/>
      <c r="QBL20" s="54"/>
      <c r="QBM20" s="54"/>
      <c r="QBN20" s="54"/>
      <c r="QBO20" s="54"/>
      <c r="QBP20" s="54"/>
      <c r="QBQ20" s="54"/>
      <c r="QBR20" s="54"/>
      <c r="QBS20" s="54"/>
      <c r="QBT20" s="54"/>
      <c r="QBU20" s="54"/>
      <c r="QBV20" s="54"/>
      <c r="QBW20" s="54"/>
      <c r="QBX20" s="54"/>
      <c r="QBY20" s="54"/>
      <c r="QBZ20" s="54"/>
      <c r="QCA20" s="54"/>
      <c r="QCB20" s="54"/>
      <c r="QCC20" s="54"/>
      <c r="QCD20" s="54"/>
      <c r="QCE20" s="54"/>
      <c r="QCF20" s="54"/>
      <c r="QCG20" s="54"/>
      <c r="QCH20" s="54"/>
      <c r="QCI20" s="54"/>
      <c r="QCJ20" s="54"/>
      <c r="QCK20" s="54"/>
      <c r="QCL20" s="54"/>
      <c r="QCM20" s="54"/>
      <c r="QCN20" s="54"/>
      <c r="QCO20" s="54"/>
      <c r="QCP20" s="54"/>
      <c r="QCQ20" s="54"/>
      <c r="QCR20" s="54"/>
      <c r="QCS20" s="54"/>
      <c r="QCT20" s="54"/>
      <c r="QCU20" s="54"/>
      <c r="QCV20" s="54"/>
      <c r="QCW20" s="54"/>
      <c r="QCX20" s="54"/>
      <c r="QCY20" s="54"/>
      <c r="QCZ20" s="54"/>
      <c r="QDA20" s="54"/>
      <c r="QDB20" s="54"/>
      <c r="QDC20" s="54"/>
      <c r="QDD20" s="54"/>
      <c r="QDE20" s="54"/>
      <c r="QDF20" s="54"/>
      <c r="QDG20" s="54"/>
      <c r="QDH20" s="54"/>
      <c r="QDI20" s="54"/>
      <c r="QDJ20" s="54"/>
      <c r="QDK20" s="54"/>
      <c r="QDL20" s="54"/>
      <c r="QDM20" s="54"/>
      <c r="QDN20" s="54"/>
      <c r="QDO20" s="54"/>
      <c r="QDP20" s="54"/>
      <c r="QDQ20" s="54"/>
      <c r="QDR20" s="54"/>
      <c r="QDS20" s="54"/>
      <c r="QDT20" s="54"/>
      <c r="QDU20" s="54"/>
      <c r="QDV20" s="54"/>
      <c r="QDW20" s="54"/>
      <c r="QDX20" s="54"/>
      <c r="QDY20" s="54"/>
      <c r="QDZ20" s="54"/>
      <c r="QEA20" s="54"/>
      <c r="QEB20" s="54"/>
      <c r="QEC20" s="54"/>
      <c r="QED20" s="54"/>
      <c r="QEE20" s="54"/>
      <c r="QEF20" s="54"/>
      <c r="QEG20" s="54"/>
      <c r="QEH20" s="54"/>
      <c r="QEI20" s="54"/>
      <c r="QEJ20" s="54"/>
      <c r="QEK20" s="54"/>
      <c r="QEL20" s="54"/>
      <c r="QEM20" s="54"/>
      <c r="QEN20" s="54"/>
      <c r="QEO20" s="54"/>
      <c r="QEP20" s="54"/>
      <c r="QEQ20" s="54"/>
      <c r="QER20" s="54"/>
      <c r="QES20" s="54"/>
      <c r="QET20" s="54"/>
      <c r="QEU20" s="54"/>
      <c r="QEV20" s="54"/>
      <c r="QEW20" s="54"/>
      <c r="QEX20" s="54"/>
      <c r="QEY20" s="54"/>
      <c r="QEZ20" s="54"/>
      <c r="QFA20" s="54"/>
      <c r="QFB20" s="54"/>
      <c r="QFC20" s="54"/>
      <c r="QFD20" s="54"/>
      <c r="QFE20" s="54"/>
      <c r="QFF20" s="54"/>
      <c r="QFG20" s="54"/>
      <c r="QFH20" s="54"/>
      <c r="QFI20" s="54"/>
      <c r="QFJ20" s="54"/>
      <c r="QFK20" s="54"/>
      <c r="QFL20" s="54"/>
      <c r="QFM20" s="54"/>
      <c r="QFN20" s="54"/>
      <c r="QFO20" s="54"/>
      <c r="QFP20" s="54"/>
      <c r="QFQ20" s="54"/>
      <c r="QFR20" s="54"/>
      <c r="QFS20" s="54"/>
      <c r="QFT20" s="54"/>
      <c r="QFU20" s="54"/>
      <c r="QFV20" s="54"/>
      <c r="QFW20" s="54"/>
      <c r="QFX20" s="54"/>
      <c r="QFY20" s="54"/>
      <c r="QFZ20" s="54"/>
      <c r="QGA20" s="54"/>
      <c r="QGB20" s="54"/>
      <c r="QGC20" s="54"/>
      <c r="QGD20" s="54"/>
      <c r="QGE20" s="54"/>
      <c r="QGF20" s="54"/>
      <c r="QGG20" s="54"/>
      <c r="QGH20" s="54"/>
      <c r="QGI20" s="54"/>
      <c r="QGJ20" s="54"/>
      <c r="QGK20" s="54"/>
      <c r="QGL20" s="54"/>
      <c r="QGM20" s="54"/>
      <c r="QGN20" s="54"/>
      <c r="QGO20" s="54"/>
      <c r="QGP20" s="54"/>
      <c r="QGQ20" s="54"/>
      <c r="QGR20" s="54"/>
      <c r="QGS20" s="54"/>
      <c r="QGT20" s="54"/>
      <c r="QGU20" s="54"/>
      <c r="QGV20" s="54"/>
      <c r="QGW20" s="54"/>
      <c r="QGX20" s="54"/>
      <c r="QGY20" s="54"/>
      <c r="QGZ20" s="54"/>
      <c r="QHA20" s="54"/>
      <c r="QHB20" s="54"/>
      <c r="QHC20" s="54"/>
      <c r="QHD20" s="54"/>
      <c r="QHE20" s="54"/>
      <c r="QHF20" s="54"/>
      <c r="QHG20" s="54"/>
      <c r="QHH20" s="54"/>
      <c r="QHI20" s="54"/>
      <c r="QHJ20" s="54"/>
      <c r="QHK20" s="54"/>
      <c r="QHL20" s="54"/>
      <c r="QHM20" s="54"/>
      <c r="QHN20" s="54"/>
      <c r="QHO20" s="54"/>
      <c r="QHP20" s="54"/>
      <c r="QHQ20" s="54"/>
      <c r="QHR20" s="54"/>
      <c r="QHS20" s="54"/>
      <c r="QHT20" s="54"/>
      <c r="QHU20" s="54"/>
      <c r="QHV20" s="54"/>
      <c r="QHW20" s="54"/>
      <c r="QHX20" s="54"/>
      <c r="QHY20" s="54"/>
      <c r="QHZ20" s="54"/>
      <c r="QIA20" s="54"/>
      <c r="QIB20" s="54"/>
      <c r="QIC20" s="54"/>
      <c r="QID20" s="54"/>
      <c r="QIE20" s="54"/>
      <c r="QIF20" s="54"/>
      <c r="QIG20" s="54"/>
      <c r="QIH20" s="54"/>
      <c r="QII20" s="54"/>
      <c r="QIJ20" s="54"/>
      <c r="QIK20" s="54"/>
      <c r="QIL20" s="54"/>
      <c r="QIM20" s="54"/>
      <c r="QIN20" s="54"/>
      <c r="QIO20" s="54"/>
      <c r="QIP20" s="54"/>
      <c r="QIQ20" s="54"/>
      <c r="QIR20" s="54"/>
      <c r="QIS20" s="54"/>
      <c r="QIT20" s="54"/>
      <c r="QIU20" s="54"/>
      <c r="QIV20" s="54"/>
      <c r="QIW20" s="54"/>
      <c r="QIX20" s="54"/>
      <c r="QIY20" s="54"/>
      <c r="QIZ20" s="54"/>
      <c r="QJA20" s="54"/>
      <c r="QJB20" s="54"/>
      <c r="QJC20" s="54"/>
      <c r="QJD20" s="54"/>
      <c r="QJE20" s="54"/>
      <c r="QJF20" s="54"/>
      <c r="QJG20" s="54"/>
      <c r="QJH20" s="54"/>
      <c r="QJI20" s="54"/>
      <c r="QJJ20" s="54"/>
      <c r="QJK20" s="54"/>
      <c r="QJL20" s="54"/>
      <c r="QJM20" s="54"/>
      <c r="QJN20" s="54"/>
      <c r="QJO20" s="54"/>
      <c r="QJP20" s="54"/>
      <c r="QJQ20" s="54"/>
      <c r="QJR20" s="54"/>
      <c r="QJS20" s="54"/>
      <c r="QJT20" s="54"/>
      <c r="QJU20" s="54"/>
      <c r="QJV20" s="54"/>
      <c r="QJW20" s="54"/>
      <c r="QJX20" s="54"/>
      <c r="QJY20" s="54"/>
      <c r="QJZ20" s="54"/>
      <c r="QKA20" s="54"/>
      <c r="QKB20" s="54"/>
      <c r="QKC20" s="54"/>
      <c r="QKD20" s="54"/>
      <c r="QKE20" s="54"/>
      <c r="QKF20" s="54"/>
      <c r="QKG20" s="54"/>
      <c r="QKH20" s="54"/>
      <c r="QKI20" s="54"/>
      <c r="QKJ20" s="54"/>
      <c r="QKK20" s="54"/>
      <c r="QKL20" s="54"/>
      <c r="QKM20" s="54"/>
      <c r="QKN20" s="54"/>
      <c r="QKO20" s="54"/>
      <c r="QKP20" s="54"/>
      <c r="QKQ20" s="54"/>
      <c r="QKR20" s="54"/>
      <c r="QKS20" s="54"/>
      <c r="QKT20" s="54"/>
      <c r="QKU20" s="54"/>
      <c r="QKV20" s="54"/>
      <c r="QKW20" s="54"/>
      <c r="QKX20" s="54"/>
      <c r="QKY20" s="54"/>
      <c r="QKZ20" s="54"/>
      <c r="QLA20" s="54"/>
      <c r="QLB20" s="54"/>
      <c r="QLC20" s="54"/>
      <c r="QLD20" s="54"/>
      <c r="QLE20" s="54"/>
      <c r="QLF20" s="54"/>
      <c r="QLG20" s="54"/>
      <c r="QLH20" s="54"/>
      <c r="QLI20" s="54"/>
      <c r="QLJ20" s="54"/>
      <c r="QLK20" s="54"/>
      <c r="QLL20" s="54"/>
      <c r="QLM20" s="54"/>
      <c r="QLN20" s="54"/>
      <c r="QLO20" s="54"/>
      <c r="QLP20" s="54"/>
      <c r="QLQ20" s="54"/>
      <c r="QLR20" s="54"/>
      <c r="QLS20" s="54"/>
      <c r="QLT20" s="54"/>
      <c r="QLU20" s="54"/>
      <c r="QLV20" s="54"/>
      <c r="QLW20" s="54"/>
      <c r="QLX20" s="54"/>
      <c r="QLY20" s="54"/>
      <c r="QLZ20" s="54"/>
      <c r="QMA20" s="54"/>
      <c r="QMB20" s="54"/>
      <c r="QMC20" s="54"/>
      <c r="QMD20" s="54"/>
      <c r="QME20" s="54"/>
      <c r="QMF20" s="54"/>
      <c r="QMG20" s="54"/>
      <c r="QMH20" s="54"/>
      <c r="QMI20" s="54"/>
      <c r="QMJ20" s="54"/>
      <c r="QMK20" s="54"/>
      <c r="QML20" s="54"/>
      <c r="QMM20" s="54"/>
      <c r="QMN20" s="54"/>
      <c r="QMO20" s="54"/>
      <c r="QMP20" s="54"/>
      <c r="QMQ20" s="54"/>
      <c r="QMR20" s="54"/>
      <c r="QMS20" s="54"/>
      <c r="QMT20" s="54"/>
      <c r="QMU20" s="54"/>
      <c r="QMV20" s="54"/>
      <c r="QMW20" s="54"/>
      <c r="QMX20" s="54"/>
      <c r="QMY20" s="54"/>
      <c r="QMZ20" s="54"/>
      <c r="QNA20" s="54"/>
      <c r="QNB20" s="54"/>
      <c r="QNC20" s="54"/>
      <c r="QND20" s="54"/>
      <c r="QNE20" s="54"/>
      <c r="QNF20" s="54"/>
      <c r="QNG20" s="54"/>
      <c r="QNH20" s="54"/>
      <c r="QNI20" s="54"/>
      <c r="QNJ20" s="54"/>
      <c r="QNK20" s="54"/>
      <c r="QNL20" s="54"/>
      <c r="QNM20" s="54"/>
      <c r="QNN20" s="54"/>
      <c r="QNO20" s="54"/>
      <c r="QNP20" s="54"/>
      <c r="QNQ20" s="54"/>
      <c r="QNR20" s="54"/>
      <c r="QNS20" s="54"/>
      <c r="QNT20" s="54"/>
      <c r="QNU20" s="54"/>
      <c r="QNV20" s="54"/>
      <c r="QNW20" s="54"/>
      <c r="QNX20" s="54"/>
      <c r="QNY20" s="54"/>
      <c r="QNZ20" s="54"/>
      <c r="QOA20" s="54"/>
      <c r="QOB20" s="54"/>
      <c r="QOC20" s="54"/>
      <c r="QOD20" s="54"/>
      <c r="QOE20" s="54"/>
      <c r="QOF20" s="54"/>
      <c r="QOG20" s="54"/>
      <c r="QOH20" s="54"/>
      <c r="QOI20" s="54"/>
      <c r="QOJ20" s="54"/>
      <c r="QOK20" s="54"/>
      <c r="QOL20" s="54"/>
      <c r="QOM20" s="54"/>
      <c r="QON20" s="54"/>
      <c r="QOO20" s="54"/>
      <c r="QOP20" s="54"/>
      <c r="QOQ20" s="54"/>
      <c r="QOR20" s="54"/>
      <c r="QOS20" s="54"/>
      <c r="QOT20" s="54"/>
      <c r="QOU20" s="54"/>
      <c r="QOV20" s="54"/>
      <c r="QOW20" s="54"/>
      <c r="QOX20" s="54"/>
      <c r="QOY20" s="54"/>
      <c r="QOZ20" s="54"/>
      <c r="QPA20" s="54"/>
      <c r="QPB20" s="54"/>
      <c r="QPC20" s="54"/>
      <c r="QPD20" s="54"/>
      <c r="QPE20" s="54"/>
      <c r="QPF20" s="54"/>
      <c r="QPG20" s="54"/>
      <c r="QPH20" s="54"/>
      <c r="QPI20" s="54"/>
      <c r="QPJ20" s="54"/>
      <c r="QPK20" s="54"/>
      <c r="QPL20" s="54"/>
      <c r="QPM20" s="54"/>
      <c r="QPN20" s="54"/>
      <c r="QPO20" s="54"/>
      <c r="QPP20" s="54"/>
      <c r="QPQ20" s="54"/>
      <c r="QPR20" s="54"/>
      <c r="QPS20" s="54"/>
      <c r="QPT20" s="54"/>
      <c r="QPU20" s="54"/>
      <c r="QPV20" s="54"/>
      <c r="QPW20" s="54"/>
      <c r="QPX20" s="54"/>
      <c r="QPY20" s="54"/>
      <c r="QPZ20" s="54"/>
      <c r="QQA20" s="54"/>
      <c r="QQB20" s="54"/>
      <c r="QQC20" s="54"/>
      <c r="QQD20" s="54"/>
      <c r="QQE20" s="54"/>
      <c r="QQF20" s="54"/>
      <c r="QQG20" s="54"/>
      <c r="QQH20" s="54"/>
      <c r="QQI20" s="54"/>
      <c r="QQJ20" s="54"/>
      <c r="QQK20" s="54"/>
      <c r="QQL20" s="54"/>
      <c r="QQM20" s="54"/>
      <c r="QQN20" s="54"/>
      <c r="QQO20" s="54"/>
      <c r="QQP20" s="54"/>
      <c r="QQQ20" s="54"/>
      <c r="QQR20" s="54"/>
      <c r="QQS20" s="54"/>
      <c r="QQT20" s="54"/>
      <c r="QQU20" s="54"/>
      <c r="QQV20" s="54"/>
      <c r="QQW20" s="54"/>
      <c r="QQX20" s="54"/>
      <c r="QQY20" s="54"/>
      <c r="QQZ20" s="54"/>
      <c r="QRA20" s="54"/>
      <c r="QRB20" s="54"/>
      <c r="QRC20" s="54"/>
      <c r="QRD20" s="54"/>
      <c r="QRE20" s="54"/>
      <c r="QRF20" s="54"/>
      <c r="QRG20" s="54"/>
      <c r="QRH20" s="54"/>
      <c r="QRI20" s="54"/>
      <c r="QRJ20" s="54"/>
      <c r="QRK20" s="54"/>
      <c r="QRL20" s="54"/>
      <c r="QRM20" s="54"/>
      <c r="QRN20" s="54"/>
      <c r="QRO20" s="54"/>
      <c r="QRP20" s="54"/>
      <c r="QRQ20" s="54"/>
      <c r="QRR20" s="54"/>
      <c r="QRS20" s="54"/>
      <c r="QRT20" s="54"/>
      <c r="QRU20" s="54"/>
      <c r="QRV20" s="54"/>
      <c r="QRW20" s="54"/>
      <c r="QRX20" s="54"/>
      <c r="QRY20" s="54"/>
      <c r="QRZ20" s="54"/>
      <c r="QSA20" s="54"/>
      <c r="QSB20" s="54"/>
      <c r="QSC20" s="54"/>
      <c r="QSD20" s="54"/>
      <c r="QSE20" s="54"/>
      <c r="QSF20" s="54"/>
      <c r="QSG20" s="54"/>
      <c r="QSH20" s="54"/>
      <c r="QSI20" s="54"/>
      <c r="QSJ20" s="54"/>
      <c r="QSK20" s="54"/>
      <c r="QSL20" s="54"/>
      <c r="QSM20" s="54"/>
      <c r="QSN20" s="54"/>
      <c r="QSO20" s="54"/>
      <c r="QSP20" s="54"/>
      <c r="QSQ20" s="54"/>
      <c r="QSR20" s="54"/>
      <c r="QSS20" s="54"/>
      <c r="QST20" s="54"/>
      <c r="QSU20" s="54"/>
      <c r="QSV20" s="54"/>
      <c r="QSW20" s="54"/>
      <c r="QSX20" s="54"/>
      <c r="QSY20" s="54"/>
      <c r="QSZ20" s="54"/>
      <c r="QTA20" s="54"/>
      <c r="QTB20" s="54"/>
      <c r="QTC20" s="54"/>
      <c r="QTD20" s="54"/>
      <c r="QTE20" s="54"/>
      <c r="QTF20" s="54"/>
      <c r="QTG20" s="54"/>
      <c r="QTH20" s="54"/>
      <c r="QTI20" s="54"/>
      <c r="QTJ20" s="54"/>
      <c r="QTK20" s="54"/>
      <c r="QTL20" s="54"/>
      <c r="QTM20" s="54"/>
      <c r="QTN20" s="54"/>
      <c r="QTO20" s="54"/>
      <c r="QTP20" s="54"/>
      <c r="QTQ20" s="54"/>
      <c r="QTR20" s="54"/>
      <c r="QTS20" s="54"/>
      <c r="QTT20" s="54"/>
      <c r="QTU20" s="54"/>
      <c r="QTV20" s="54"/>
      <c r="QTW20" s="54"/>
      <c r="QTX20" s="54"/>
      <c r="QTY20" s="54"/>
      <c r="QTZ20" s="54"/>
      <c r="QUA20" s="54"/>
      <c r="QUB20" s="54"/>
      <c r="QUC20" s="54"/>
      <c r="QUD20" s="54"/>
      <c r="QUE20" s="54"/>
      <c r="QUF20" s="54"/>
      <c r="QUG20" s="54"/>
      <c r="QUH20" s="54"/>
      <c r="QUI20" s="54"/>
      <c r="QUJ20" s="54"/>
      <c r="QUK20" s="54"/>
      <c r="QUL20" s="54"/>
      <c r="QUM20" s="54"/>
      <c r="QUN20" s="54"/>
      <c r="QUO20" s="54"/>
      <c r="QUP20" s="54"/>
      <c r="QUQ20" s="54"/>
      <c r="QUR20" s="54"/>
      <c r="QUS20" s="54"/>
      <c r="QUT20" s="54"/>
      <c r="QUU20" s="54"/>
      <c r="QUV20" s="54"/>
      <c r="QUW20" s="54"/>
      <c r="QUX20" s="54"/>
      <c r="QUY20" s="54"/>
      <c r="QUZ20" s="54"/>
      <c r="QVA20" s="54"/>
      <c r="QVB20" s="54"/>
      <c r="QVC20" s="54"/>
      <c r="QVD20" s="54"/>
      <c r="QVE20" s="54"/>
      <c r="QVF20" s="54"/>
      <c r="QVG20" s="54"/>
      <c r="QVH20" s="54"/>
      <c r="QVI20" s="54"/>
      <c r="QVJ20" s="54"/>
      <c r="QVK20" s="54"/>
      <c r="QVL20" s="54"/>
      <c r="QVM20" s="54"/>
      <c r="QVN20" s="54"/>
      <c r="QVO20" s="54"/>
      <c r="QVP20" s="54"/>
      <c r="QVQ20" s="54"/>
      <c r="QVR20" s="54"/>
      <c r="QVS20" s="54"/>
      <c r="QVT20" s="54"/>
      <c r="QVU20" s="54"/>
      <c r="QVV20" s="54"/>
      <c r="QVW20" s="54"/>
      <c r="QVX20" s="54"/>
      <c r="QVY20" s="54"/>
      <c r="QVZ20" s="54"/>
      <c r="QWA20" s="54"/>
      <c r="QWB20" s="54"/>
      <c r="QWC20" s="54"/>
      <c r="QWD20" s="54"/>
      <c r="QWE20" s="54"/>
      <c r="QWF20" s="54"/>
      <c r="QWG20" s="54"/>
      <c r="QWH20" s="54"/>
      <c r="QWI20" s="54"/>
      <c r="QWJ20" s="54"/>
      <c r="QWK20" s="54"/>
      <c r="QWL20" s="54"/>
      <c r="QWM20" s="54"/>
      <c r="QWN20" s="54"/>
      <c r="QWO20" s="54"/>
      <c r="QWP20" s="54"/>
      <c r="QWQ20" s="54"/>
      <c r="QWR20" s="54"/>
      <c r="QWS20" s="54"/>
      <c r="QWT20" s="54"/>
      <c r="QWU20" s="54"/>
      <c r="QWV20" s="54"/>
      <c r="QWW20" s="54"/>
      <c r="QWX20" s="54"/>
      <c r="QWY20" s="54"/>
      <c r="QWZ20" s="54"/>
      <c r="QXA20" s="54"/>
      <c r="QXB20" s="54"/>
      <c r="QXC20" s="54"/>
      <c r="QXD20" s="54"/>
      <c r="QXE20" s="54"/>
      <c r="QXF20" s="54"/>
      <c r="QXG20" s="54"/>
      <c r="QXH20" s="54"/>
      <c r="QXI20" s="54"/>
      <c r="QXJ20" s="54"/>
      <c r="QXK20" s="54"/>
      <c r="QXL20" s="54"/>
      <c r="QXM20" s="54"/>
      <c r="QXN20" s="54"/>
      <c r="QXO20" s="54"/>
      <c r="QXP20" s="54"/>
      <c r="QXQ20" s="54"/>
      <c r="QXR20" s="54"/>
      <c r="QXS20" s="54"/>
      <c r="QXT20" s="54"/>
      <c r="QXU20" s="54"/>
      <c r="QXV20" s="54"/>
      <c r="QXW20" s="54"/>
      <c r="QXX20" s="54"/>
      <c r="QXY20" s="54"/>
      <c r="QXZ20" s="54"/>
      <c r="QYA20" s="54"/>
      <c r="QYB20" s="54"/>
      <c r="QYC20" s="54"/>
      <c r="QYD20" s="54"/>
      <c r="QYE20" s="54"/>
      <c r="QYF20" s="54"/>
      <c r="QYG20" s="54"/>
      <c r="QYH20" s="54"/>
      <c r="QYI20" s="54"/>
      <c r="QYJ20" s="54"/>
      <c r="QYK20" s="54"/>
      <c r="QYL20" s="54"/>
      <c r="QYM20" s="54"/>
      <c r="QYN20" s="54"/>
      <c r="QYO20" s="54"/>
      <c r="QYP20" s="54"/>
      <c r="QYQ20" s="54"/>
      <c r="QYR20" s="54"/>
      <c r="QYS20" s="54"/>
      <c r="QYT20" s="54"/>
      <c r="QYU20" s="54"/>
      <c r="QYV20" s="54"/>
      <c r="QYW20" s="54"/>
      <c r="QYX20" s="54"/>
      <c r="QYY20" s="54"/>
      <c r="QYZ20" s="54"/>
      <c r="QZA20" s="54"/>
      <c r="QZB20" s="54"/>
      <c r="QZC20" s="54"/>
      <c r="QZD20" s="54"/>
      <c r="QZE20" s="54"/>
      <c r="QZF20" s="54"/>
      <c r="QZG20" s="54"/>
      <c r="QZH20" s="54"/>
      <c r="QZI20" s="54"/>
      <c r="QZJ20" s="54"/>
      <c r="QZK20" s="54"/>
      <c r="QZL20" s="54"/>
      <c r="QZM20" s="54"/>
      <c r="QZN20" s="54"/>
      <c r="QZO20" s="54"/>
      <c r="QZP20" s="54"/>
      <c r="QZQ20" s="54"/>
      <c r="QZR20" s="54"/>
      <c r="QZS20" s="54"/>
      <c r="QZT20" s="54"/>
      <c r="QZU20" s="54"/>
      <c r="QZV20" s="54"/>
      <c r="QZW20" s="54"/>
      <c r="QZX20" s="54"/>
      <c r="QZY20" s="54"/>
      <c r="QZZ20" s="54"/>
      <c r="RAA20" s="54"/>
      <c r="RAB20" s="54"/>
      <c r="RAC20" s="54"/>
      <c r="RAD20" s="54"/>
      <c r="RAE20" s="54"/>
      <c r="RAF20" s="54"/>
      <c r="RAG20" s="54"/>
      <c r="RAH20" s="54"/>
      <c r="RAI20" s="54"/>
      <c r="RAJ20" s="54"/>
      <c r="RAK20" s="54"/>
      <c r="RAL20" s="54"/>
      <c r="RAM20" s="54"/>
      <c r="RAN20" s="54"/>
      <c r="RAO20" s="54"/>
      <c r="RAP20" s="54"/>
      <c r="RAQ20" s="54"/>
      <c r="RAR20" s="54"/>
      <c r="RAS20" s="54"/>
      <c r="RAT20" s="54"/>
      <c r="RAU20" s="54"/>
      <c r="RAV20" s="54"/>
      <c r="RAW20" s="54"/>
      <c r="RAX20" s="54"/>
      <c r="RAY20" s="54"/>
      <c r="RAZ20" s="54"/>
      <c r="RBA20" s="54"/>
      <c r="RBB20" s="54"/>
      <c r="RBC20" s="54"/>
      <c r="RBD20" s="54"/>
      <c r="RBE20" s="54"/>
      <c r="RBF20" s="54"/>
      <c r="RBG20" s="54"/>
      <c r="RBH20" s="54"/>
      <c r="RBI20" s="54"/>
      <c r="RBJ20" s="54"/>
      <c r="RBK20" s="54"/>
      <c r="RBL20" s="54"/>
      <c r="RBM20" s="54"/>
      <c r="RBN20" s="54"/>
      <c r="RBO20" s="54"/>
      <c r="RBP20" s="54"/>
      <c r="RBQ20" s="54"/>
      <c r="RBR20" s="54"/>
      <c r="RBS20" s="54"/>
      <c r="RBT20" s="54"/>
      <c r="RBU20" s="54"/>
      <c r="RBV20" s="54"/>
      <c r="RBW20" s="54"/>
      <c r="RBX20" s="54"/>
      <c r="RBY20" s="54"/>
      <c r="RBZ20" s="54"/>
      <c r="RCA20" s="54"/>
      <c r="RCB20" s="54"/>
      <c r="RCC20" s="54"/>
      <c r="RCD20" s="54"/>
      <c r="RCE20" s="54"/>
      <c r="RCF20" s="54"/>
      <c r="RCG20" s="54"/>
      <c r="RCH20" s="54"/>
      <c r="RCI20" s="54"/>
      <c r="RCJ20" s="54"/>
      <c r="RCK20" s="54"/>
      <c r="RCL20" s="54"/>
      <c r="RCM20" s="54"/>
      <c r="RCN20" s="54"/>
      <c r="RCO20" s="54"/>
      <c r="RCP20" s="54"/>
      <c r="RCQ20" s="54"/>
      <c r="RCR20" s="54"/>
      <c r="RCS20" s="54"/>
      <c r="RCT20" s="54"/>
      <c r="RCU20" s="54"/>
      <c r="RCV20" s="54"/>
      <c r="RCW20" s="54"/>
      <c r="RCX20" s="54"/>
      <c r="RCY20" s="54"/>
      <c r="RCZ20" s="54"/>
      <c r="RDA20" s="54"/>
      <c r="RDB20" s="54"/>
      <c r="RDC20" s="54"/>
      <c r="RDD20" s="54"/>
      <c r="RDE20" s="54"/>
      <c r="RDF20" s="54"/>
      <c r="RDG20" s="54"/>
      <c r="RDH20" s="54"/>
      <c r="RDI20" s="54"/>
      <c r="RDJ20" s="54"/>
      <c r="RDK20" s="54"/>
      <c r="RDL20" s="54"/>
      <c r="RDM20" s="54"/>
      <c r="RDN20" s="54"/>
      <c r="RDO20" s="54"/>
      <c r="RDP20" s="54"/>
      <c r="RDQ20" s="54"/>
      <c r="RDR20" s="54"/>
      <c r="RDS20" s="54"/>
      <c r="RDT20" s="54"/>
      <c r="RDU20" s="54"/>
      <c r="RDV20" s="54"/>
      <c r="RDW20" s="54"/>
      <c r="RDX20" s="54"/>
      <c r="RDY20" s="54"/>
      <c r="RDZ20" s="54"/>
      <c r="REA20" s="54"/>
      <c r="REB20" s="54"/>
      <c r="REC20" s="54"/>
      <c r="RED20" s="54"/>
      <c r="REE20" s="54"/>
      <c r="REF20" s="54"/>
      <c r="REG20" s="54"/>
      <c r="REH20" s="54"/>
      <c r="REI20" s="54"/>
      <c r="REJ20" s="54"/>
      <c r="REK20" s="54"/>
      <c r="REL20" s="54"/>
      <c r="REM20" s="54"/>
      <c r="REN20" s="54"/>
      <c r="REO20" s="54"/>
      <c r="REP20" s="54"/>
      <c r="REQ20" s="54"/>
      <c r="RER20" s="54"/>
      <c r="RES20" s="54"/>
      <c r="RET20" s="54"/>
      <c r="REU20" s="54"/>
      <c r="REV20" s="54"/>
      <c r="REW20" s="54"/>
      <c r="REX20" s="54"/>
      <c r="REY20" s="54"/>
      <c r="REZ20" s="54"/>
      <c r="RFA20" s="54"/>
      <c r="RFB20" s="54"/>
      <c r="RFC20" s="54"/>
      <c r="RFD20" s="54"/>
      <c r="RFE20" s="54"/>
      <c r="RFF20" s="54"/>
      <c r="RFG20" s="54"/>
      <c r="RFH20" s="54"/>
      <c r="RFI20" s="54"/>
      <c r="RFJ20" s="54"/>
      <c r="RFK20" s="54"/>
      <c r="RFL20" s="54"/>
      <c r="RFM20" s="54"/>
      <c r="RFN20" s="54"/>
      <c r="RFO20" s="54"/>
      <c r="RFP20" s="54"/>
      <c r="RFQ20" s="54"/>
      <c r="RFR20" s="54"/>
      <c r="RFS20" s="54"/>
      <c r="RFT20" s="54"/>
      <c r="RFU20" s="54"/>
      <c r="RFV20" s="54"/>
      <c r="RFW20" s="54"/>
      <c r="RFX20" s="54"/>
      <c r="RFY20" s="54"/>
      <c r="RFZ20" s="54"/>
      <c r="RGA20" s="54"/>
      <c r="RGB20" s="54"/>
      <c r="RGC20" s="54"/>
      <c r="RGD20" s="54"/>
      <c r="RGE20" s="54"/>
      <c r="RGF20" s="54"/>
      <c r="RGG20" s="54"/>
      <c r="RGH20" s="54"/>
      <c r="RGI20" s="54"/>
      <c r="RGJ20" s="54"/>
      <c r="RGK20" s="54"/>
      <c r="RGL20" s="54"/>
      <c r="RGM20" s="54"/>
      <c r="RGN20" s="54"/>
      <c r="RGO20" s="54"/>
      <c r="RGP20" s="54"/>
      <c r="RGQ20" s="54"/>
      <c r="RGR20" s="54"/>
      <c r="RGS20" s="54"/>
      <c r="RGT20" s="54"/>
      <c r="RGU20" s="54"/>
      <c r="RGV20" s="54"/>
      <c r="RGW20" s="54"/>
      <c r="RGX20" s="54"/>
      <c r="RGY20" s="54"/>
      <c r="RGZ20" s="54"/>
      <c r="RHA20" s="54"/>
      <c r="RHB20" s="54"/>
      <c r="RHC20" s="54"/>
      <c r="RHD20" s="54"/>
      <c r="RHE20" s="54"/>
      <c r="RHF20" s="54"/>
      <c r="RHG20" s="54"/>
      <c r="RHH20" s="54"/>
      <c r="RHI20" s="54"/>
      <c r="RHJ20" s="54"/>
      <c r="RHK20" s="54"/>
      <c r="RHL20" s="54"/>
      <c r="RHM20" s="54"/>
      <c r="RHN20" s="54"/>
      <c r="RHO20" s="54"/>
      <c r="RHP20" s="54"/>
      <c r="RHQ20" s="54"/>
      <c r="RHR20" s="54"/>
      <c r="RHS20" s="54"/>
      <c r="RHT20" s="54"/>
      <c r="RHU20" s="54"/>
      <c r="RHV20" s="54"/>
      <c r="RHW20" s="54"/>
      <c r="RHX20" s="54"/>
      <c r="RHY20" s="54"/>
      <c r="RHZ20" s="54"/>
      <c r="RIA20" s="54"/>
      <c r="RIB20" s="54"/>
      <c r="RIC20" s="54"/>
      <c r="RID20" s="54"/>
      <c r="RIE20" s="54"/>
      <c r="RIF20" s="54"/>
      <c r="RIG20" s="54"/>
      <c r="RIH20" s="54"/>
      <c r="RII20" s="54"/>
      <c r="RIJ20" s="54"/>
      <c r="RIK20" s="54"/>
      <c r="RIL20" s="54"/>
      <c r="RIM20" s="54"/>
      <c r="RIN20" s="54"/>
      <c r="RIO20" s="54"/>
      <c r="RIP20" s="54"/>
      <c r="RIQ20" s="54"/>
      <c r="RIR20" s="54"/>
      <c r="RIS20" s="54"/>
      <c r="RIT20" s="54"/>
      <c r="RIU20" s="54"/>
      <c r="RIV20" s="54"/>
      <c r="RIW20" s="54"/>
      <c r="RIX20" s="54"/>
      <c r="RIY20" s="54"/>
      <c r="RIZ20" s="54"/>
      <c r="RJA20" s="54"/>
      <c r="RJB20" s="54"/>
      <c r="RJC20" s="54"/>
      <c r="RJD20" s="54"/>
      <c r="RJE20" s="54"/>
      <c r="RJF20" s="54"/>
      <c r="RJG20" s="54"/>
      <c r="RJH20" s="54"/>
      <c r="RJI20" s="54"/>
      <c r="RJJ20" s="54"/>
      <c r="RJK20" s="54"/>
      <c r="RJL20" s="54"/>
      <c r="RJM20" s="54"/>
      <c r="RJN20" s="54"/>
      <c r="RJO20" s="54"/>
      <c r="RJP20" s="54"/>
      <c r="RJQ20" s="54"/>
      <c r="RJR20" s="54"/>
      <c r="RJS20" s="54"/>
      <c r="RJT20" s="54"/>
      <c r="RJU20" s="54"/>
      <c r="RJV20" s="54"/>
      <c r="RJW20" s="54"/>
      <c r="RJX20" s="54"/>
      <c r="RJY20" s="54"/>
      <c r="RJZ20" s="54"/>
      <c r="RKA20" s="54"/>
      <c r="RKB20" s="54"/>
      <c r="RKC20" s="54"/>
      <c r="RKD20" s="54"/>
      <c r="RKE20" s="54"/>
      <c r="RKF20" s="54"/>
      <c r="RKG20" s="54"/>
      <c r="RKH20" s="54"/>
      <c r="RKI20" s="54"/>
      <c r="RKJ20" s="54"/>
      <c r="RKK20" s="54"/>
      <c r="RKL20" s="54"/>
      <c r="RKM20" s="54"/>
      <c r="RKN20" s="54"/>
      <c r="RKO20" s="54"/>
      <c r="RKP20" s="54"/>
      <c r="RKQ20" s="54"/>
      <c r="RKR20" s="54"/>
      <c r="RKS20" s="54"/>
      <c r="RKT20" s="54"/>
      <c r="RKU20" s="54"/>
      <c r="RKV20" s="54"/>
      <c r="RKW20" s="54"/>
      <c r="RKX20" s="54"/>
      <c r="RKY20" s="54"/>
      <c r="RKZ20" s="54"/>
      <c r="RLA20" s="54"/>
      <c r="RLB20" s="54"/>
      <c r="RLC20" s="54"/>
      <c r="RLD20" s="54"/>
      <c r="RLE20" s="54"/>
      <c r="RLF20" s="54"/>
      <c r="RLG20" s="54"/>
      <c r="RLH20" s="54"/>
      <c r="RLI20" s="54"/>
      <c r="RLJ20" s="54"/>
      <c r="RLK20" s="54"/>
      <c r="RLL20" s="54"/>
      <c r="RLM20" s="54"/>
      <c r="RLN20" s="54"/>
      <c r="RLO20" s="54"/>
      <c r="RLP20" s="54"/>
      <c r="RLQ20" s="54"/>
      <c r="RLR20" s="54"/>
      <c r="RLS20" s="54"/>
      <c r="RLT20" s="54"/>
      <c r="RLU20" s="54"/>
      <c r="RLV20" s="54"/>
      <c r="RLW20" s="54"/>
      <c r="RLX20" s="54"/>
      <c r="RLY20" s="54"/>
      <c r="RLZ20" s="54"/>
      <c r="RMA20" s="54"/>
      <c r="RMB20" s="54"/>
      <c r="RMC20" s="54"/>
      <c r="RMD20" s="54"/>
      <c r="RME20" s="54"/>
      <c r="RMF20" s="54"/>
      <c r="RMG20" s="54"/>
      <c r="RMH20" s="54"/>
      <c r="RMI20" s="54"/>
      <c r="RMJ20" s="54"/>
      <c r="RMK20" s="54"/>
      <c r="RML20" s="54"/>
      <c r="RMM20" s="54"/>
      <c r="RMN20" s="54"/>
      <c r="RMO20" s="54"/>
      <c r="RMP20" s="54"/>
      <c r="RMQ20" s="54"/>
      <c r="RMR20" s="54"/>
      <c r="RMS20" s="54"/>
      <c r="RMT20" s="54"/>
      <c r="RMU20" s="54"/>
      <c r="RMV20" s="54"/>
      <c r="RMW20" s="54"/>
      <c r="RMX20" s="54"/>
      <c r="RMY20" s="54"/>
      <c r="RMZ20" s="54"/>
      <c r="RNA20" s="54"/>
      <c r="RNB20" s="54"/>
      <c r="RNC20" s="54"/>
      <c r="RND20" s="54"/>
      <c r="RNE20" s="54"/>
      <c r="RNF20" s="54"/>
      <c r="RNG20" s="54"/>
      <c r="RNH20" s="54"/>
      <c r="RNI20" s="54"/>
      <c r="RNJ20" s="54"/>
      <c r="RNK20" s="54"/>
      <c r="RNL20" s="54"/>
      <c r="RNM20" s="54"/>
      <c r="RNN20" s="54"/>
      <c r="RNO20" s="54"/>
      <c r="RNP20" s="54"/>
      <c r="RNQ20" s="54"/>
      <c r="RNR20" s="54"/>
      <c r="RNS20" s="54"/>
      <c r="RNT20" s="54"/>
      <c r="RNU20" s="54"/>
      <c r="RNV20" s="54"/>
      <c r="RNW20" s="54"/>
      <c r="RNX20" s="54"/>
      <c r="RNY20" s="54"/>
      <c r="RNZ20" s="54"/>
      <c r="ROA20" s="54"/>
      <c r="ROB20" s="54"/>
      <c r="ROC20" s="54"/>
      <c r="ROD20" s="54"/>
      <c r="ROE20" s="54"/>
      <c r="ROF20" s="54"/>
      <c r="ROG20" s="54"/>
      <c r="ROH20" s="54"/>
      <c r="ROI20" s="54"/>
      <c r="ROJ20" s="54"/>
      <c r="ROK20" s="54"/>
      <c r="ROL20" s="54"/>
      <c r="ROM20" s="54"/>
      <c r="RON20" s="54"/>
      <c r="ROO20" s="54"/>
      <c r="ROP20" s="54"/>
      <c r="ROQ20" s="54"/>
      <c r="ROR20" s="54"/>
      <c r="ROS20" s="54"/>
      <c r="ROT20" s="54"/>
      <c r="ROU20" s="54"/>
      <c r="ROV20" s="54"/>
      <c r="ROW20" s="54"/>
      <c r="ROX20" s="54"/>
      <c r="ROY20" s="54"/>
      <c r="ROZ20" s="54"/>
      <c r="RPA20" s="54"/>
      <c r="RPB20" s="54"/>
      <c r="RPC20" s="54"/>
      <c r="RPD20" s="54"/>
      <c r="RPE20" s="54"/>
      <c r="RPF20" s="54"/>
      <c r="RPG20" s="54"/>
      <c r="RPH20" s="54"/>
      <c r="RPI20" s="54"/>
      <c r="RPJ20" s="54"/>
      <c r="RPK20" s="54"/>
      <c r="RPL20" s="54"/>
      <c r="RPM20" s="54"/>
      <c r="RPN20" s="54"/>
      <c r="RPO20" s="54"/>
      <c r="RPP20" s="54"/>
      <c r="RPQ20" s="54"/>
      <c r="RPR20" s="54"/>
      <c r="RPS20" s="54"/>
      <c r="RPT20" s="54"/>
      <c r="RPU20" s="54"/>
      <c r="RPV20" s="54"/>
      <c r="RPW20" s="54"/>
      <c r="RPX20" s="54"/>
      <c r="RPY20" s="54"/>
      <c r="RPZ20" s="54"/>
      <c r="RQA20" s="54"/>
      <c r="RQB20" s="54"/>
      <c r="RQC20" s="54"/>
      <c r="RQD20" s="54"/>
      <c r="RQE20" s="54"/>
      <c r="RQF20" s="54"/>
      <c r="RQG20" s="54"/>
      <c r="RQH20" s="54"/>
      <c r="RQI20" s="54"/>
      <c r="RQJ20" s="54"/>
      <c r="RQK20" s="54"/>
      <c r="RQL20" s="54"/>
      <c r="RQM20" s="54"/>
      <c r="RQN20" s="54"/>
      <c r="RQO20" s="54"/>
      <c r="RQP20" s="54"/>
      <c r="RQQ20" s="54"/>
      <c r="RQR20" s="54"/>
      <c r="RQS20" s="54"/>
      <c r="RQT20" s="54"/>
      <c r="RQU20" s="54"/>
      <c r="RQV20" s="54"/>
      <c r="RQW20" s="54"/>
      <c r="RQX20" s="54"/>
      <c r="RQY20" s="54"/>
      <c r="RQZ20" s="54"/>
      <c r="RRA20" s="54"/>
      <c r="RRB20" s="54"/>
      <c r="RRC20" s="54"/>
      <c r="RRD20" s="54"/>
      <c r="RRE20" s="54"/>
      <c r="RRF20" s="54"/>
      <c r="RRG20" s="54"/>
      <c r="RRH20" s="54"/>
      <c r="RRI20" s="54"/>
      <c r="RRJ20" s="54"/>
      <c r="RRK20" s="54"/>
      <c r="RRL20" s="54"/>
      <c r="RRM20" s="54"/>
      <c r="RRN20" s="54"/>
      <c r="RRO20" s="54"/>
      <c r="RRP20" s="54"/>
      <c r="RRQ20" s="54"/>
      <c r="RRR20" s="54"/>
      <c r="RRS20" s="54"/>
      <c r="RRT20" s="54"/>
      <c r="RRU20" s="54"/>
      <c r="RRV20" s="54"/>
      <c r="RRW20" s="54"/>
      <c r="RRX20" s="54"/>
      <c r="RRY20" s="54"/>
      <c r="RRZ20" s="54"/>
      <c r="RSA20" s="54"/>
      <c r="RSB20" s="54"/>
      <c r="RSC20" s="54"/>
      <c r="RSD20" s="54"/>
      <c r="RSE20" s="54"/>
      <c r="RSF20" s="54"/>
      <c r="RSG20" s="54"/>
      <c r="RSH20" s="54"/>
      <c r="RSI20" s="54"/>
      <c r="RSJ20" s="54"/>
      <c r="RSK20" s="54"/>
      <c r="RSL20" s="54"/>
      <c r="RSM20" s="54"/>
      <c r="RSN20" s="54"/>
      <c r="RSO20" s="54"/>
      <c r="RSP20" s="54"/>
      <c r="RSQ20" s="54"/>
      <c r="RSR20" s="54"/>
      <c r="RSS20" s="54"/>
      <c r="RST20" s="54"/>
      <c r="RSU20" s="54"/>
      <c r="RSV20" s="54"/>
      <c r="RSW20" s="54"/>
      <c r="RSX20" s="54"/>
      <c r="RSY20" s="54"/>
      <c r="RSZ20" s="54"/>
      <c r="RTA20" s="54"/>
      <c r="RTB20" s="54"/>
      <c r="RTC20" s="54"/>
      <c r="RTD20" s="54"/>
      <c r="RTE20" s="54"/>
      <c r="RTF20" s="54"/>
      <c r="RTG20" s="54"/>
      <c r="RTH20" s="54"/>
      <c r="RTI20" s="54"/>
      <c r="RTJ20" s="54"/>
      <c r="RTK20" s="54"/>
      <c r="RTL20" s="54"/>
      <c r="RTM20" s="54"/>
      <c r="RTN20" s="54"/>
      <c r="RTO20" s="54"/>
      <c r="RTP20" s="54"/>
      <c r="RTQ20" s="54"/>
      <c r="RTR20" s="54"/>
      <c r="RTS20" s="54"/>
      <c r="RTT20" s="54"/>
      <c r="RTU20" s="54"/>
      <c r="RTV20" s="54"/>
      <c r="RTW20" s="54"/>
      <c r="RTX20" s="54"/>
      <c r="RTY20" s="54"/>
      <c r="RTZ20" s="54"/>
      <c r="RUA20" s="54"/>
      <c r="RUB20" s="54"/>
      <c r="RUC20" s="54"/>
      <c r="RUD20" s="54"/>
      <c r="RUE20" s="54"/>
      <c r="RUF20" s="54"/>
      <c r="RUG20" s="54"/>
      <c r="RUH20" s="54"/>
      <c r="RUI20" s="54"/>
      <c r="RUJ20" s="54"/>
      <c r="RUK20" s="54"/>
      <c r="RUL20" s="54"/>
      <c r="RUM20" s="54"/>
      <c r="RUN20" s="54"/>
      <c r="RUO20" s="54"/>
      <c r="RUP20" s="54"/>
      <c r="RUQ20" s="54"/>
      <c r="RUR20" s="54"/>
      <c r="RUS20" s="54"/>
      <c r="RUT20" s="54"/>
      <c r="RUU20" s="54"/>
      <c r="RUV20" s="54"/>
      <c r="RUW20" s="54"/>
      <c r="RUX20" s="54"/>
      <c r="RUY20" s="54"/>
      <c r="RUZ20" s="54"/>
      <c r="RVA20" s="54"/>
      <c r="RVB20" s="54"/>
      <c r="RVC20" s="54"/>
      <c r="RVD20" s="54"/>
      <c r="RVE20" s="54"/>
      <c r="RVF20" s="54"/>
      <c r="RVG20" s="54"/>
      <c r="RVH20" s="54"/>
      <c r="RVI20" s="54"/>
      <c r="RVJ20" s="54"/>
      <c r="RVK20" s="54"/>
      <c r="RVL20" s="54"/>
      <c r="RVM20" s="54"/>
      <c r="RVN20" s="54"/>
      <c r="RVO20" s="54"/>
      <c r="RVP20" s="54"/>
      <c r="RVQ20" s="54"/>
      <c r="RVR20" s="54"/>
      <c r="RVS20" s="54"/>
      <c r="RVT20" s="54"/>
      <c r="RVU20" s="54"/>
      <c r="RVV20" s="54"/>
      <c r="RVW20" s="54"/>
      <c r="RVX20" s="54"/>
      <c r="RVY20" s="54"/>
      <c r="RVZ20" s="54"/>
      <c r="RWA20" s="54"/>
      <c r="RWB20" s="54"/>
      <c r="RWC20" s="54"/>
      <c r="RWD20" s="54"/>
      <c r="RWE20" s="54"/>
      <c r="RWF20" s="54"/>
      <c r="RWG20" s="54"/>
      <c r="RWH20" s="54"/>
      <c r="RWI20" s="54"/>
      <c r="RWJ20" s="54"/>
      <c r="RWK20" s="54"/>
      <c r="RWL20" s="54"/>
      <c r="RWM20" s="54"/>
      <c r="RWN20" s="54"/>
      <c r="RWO20" s="54"/>
      <c r="RWP20" s="54"/>
      <c r="RWQ20" s="54"/>
      <c r="RWR20" s="54"/>
      <c r="RWS20" s="54"/>
      <c r="RWT20" s="54"/>
      <c r="RWU20" s="54"/>
      <c r="RWV20" s="54"/>
      <c r="RWW20" s="54"/>
      <c r="RWX20" s="54"/>
      <c r="RWY20" s="54"/>
      <c r="RWZ20" s="54"/>
      <c r="RXA20" s="54"/>
      <c r="RXB20" s="54"/>
      <c r="RXC20" s="54"/>
      <c r="RXD20" s="54"/>
      <c r="RXE20" s="54"/>
      <c r="RXF20" s="54"/>
      <c r="RXG20" s="54"/>
      <c r="RXH20" s="54"/>
      <c r="RXI20" s="54"/>
      <c r="RXJ20" s="54"/>
      <c r="RXK20" s="54"/>
      <c r="RXL20" s="54"/>
      <c r="RXM20" s="54"/>
      <c r="RXN20" s="54"/>
      <c r="RXO20" s="54"/>
      <c r="RXP20" s="54"/>
      <c r="RXQ20" s="54"/>
      <c r="RXR20" s="54"/>
      <c r="RXS20" s="54"/>
      <c r="RXT20" s="54"/>
      <c r="RXU20" s="54"/>
      <c r="RXV20" s="54"/>
      <c r="RXW20" s="54"/>
      <c r="RXX20" s="54"/>
      <c r="RXY20" s="54"/>
      <c r="RXZ20" s="54"/>
      <c r="RYA20" s="54"/>
      <c r="RYB20" s="54"/>
      <c r="RYC20" s="54"/>
      <c r="RYD20" s="54"/>
      <c r="RYE20" s="54"/>
      <c r="RYF20" s="54"/>
      <c r="RYG20" s="54"/>
      <c r="RYH20" s="54"/>
      <c r="RYI20" s="54"/>
      <c r="RYJ20" s="54"/>
      <c r="RYK20" s="54"/>
      <c r="RYL20" s="54"/>
      <c r="RYM20" s="54"/>
      <c r="RYN20" s="54"/>
      <c r="RYO20" s="54"/>
      <c r="RYP20" s="54"/>
      <c r="RYQ20" s="54"/>
      <c r="RYR20" s="54"/>
      <c r="RYS20" s="54"/>
      <c r="RYT20" s="54"/>
      <c r="RYU20" s="54"/>
      <c r="RYV20" s="54"/>
      <c r="RYW20" s="54"/>
      <c r="RYX20" s="54"/>
      <c r="RYY20" s="54"/>
      <c r="RYZ20" s="54"/>
      <c r="RZA20" s="54"/>
      <c r="RZB20" s="54"/>
      <c r="RZC20" s="54"/>
      <c r="RZD20" s="54"/>
      <c r="RZE20" s="54"/>
      <c r="RZF20" s="54"/>
      <c r="RZG20" s="54"/>
      <c r="RZH20" s="54"/>
      <c r="RZI20" s="54"/>
      <c r="RZJ20" s="54"/>
      <c r="RZK20" s="54"/>
      <c r="RZL20" s="54"/>
      <c r="RZM20" s="54"/>
      <c r="RZN20" s="54"/>
      <c r="RZO20" s="54"/>
      <c r="RZP20" s="54"/>
      <c r="RZQ20" s="54"/>
      <c r="RZR20" s="54"/>
      <c r="RZS20" s="54"/>
      <c r="RZT20" s="54"/>
      <c r="RZU20" s="54"/>
      <c r="RZV20" s="54"/>
      <c r="RZW20" s="54"/>
      <c r="RZX20" s="54"/>
      <c r="RZY20" s="54"/>
      <c r="RZZ20" s="54"/>
      <c r="SAA20" s="54"/>
      <c r="SAB20" s="54"/>
      <c r="SAC20" s="54"/>
      <c r="SAD20" s="54"/>
      <c r="SAE20" s="54"/>
      <c r="SAF20" s="54"/>
      <c r="SAG20" s="54"/>
      <c r="SAH20" s="54"/>
      <c r="SAI20" s="54"/>
      <c r="SAJ20" s="54"/>
      <c r="SAK20" s="54"/>
      <c r="SAL20" s="54"/>
      <c r="SAM20" s="54"/>
      <c r="SAN20" s="54"/>
      <c r="SAO20" s="54"/>
      <c r="SAP20" s="54"/>
      <c r="SAQ20" s="54"/>
      <c r="SAR20" s="54"/>
      <c r="SAS20" s="54"/>
      <c r="SAT20" s="54"/>
      <c r="SAU20" s="54"/>
      <c r="SAV20" s="54"/>
      <c r="SAW20" s="54"/>
      <c r="SAX20" s="54"/>
      <c r="SAY20" s="54"/>
      <c r="SAZ20" s="54"/>
      <c r="SBA20" s="54"/>
      <c r="SBB20" s="54"/>
      <c r="SBC20" s="54"/>
      <c r="SBD20" s="54"/>
      <c r="SBE20" s="54"/>
      <c r="SBF20" s="54"/>
      <c r="SBG20" s="54"/>
      <c r="SBH20" s="54"/>
      <c r="SBI20" s="54"/>
      <c r="SBJ20" s="54"/>
      <c r="SBK20" s="54"/>
      <c r="SBL20" s="54"/>
      <c r="SBM20" s="54"/>
      <c r="SBN20" s="54"/>
      <c r="SBO20" s="54"/>
      <c r="SBP20" s="54"/>
      <c r="SBQ20" s="54"/>
      <c r="SBR20" s="54"/>
      <c r="SBS20" s="54"/>
      <c r="SBT20" s="54"/>
      <c r="SBU20" s="54"/>
      <c r="SBV20" s="54"/>
      <c r="SBW20" s="54"/>
      <c r="SBX20" s="54"/>
      <c r="SBY20" s="54"/>
      <c r="SBZ20" s="54"/>
      <c r="SCA20" s="54"/>
      <c r="SCB20" s="54"/>
      <c r="SCC20" s="54"/>
      <c r="SCD20" s="54"/>
      <c r="SCE20" s="54"/>
      <c r="SCF20" s="54"/>
      <c r="SCG20" s="54"/>
      <c r="SCH20" s="54"/>
      <c r="SCI20" s="54"/>
      <c r="SCJ20" s="54"/>
      <c r="SCK20" s="54"/>
      <c r="SCL20" s="54"/>
      <c r="SCM20" s="54"/>
      <c r="SCN20" s="54"/>
      <c r="SCO20" s="54"/>
      <c r="SCP20" s="54"/>
      <c r="SCQ20" s="54"/>
      <c r="SCR20" s="54"/>
      <c r="SCS20" s="54"/>
      <c r="SCT20" s="54"/>
      <c r="SCU20" s="54"/>
      <c r="SCV20" s="54"/>
      <c r="SCW20" s="54"/>
      <c r="SCX20" s="54"/>
      <c r="SCY20" s="54"/>
      <c r="SCZ20" s="54"/>
      <c r="SDA20" s="54"/>
      <c r="SDB20" s="54"/>
      <c r="SDC20" s="54"/>
      <c r="SDD20" s="54"/>
      <c r="SDE20" s="54"/>
      <c r="SDF20" s="54"/>
      <c r="SDG20" s="54"/>
      <c r="SDH20" s="54"/>
      <c r="SDI20" s="54"/>
      <c r="SDJ20" s="54"/>
      <c r="SDK20" s="54"/>
      <c r="SDL20" s="54"/>
      <c r="SDM20" s="54"/>
      <c r="SDN20" s="54"/>
      <c r="SDO20" s="54"/>
      <c r="SDP20" s="54"/>
      <c r="SDQ20" s="54"/>
      <c r="SDR20" s="54"/>
      <c r="SDS20" s="54"/>
      <c r="SDT20" s="54"/>
      <c r="SDU20" s="54"/>
      <c r="SDV20" s="54"/>
      <c r="SDW20" s="54"/>
      <c r="SDX20" s="54"/>
      <c r="SDY20" s="54"/>
      <c r="SDZ20" s="54"/>
      <c r="SEA20" s="54"/>
      <c r="SEB20" s="54"/>
      <c r="SEC20" s="54"/>
      <c r="SED20" s="54"/>
      <c r="SEE20" s="54"/>
      <c r="SEF20" s="54"/>
      <c r="SEG20" s="54"/>
      <c r="SEH20" s="54"/>
      <c r="SEI20" s="54"/>
      <c r="SEJ20" s="54"/>
      <c r="SEK20" s="54"/>
      <c r="SEL20" s="54"/>
      <c r="SEM20" s="54"/>
      <c r="SEN20" s="54"/>
      <c r="SEO20" s="54"/>
      <c r="SEP20" s="54"/>
      <c r="SEQ20" s="54"/>
      <c r="SER20" s="54"/>
      <c r="SES20" s="54"/>
      <c r="SET20" s="54"/>
      <c r="SEU20" s="54"/>
      <c r="SEV20" s="54"/>
      <c r="SEW20" s="54"/>
      <c r="SEX20" s="54"/>
      <c r="SEY20" s="54"/>
      <c r="SEZ20" s="54"/>
      <c r="SFA20" s="54"/>
      <c r="SFB20" s="54"/>
      <c r="SFC20" s="54"/>
      <c r="SFD20" s="54"/>
      <c r="SFE20" s="54"/>
      <c r="SFF20" s="54"/>
      <c r="SFG20" s="54"/>
      <c r="SFH20" s="54"/>
      <c r="SFI20" s="54"/>
      <c r="SFJ20" s="54"/>
      <c r="SFK20" s="54"/>
      <c r="SFL20" s="54"/>
      <c r="SFM20" s="54"/>
      <c r="SFN20" s="54"/>
      <c r="SFO20" s="54"/>
      <c r="SFP20" s="54"/>
      <c r="SFQ20" s="54"/>
      <c r="SFR20" s="54"/>
      <c r="SFS20" s="54"/>
      <c r="SFT20" s="54"/>
      <c r="SFU20" s="54"/>
      <c r="SFV20" s="54"/>
      <c r="SFW20" s="54"/>
      <c r="SFX20" s="54"/>
      <c r="SFY20" s="54"/>
      <c r="SFZ20" s="54"/>
      <c r="SGA20" s="54"/>
      <c r="SGB20" s="54"/>
      <c r="SGC20" s="54"/>
      <c r="SGD20" s="54"/>
      <c r="SGE20" s="54"/>
      <c r="SGF20" s="54"/>
      <c r="SGG20" s="54"/>
      <c r="SGH20" s="54"/>
      <c r="SGI20" s="54"/>
      <c r="SGJ20" s="54"/>
      <c r="SGK20" s="54"/>
      <c r="SGL20" s="54"/>
      <c r="SGM20" s="54"/>
      <c r="SGN20" s="54"/>
      <c r="SGO20" s="54"/>
      <c r="SGP20" s="54"/>
      <c r="SGQ20" s="54"/>
      <c r="SGR20" s="54"/>
      <c r="SGS20" s="54"/>
      <c r="SGT20" s="54"/>
      <c r="SGU20" s="54"/>
      <c r="SGV20" s="54"/>
      <c r="SGW20" s="54"/>
      <c r="SGX20" s="54"/>
      <c r="SGY20" s="54"/>
      <c r="SGZ20" s="54"/>
      <c r="SHA20" s="54"/>
      <c r="SHB20" s="54"/>
      <c r="SHC20" s="54"/>
      <c r="SHD20" s="54"/>
      <c r="SHE20" s="54"/>
      <c r="SHF20" s="54"/>
      <c r="SHG20" s="54"/>
      <c r="SHH20" s="54"/>
      <c r="SHI20" s="54"/>
      <c r="SHJ20" s="54"/>
      <c r="SHK20" s="54"/>
      <c r="SHL20" s="54"/>
      <c r="SHM20" s="54"/>
      <c r="SHN20" s="54"/>
      <c r="SHO20" s="54"/>
      <c r="SHP20" s="54"/>
      <c r="SHQ20" s="54"/>
      <c r="SHR20" s="54"/>
      <c r="SHS20" s="54"/>
      <c r="SHT20" s="54"/>
      <c r="SHU20" s="54"/>
      <c r="SHV20" s="54"/>
      <c r="SHW20" s="54"/>
      <c r="SHX20" s="54"/>
      <c r="SHY20" s="54"/>
      <c r="SHZ20" s="54"/>
      <c r="SIA20" s="54"/>
      <c r="SIB20" s="54"/>
      <c r="SIC20" s="54"/>
      <c r="SID20" s="54"/>
      <c r="SIE20" s="54"/>
      <c r="SIF20" s="54"/>
      <c r="SIG20" s="54"/>
      <c r="SIH20" s="54"/>
      <c r="SII20" s="54"/>
      <c r="SIJ20" s="54"/>
      <c r="SIK20" s="54"/>
      <c r="SIL20" s="54"/>
      <c r="SIM20" s="54"/>
      <c r="SIN20" s="54"/>
      <c r="SIO20" s="54"/>
      <c r="SIP20" s="54"/>
      <c r="SIQ20" s="54"/>
      <c r="SIR20" s="54"/>
      <c r="SIS20" s="54"/>
      <c r="SIT20" s="54"/>
      <c r="SIU20" s="54"/>
      <c r="SIV20" s="54"/>
      <c r="SIW20" s="54"/>
      <c r="SIX20" s="54"/>
      <c r="SIY20" s="54"/>
      <c r="SIZ20" s="54"/>
      <c r="SJA20" s="54"/>
      <c r="SJB20" s="54"/>
      <c r="SJC20" s="54"/>
      <c r="SJD20" s="54"/>
      <c r="SJE20" s="54"/>
      <c r="SJF20" s="54"/>
      <c r="SJG20" s="54"/>
      <c r="SJH20" s="54"/>
      <c r="SJI20" s="54"/>
      <c r="SJJ20" s="54"/>
      <c r="SJK20" s="54"/>
      <c r="SJL20" s="54"/>
      <c r="SJM20" s="54"/>
      <c r="SJN20" s="54"/>
      <c r="SJO20" s="54"/>
      <c r="SJP20" s="54"/>
      <c r="SJQ20" s="54"/>
      <c r="SJR20" s="54"/>
      <c r="SJS20" s="54"/>
      <c r="SJT20" s="54"/>
      <c r="SJU20" s="54"/>
      <c r="SJV20" s="54"/>
      <c r="SJW20" s="54"/>
      <c r="SJX20" s="54"/>
      <c r="SJY20" s="54"/>
      <c r="SJZ20" s="54"/>
      <c r="SKA20" s="54"/>
      <c r="SKB20" s="54"/>
      <c r="SKC20" s="54"/>
      <c r="SKD20" s="54"/>
      <c r="SKE20" s="54"/>
      <c r="SKF20" s="54"/>
      <c r="SKG20" s="54"/>
      <c r="SKH20" s="54"/>
      <c r="SKI20" s="54"/>
      <c r="SKJ20" s="54"/>
      <c r="SKK20" s="54"/>
      <c r="SKL20" s="54"/>
      <c r="SKM20" s="54"/>
      <c r="SKN20" s="54"/>
      <c r="SKO20" s="54"/>
      <c r="SKP20" s="54"/>
      <c r="SKQ20" s="54"/>
      <c r="SKR20" s="54"/>
      <c r="SKS20" s="54"/>
      <c r="SKT20" s="54"/>
      <c r="SKU20" s="54"/>
      <c r="SKV20" s="54"/>
      <c r="SKW20" s="54"/>
      <c r="SKX20" s="54"/>
      <c r="SKY20" s="54"/>
      <c r="SKZ20" s="54"/>
      <c r="SLA20" s="54"/>
      <c r="SLB20" s="54"/>
      <c r="SLC20" s="54"/>
      <c r="SLD20" s="54"/>
      <c r="SLE20" s="54"/>
      <c r="SLF20" s="54"/>
      <c r="SLG20" s="54"/>
      <c r="SLH20" s="54"/>
      <c r="SLI20" s="54"/>
      <c r="SLJ20" s="54"/>
      <c r="SLK20" s="54"/>
      <c r="SLL20" s="54"/>
      <c r="SLM20" s="54"/>
      <c r="SLN20" s="54"/>
      <c r="SLO20" s="54"/>
      <c r="SLP20" s="54"/>
      <c r="SLQ20" s="54"/>
      <c r="SLR20" s="54"/>
      <c r="SLS20" s="54"/>
      <c r="SLT20" s="54"/>
      <c r="SLU20" s="54"/>
      <c r="SLV20" s="54"/>
      <c r="SLW20" s="54"/>
      <c r="SLX20" s="54"/>
      <c r="SLY20" s="54"/>
      <c r="SLZ20" s="54"/>
      <c r="SMA20" s="54"/>
      <c r="SMB20" s="54"/>
      <c r="SMC20" s="54"/>
      <c r="SMD20" s="54"/>
      <c r="SME20" s="54"/>
      <c r="SMF20" s="54"/>
      <c r="SMG20" s="54"/>
      <c r="SMH20" s="54"/>
      <c r="SMI20" s="54"/>
      <c r="SMJ20" s="54"/>
      <c r="SMK20" s="54"/>
      <c r="SML20" s="54"/>
      <c r="SMM20" s="54"/>
      <c r="SMN20" s="54"/>
      <c r="SMO20" s="54"/>
      <c r="SMP20" s="54"/>
      <c r="SMQ20" s="54"/>
      <c r="SMR20" s="54"/>
      <c r="SMS20" s="54"/>
      <c r="SMT20" s="54"/>
      <c r="SMU20" s="54"/>
      <c r="SMV20" s="54"/>
      <c r="SMW20" s="54"/>
      <c r="SMX20" s="54"/>
      <c r="SMY20" s="54"/>
      <c r="SMZ20" s="54"/>
      <c r="SNA20" s="54"/>
      <c r="SNB20" s="54"/>
      <c r="SNC20" s="54"/>
      <c r="SND20" s="54"/>
      <c r="SNE20" s="54"/>
      <c r="SNF20" s="54"/>
      <c r="SNG20" s="54"/>
      <c r="SNH20" s="54"/>
      <c r="SNI20" s="54"/>
      <c r="SNJ20" s="54"/>
      <c r="SNK20" s="54"/>
      <c r="SNL20" s="54"/>
      <c r="SNM20" s="54"/>
      <c r="SNN20" s="54"/>
      <c r="SNO20" s="54"/>
      <c r="SNP20" s="54"/>
      <c r="SNQ20" s="54"/>
      <c r="SNR20" s="54"/>
      <c r="SNS20" s="54"/>
      <c r="SNT20" s="54"/>
      <c r="SNU20" s="54"/>
      <c r="SNV20" s="54"/>
      <c r="SNW20" s="54"/>
      <c r="SNX20" s="54"/>
      <c r="SNY20" s="54"/>
      <c r="SNZ20" s="54"/>
      <c r="SOA20" s="54"/>
      <c r="SOB20" s="54"/>
      <c r="SOC20" s="54"/>
      <c r="SOD20" s="54"/>
      <c r="SOE20" s="54"/>
      <c r="SOF20" s="54"/>
      <c r="SOG20" s="54"/>
      <c r="SOH20" s="54"/>
      <c r="SOI20" s="54"/>
      <c r="SOJ20" s="54"/>
      <c r="SOK20" s="54"/>
      <c r="SOL20" s="54"/>
      <c r="SOM20" s="54"/>
      <c r="SON20" s="54"/>
      <c r="SOO20" s="54"/>
      <c r="SOP20" s="54"/>
      <c r="SOQ20" s="54"/>
      <c r="SOR20" s="54"/>
      <c r="SOS20" s="54"/>
      <c r="SOT20" s="54"/>
      <c r="SOU20" s="54"/>
      <c r="SOV20" s="54"/>
      <c r="SOW20" s="54"/>
      <c r="SOX20" s="54"/>
      <c r="SOY20" s="54"/>
      <c r="SOZ20" s="54"/>
      <c r="SPA20" s="54"/>
      <c r="SPB20" s="54"/>
      <c r="SPC20" s="54"/>
      <c r="SPD20" s="54"/>
      <c r="SPE20" s="54"/>
      <c r="SPF20" s="54"/>
      <c r="SPG20" s="54"/>
      <c r="SPH20" s="54"/>
      <c r="SPI20" s="54"/>
      <c r="SPJ20" s="54"/>
      <c r="SPK20" s="54"/>
      <c r="SPL20" s="54"/>
      <c r="SPM20" s="54"/>
      <c r="SPN20" s="54"/>
      <c r="SPO20" s="54"/>
      <c r="SPP20" s="54"/>
      <c r="SPQ20" s="54"/>
      <c r="SPR20" s="54"/>
      <c r="SPS20" s="54"/>
      <c r="SPT20" s="54"/>
      <c r="SPU20" s="54"/>
      <c r="SPV20" s="54"/>
      <c r="SPW20" s="54"/>
      <c r="SPX20" s="54"/>
      <c r="SPY20" s="54"/>
      <c r="SPZ20" s="54"/>
      <c r="SQA20" s="54"/>
      <c r="SQB20" s="54"/>
      <c r="SQC20" s="54"/>
      <c r="SQD20" s="54"/>
      <c r="SQE20" s="54"/>
      <c r="SQF20" s="54"/>
      <c r="SQG20" s="54"/>
      <c r="SQH20" s="54"/>
      <c r="SQI20" s="54"/>
      <c r="SQJ20" s="54"/>
      <c r="SQK20" s="54"/>
      <c r="SQL20" s="54"/>
      <c r="SQM20" s="54"/>
      <c r="SQN20" s="54"/>
      <c r="SQO20" s="54"/>
      <c r="SQP20" s="54"/>
      <c r="SQQ20" s="54"/>
      <c r="SQR20" s="54"/>
      <c r="SQS20" s="54"/>
      <c r="SQT20" s="54"/>
      <c r="SQU20" s="54"/>
      <c r="SQV20" s="54"/>
      <c r="SQW20" s="54"/>
      <c r="SQX20" s="54"/>
      <c r="SQY20" s="54"/>
      <c r="SQZ20" s="54"/>
      <c r="SRA20" s="54"/>
      <c r="SRB20" s="54"/>
      <c r="SRC20" s="54"/>
      <c r="SRD20" s="54"/>
      <c r="SRE20" s="54"/>
      <c r="SRF20" s="54"/>
      <c r="SRG20" s="54"/>
      <c r="SRH20" s="54"/>
      <c r="SRI20" s="54"/>
      <c r="SRJ20" s="54"/>
      <c r="SRK20" s="54"/>
      <c r="SRL20" s="54"/>
      <c r="SRM20" s="54"/>
      <c r="SRN20" s="54"/>
      <c r="SRO20" s="54"/>
      <c r="SRP20" s="54"/>
      <c r="SRQ20" s="54"/>
      <c r="SRR20" s="54"/>
      <c r="SRS20" s="54"/>
      <c r="SRT20" s="54"/>
      <c r="SRU20" s="54"/>
      <c r="SRV20" s="54"/>
      <c r="SRW20" s="54"/>
      <c r="SRX20" s="54"/>
      <c r="SRY20" s="54"/>
      <c r="SRZ20" s="54"/>
      <c r="SSA20" s="54"/>
      <c r="SSB20" s="54"/>
      <c r="SSC20" s="54"/>
      <c r="SSD20" s="54"/>
      <c r="SSE20" s="54"/>
      <c r="SSF20" s="54"/>
      <c r="SSG20" s="54"/>
      <c r="SSH20" s="54"/>
      <c r="SSI20" s="54"/>
      <c r="SSJ20" s="54"/>
      <c r="SSK20" s="54"/>
      <c r="SSL20" s="54"/>
      <c r="SSM20" s="54"/>
      <c r="SSN20" s="54"/>
      <c r="SSO20" s="54"/>
      <c r="SSP20" s="54"/>
      <c r="SSQ20" s="54"/>
      <c r="SSR20" s="54"/>
      <c r="SSS20" s="54"/>
      <c r="SST20" s="54"/>
      <c r="SSU20" s="54"/>
      <c r="SSV20" s="54"/>
      <c r="SSW20" s="54"/>
      <c r="SSX20" s="54"/>
      <c r="SSY20" s="54"/>
      <c r="SSZ20" s="54"/>
      <c r="STA20" s="54"/>
      <c r="STB20" s="54"/>
      <c r="STC20" s="54"/>
      <c r="STD20" s="54"/>
      <c r="STE20" s="54"/>
      <c r="STF20" s="54"/>
      <c r="STG20" s="54"/>
      <c r="STH20" s="54"/>
      <c r="STI20" s="54"/>
      <c r="STJ20" s="54"/>
      <c r="STK20" s="54"/>
      <c r="STL20" s="54"/>
      <c r="STM20" s="54"/>
      <c r="STN20" s="54"/>
      <c r="STO20" s="54"/>
      <c r="STP20" s="54"/>
      <c r="STQ20" s="54"/>
      <c r="STR20" s="54"/>
      <c r="STS20" s="54"/>
      <c r="STT20" s="54"/>
      <c r="STU20" s="54"/>
      <c r="STV20" s="54"/>
      <c r="STW20" s="54"/>
      <c r="STX20" s="54"/>
      <c r="STY20" s="54"/>
      <c r="STZ20" s="54"/>
      <c r="SUA20" s="54"/>
      <c r="SUB20" s="54"/>
      <c r="SUC20" s="54"/>
      <c r="SUD20" s="54"/>
      <c r="SUE20" s="54"/>
      <c r="SUF20" s="54"/>
      <c r="SUG20" s="54"/>
      <c r="SUH20" s="54"/>
      <c r="SUI20" s="54"/>
      <c r="SUJ20" s="54"/>
      <c r="SUK20" s="54"/>
      <c r="SUL20" s="54"/>
      <c r="SUM20" s="54"/>
      <c r="SUN20" s="54"/>
      <c r="SUO20" s="54"/>
      <c r="SUP20" s="54"/>
      <c r="SUQ20" s="54"/>
      <c r="SUR20" s="54"/>
      <c r="SUS20" s="54"/>
      <c r="SUT20" s="54"/>
      <c r="SUU20" s="54"/>
      <c r="SUV20" s="54"/>
      <c r="SUW20" s="54"/>
      <c r="SUX20" s="54"/>
      <c r="SUY20" s="54"/>
      <c r="SUZ20" s="54"/>
      <c r="SVA20" s="54"/>
      <c r="SVB20" s="54"/>
      <c r="SVC20" s="54"/>
      <c r="SVD20" s="54"/>
      <c r="SVE20" s="54"/>
      <c r="SVF20" s="54"/>
      <c r="SVG20" s="54"/>
      <c r="SVH20" s="54"/>
      <c r="SVI20" s="54"/>
      <c r="SVJ20" s="54"/>
      <c r="SVK20" s="54"/>
      <c r="SVL20" s="54"/>
      <c r="SVM20" s="54"/>
      <c r="SVN20" s="54"/>
      <c r="SVO20" s="54"/>
      <c r="SVP20" s="54"/>
      <c r="SVQ20" s="54"/>
      <c r="SVR20" s="54"/>
      <c r="SVS20" s="54"/>
      <c r="SVT20" s="54"/>
      <c r="SVU20" s="54"/>
      <c r="SVV20" s="54"/>
      <c r="SVW20" s="54"/>
      <c r="SVX20" s="54"/>
      <c r="SVY20" s="54"/>
      <c r="SVZ20" s="54"/>
      <c r="SWA20" s="54"/>
      <c r="SWB20" s="54"/>
      <c r="SWC20" s="54"/>
      <c r="SWD20" s="54"/>
      <c r="SWE20" s="54"/>
      <c r="SWF20" s="54"/>
      <c r="SWG20" s="54"/>
      <c r="SWH20" s="54"/>
      <c r="SWI20" s="54"/>
      <c r="SWJ20" s="54"/>
      <c r="SWK20" s="54"/>
      <c r="SWL20" s="54"/>
      <c r="SWM20" s="54"/>
      <c r="SWN20" s="54"/>
      <c r="SWO20" s="54"/>
      <c r="SWP20" s="54"/>
      <c r="SWQ20" s="54"/>
      <c r="SWR20" s="54"/>
      <c r="SWS20" s="54"/>
      <c r="SWT20" s="54"/>
      <c r="SWU20" s="54"/>
      <c r="SWV20" s="54"/>
      <c r="SWW20" s="54"/>
      <c r="SWX20" s="54"/>
      <c r="SWY20" s="54"/>
      <c r="SWZ20" s="54"/>
      <c r="SXA20" s="54"/>
      <c r="SXB20" s="54"/>
      <c r="SXC20" s="54"/>
      <c r="SXD20" s="54"/>
      <c r="SXE20" s="54"/>
      <c r="SXF20" s="54"/>
      <c r="SXG20" s="54"/>
      <c r="SXH20" s="54"/>
      <c r="SXI20" s="54"/>
      <c r="SXJ20" s="54"/>
      <c r="SXK20" s="54"/>
      <c r="SXL20" s="54"/>
      <c r="SXM20" s="54"/>
      <c r="SXN20" s="54"/>
      <c r="SXO20" s="54"/>
      <c r="SXP20" s="54"/>
      <c r="SXQ20" s="54"/>
      <c r="SXR20" s="54"/>
      <c r="SXS20" s="54"/>
      <c r="SXT20" s="54"/>
      <c r="SXU20" s="54"/>
      <c r="SXV20" s="54"/>
      <c r="SXW20" s="54"/>
      <c r="SXX20" s="54"/>
      <c r="SXY20" s="54"/>
      <c r="SXZ20" s="54"/>
      <c r="SYA20" s="54"/>
      <c r="SYB20" s="54"/>
      <c r="SYC20" s="54"/>
      <c r="SYD20" s="54"/>
      <c r="SYE20" s="54"/>
      <c r="SYF20" s="54"/>
      <c r="SYG20" s="54"/>
      <c r="SYH20" s="54"/>
      <c r="SYI20" s="54"/>
      <c r="SYJ20" s="54"/>
      <c r="SYK20" s="54"/>
      <c r="SYL20" s="54"/>
      <c r="SYM20" s="54"/>
      <c r="SYN20" s="54"/>
      <c r="SYO20" s="54"/>
      <c r="SYP20" s="54"/>
      <c r="SYQ20" s="54"/>
      <c r="SYR20" s="54"/>
      <c r="SYS20" s="54"/>
      <c r="SYT20" s="54"/>
      <c r="SYU20" s="54"/>
      <c r="SYV20" s="54"/>
      <c r="SYW20" s="54"/>
      <c r="SYX20" s="54"/>
      <c r="SYY20" s="54"/>
      <c r="SYZ20" s="54"/>
      <c r="SZA20" s="54"/>
      <c r="SZB20" s="54"/>
      <c r="SZC20" s="54"/>
      <c r="SZD20" s="54"/>
      <c r="SZE20" s="54"/>
      <c r="SZF20" s="54"/>
      <c r="SZG20" s="54"/>
      <c r="SZH20" s="54"/>
      <c r="SZI20" s="54"/>
      <c r="SZJ20" s="54"/>
      <c r="SZK20" s="54"/>
      <c r="SZL20" s="54"/>
      <c r="SZM20" s="54"/>
      <c r="SZN20" s="54"/>
      <c r="SZO20" s="54"/>
      <c r="SZP20" s="54"/>
      <c r="SZQ20" s="54"/>
      <c r="SZR20" s="54"/>
      <c r="SZS20" s="54"/>
      <c r="SZT20" s="54"/>
      <c r="SZU20" s="54"/>
      <c r="SZV20" s="54"/>
      <c r="SZW20" s="54"/>
      <c r="SZX20" s="54"/>
      <c r="SZY20" s="54"/>
      <c r="SZZ20" s="54"/>
      <c r="TAA20" s="54"/>
      <c r="TAB20" s="54"/>
      <c r="TAC20" s="54"/>
      <c r="TAD20" s="54"/>
      <c r="TAE20" s="54"/>
      <c r="TAF20" s="54"/>
      <c r="TAG20" s="54"/>
      <c r="TAH20" s="54"/>
      <c r="TAI20" s="54"/>
      <c r="TAJ20" s="54"/>
      <c r="TAK20" s="54"/>
      <c r="TAL20" s="54"/>
      <c r="TAM20" s="54"/>
      <c r="TAN20" s="54"/>
      <c r="TAO20" s="54"/>
      <c r="TAP20" s="54"/>
      <c r="TAQ20" s="54"/>
      <c r="TAR20" s="54"/>
      <c r="TAS20" s="54"/>
      <c r="TAT20" s="54"/>
      <c r="TAU20" s="54"/>
      <c r="TAV20" s="54"/>
      <c r="TAW20" s="54"/>
      <c r="TAX20" s="54"/>
      <c r="TAY20" s="54"/>
      <c r="TAZ20" s="54"/>
      <c r="TBA20" s="54"/>
      <c r="TBB20" s="54"/>
      <c r="TBC20" s="54"/>
      <c r="TBD20" s="54"/>
      <c r="TBE20" s="54"/>
      <c r="TBF20" s="54"/>
      <c r="TBG20" s="54"/>
      <c r="TBH20" s="54"/>
      <c r="TBI20" s="54"/>
      <c r="TBJ20" s="54"/>
      <c r="TBK20" s="54"/>
      <c r="TBL20" s="54"/>
      <c r="TBM20" s="54"/>
      <c r="TBN20" s="54"/>
      <c r="TBO20" s="54"/>
      <c r="TBP20" s="54"/>
      <c r="TBQ20" s="54"/>
      <c r="TBR20" s="54"/>
      <c r="TBS20" s="54"/>
      <c r="TBT20" s="54"/>
      <c r="TBU20" s="54"/>
      <c r="TBV20" s="54"/>
      <c r="TBW20" s="54"/>
      <c r="TBX20" s="54"/>
      <c r="TBY20" s="54"/>
      <c r="TBZ20" s="54"/>
      <c r="TCA20" s="54"/>
      <c r="TCB20" s="54"/>
      <c r="TCC20" s="54"/>
      <c r="TCD20" s="54"/>
      <c r="TCE20" s="54"/>
      <c r="TCF20" s="54"/>
      <c r="TCG20" s="54"/>
      <c r="TCH20" s="54"/>
      <c r="TCI20" s="54"/>
      <c r="TCJ20" s="54"/>
      <c r="TCK20" s="54"/>
      <c r="TCL20" s="54"/>
      <c r="TCM20" s="54"/>
      <c r="TCN20" s="54"/>
      <c r="TCO20" s="54"/>
      <c r="TCP20" s="54"/>
      <c r="TCQ20" s="54"/>
      <c r="TCR20" s="54"/>
      <c r="TCS20" s="54"/>
      <c r="TCT20" s="54"/>
      <c r="TCU20" s="54"/>
      <c r="TCV20" s="54"/>
      <c r="TCW20" s="54"/>
      <c r="TCX20" s="54"/>
      <c r="TCY20" s="54"/>
      <c r="TCZ20" s="54"/>
      <c r="TDA20" s="54"/>
      <c r="TDB20" s="54"/>
      <c r="TDC20" s="54"/>
      <c r="TDD20" s="54"/>
      <c r="TDE20" s="54"/>
      <c r="TDF20" s="54"/>
      <c r="TDG20" s="54"/>
      <c r="TDH20" s="54"/>
      <c r="TDI20" s="54"/>
      <c r="TDJ20" s="54"/>
      <c r="TDK20" s="54"/>
      <c r="TDL20" s="54"/>
      <c r="TDM20" s="54"/>
      <c r="TDN20" s="54"/>
      <c r="TDO20" s="54"/>
      <c r="TDP20" s="54"/>
      <c r="TDQ20" s="54"/>
      <c r="TDR20" s="54"/>
      <c r="TDS20" s="54"/>
      <c r="TDT20" s="54"/>
      <c r="TDU20" s="54"/>
      <c r="TDV20" s="54"/>
      <c r="TDW20" s="54"/>
      <c r="TDX20" s="54"/>
      <c r="TDY20" s="54"/>
      <c r="TDZ20" s="54"/>
      <c r="TEA20" s="54"/>
      <c r="TEB20" s="54"/>
      <c r="TEC20" s="54"/>
      <c r="TED20" s="54"/>
      <c r="TEE20" s="54"/>
      <c r="TEF20" s="54"/>
      <c r="TEG20" s="54"/>
      <c r="TEH20" s="54"/>
      <c r="TEI20" s="54"/>
      <c r="TEJ20" s="54"/>
      <c r="TEK20" s="54"/>
      <c r="TEL20" s="54"/>
      <c r="TEM20" s="54"/>
      <c r="TEN20" s="54"/>
      <c r="TEO20" s="54"/>
      <c r="TEP20" s="54"/>
      <c r="TEQ20" s="54"/>
      <c r="TER20" s="54"/>
      <c r="TES20" s="54"/>
      <c r="TET20" s="54"/>
      <c r="TEU20" s="54"/>
      <c r="TEV20" s="54"/>
      <c r="TEW20" s="54"/>
      <c r="TEX20" s="54"/>
      <c r="TEY20" s="54"/>
      <c r="TEZ20" s="54"/>
      <c r="TFA20" s="54"/>
      <c r="TFB20" s="54"/>
      <c r="TFC20" s="54"/>
      <c r="TFD20" s="54"/>
      <c r="TFE20" s="54"/>
      <c r="TFF20" s="54"/>
      <c r="TFG20" s="54"/>
      <c r="TFH20" s="54"/>
      <c r="TFI20" s="54"/>
      <c r="TFJ20" s="54"/>
      <c r="TFK20" s="54"/>
      <c r="TFL20" s="54"/>
      <c r="TFM20" s="54"/>
      <c r="TFN20" s="54"/>
      <c r="TFO20" s="54"/>
      <c r="TFP20" s="54"/>
      <c r="TFQ20" s="54"/>
      <c r="TFR20" s="54"/>
      <c r="TFS20" s="54"/>
      <c r="TFT20" s="54"/>
      <c r="TFU20" s="54"/>
      <c r="TFV20" s="54"/>
      <c r="TFW20" s="54"/>
      <c r="TFX20" s="54"/>
      <c r="TFY20" s="54"/>
      <c r="TFZ20" s="54"/>
      <c r="TGA20" s="54"/>
      <c r="TGB20" s="54"/>
      <c r="TGC20" s="54"/>
      <c r="TGD20" s="54"/>
      <c r="TGE20" s="54"/>
      <c r="TGF20" s="54"/>
      <c r="TGG20" s="54"/>
      <c r="TGH20" s="54"/>
      <c r="TGI20" s="54"/>
      <c r="TGJ20" s="54"/>
      <c r="TGK20" s="54"/>
      <c r="TGL20" s="54"/>
      <c r="TGM20" s="54"/>
      <c r="TGN20" s="54"/>
      <c r="TGO20" s="54"/>
      <c r="TGP20" s="54"/>
      <c r="TGQ20" s="54"/>
      <c r="TGR20" s="54"/>
      <c r="TGS20" s="54"/>
      <c r="TGT20" s="54"/>
      <c r="TGU20" s="54"/>
      <c r="TGV20" s="54"/>
      <c r="TGW20" s="54"/>
      <c r="TGX20" s="54"/>
      <c r="TGY20" s="54"/>
      <c r="TGZ20" s="54"/>
      <c r="THA20" s="54"/>
      <c r="THB20" s="54"/>
      <c r="THC20" s="54"/>
      <c r="THD20" s="54"/>
      <c r="THE20" s="54"/>
      <c r="THF20" s="54"/>
      <c r="THG20" s="54"/>
      <c r="THH20" s="54"/>
      <c r="THI20" s="54"/>
      <c r="THJ20" s="54"/>
      <c r="THK20" s="54"/>
      <c r="THL20" s="54"/>
      <c r="THM20" s="54"/>
      <c r="THN20" s="54"/>
      <c r="THO20" s="54"/>
      <c r="THP20" s="54"/>
      <c r="THQ20" s="54"/>
      <c r="THR20" s="54"/>
      <c r="THS20" s="54"/>
      <c r="THT20" s="54"/>
      <c r="THU20" s="54"/>
      <c r="THV20" s="54"/>
      <c r="THW20" s="54"/>
      <c r="THX20" s="54"/>
      <c r="THY20" s="54"/>
      <c r="THZ20" s="54"/>
      <c r="TIA20" s="54"/>
      <c r="TIB20" s="54"/>
      <c r="TIC20" s="54"/>
      <c r="TID20" s="54"/>
      <c r="TIE20" s="54"/>
      <c r="TIF20" s="54"/>
      <c r="TIG20" s="54"/>
      <c r="TIH20" s="54"/>
      <c r="TII20" s="54"/>
      <c r="TIJ20" s="54"/>
      <c r="TIK20" s="54"/>
      <c r="TIL20" s="54"/>
      <c r="TIM20" s="54"/>
      <c r="TIN20" s="54"/>
      <c r="TIO20" s="54"/>
      <c r="TIP20" s="54"/>
      <c r="TIQ20" s="54"/>
      <c r="TIR20" s="54"/>
      <c r="TIS20" s="54"/>
      <c r="TIT20" s="54"/>
      <c r="TIU20" s="54"/>
      <c r="TIV20" s="54"/>
      <c r="TIW20" s="54"/>
      <c r="TIX20" s="54"/>
      <c r="TIY20" s="54"/>
      <c r="TIZ20" s="54"/>
      <c r="TJA20" s="54"/>
      <c r="TJB20" s="54"/>
      <c r="TJC20" s="54"/>
      <c r="TJD20" s="54"/>
      <c r="TJE20" s="54"/>
      <c r="TJF20" s="54"/>
      <c r="TJG20" s="54"/>
      <c r="TJH20" s="54"/>
      <c r="TJI20" s="54"/>
      <c r="TJJ20" s="54"/>
      <c r="TJK20" s="54"/>
      <c r="TJL20" s="54"/>
      <c r="TJM20" s="54"/>
      <c r="TJN20" s="54"/>
      <c r="TJO20" s="54"/>
      <c r="TJP20" s="54"/>
      <c r="TJQ20" s="54"/>
      <c r="TJR20" s="54"/>
      <c r="TJS20" s="54"/>
      <c r="TJT20" s="54"/>
      <c r="TJU20" s="54"/>
      <c r="TJV20" s="54"/>
      <c r="TJW20" s="54"/>
      <c r="TJX20" s="54"/>
      <c r="TJY20" s="54"/>
      <c r="TJZ20" s="54"/>
      <c r="TKA20" s="54"/>
      <c r="TKB20" s="54"/>
      <c r="TKC20" s="54"/>
      <c r="TKD20" s="54"/>
      <c r="TKE20" s="54"/>
      <c r="TKF20" s="54"/>
      <c r="TKG20" s="54"/>
      <c r="TKH20" s="54"/>
      <c r="TKI20" s="54"/>
      <c r="TKJ20" s="54"/>
      <c r="TKK20" s="54"/>
      <c r="TKL20" s="54"/>
      <c r="TKM20" s="54"/>
      <c r="TKN20" s="54"/>
      <c r="TKO20" s="54"/>
      <c r="TKP20" s="54"/>
      <c r="TKQ20" s="54"/>
      <c r="TKR20" s="54"/>
      <c r="TKS20" s="54"/>
      <c r="TKT20" s="54"/>
      <c r="TKU20" s="54"/>
      <c r="TKV20" s="54"/>
      <c r="TKW20" s="54"/>
      <c r="TKX20" s="54"/>
      <c r="TKY20" s="54"/>
      <c r="TKZ20" s="54"/>
      <c r="TLA20" s="54"/>
      <c r="TLB20" s="54"/>
      <c r="TLC20" s="54"/>
      <c r="TLD20" s="54"/>
      <c r="TLE20" s="54"/>
      <c r="TLF20" s="54"/>
      <c r="TLG20" s="54"/>
      <c r="TLH20" s="54"/>
      <c r="TLI20" s="54"/>
      <c r="TLJ20" s="54"/>
      <c r="TLK20" s="54"/>
      <c r="TLL20" s="54"/>
      <c r="TLM20" s="54"/>
      <c r="TLN20" s="54"/>
      <c r="TLO20" s="54"/>
      <c r="TLP20" s="54"/>
      <c r="TLQ20" s="54"/>
      <c r="TLR20" s="54"/>
      <c r="TLS20" s="54"/>
      <c r="TLT20" s="54"/>
      <c r="TLU20" s="54"/>
      <c r="TLV20" s="54"/>
      <c r="TLW20" s="54"/>
      <c r="TLX20" s="54"/>
      <c r="TLY20" s="54"/>
      <c r="TLZ20" s="54"/>
      <c r="TMA20" s="54"/>
      <c r="TMB20" s="54"/>
      <c r="TMC20" s="54"/>
      <c r="TMD20" s="54"/>
      <c r="TME20" s="54"/>
      <c r="TMF20" s="54"/>
      <c r="TMG20" s="54"/>
      <c r="TMH20" s="54"/>
      <c r="TMI20" s="54"/>
      <c r="TMJ20" s="54"/>
      <c r="TMK20" s="54"/>
      <c r="TML20" s="54"/>
      <c r="TMM20" s="54"/>
      <c r="TMN20" s="54"/>
      <c r="TMO20" s="54"/>
      <c r="TMP20" s="54"/>
      <c r="TMQ20" s="54"/>
      <c r="TMR20" s="54"/>
      <c r="TMS20" s="54"/>
      <c r="TMT20" s="54"/>
      <c r="TMU20" s="54"/>
      <c r="TMV20" s="54"/>
      <c r="TMW20" s="54"/>
      <c r="TMX20" s="54"/>
      <c r="TMY20" s="54"/>
      <c r="TMZ20" s="54"/>
      <c r="TNA20" s="54"/>
      <c r="TNB20" s="54"/>
      <c r="TNC20" s="54"/>
      <c r="TND20" s="54"/>
      <c r="TNE20" s="54"/>
      <c r="TNF20" s="54"/>
      <c r="TNG20" s="54"/>
      <c r="TNH20" s="54"/>
      <c r="TNI20" s="54"/>
      <c r="TNJ20" s="54"/>
      <c r="TNK20" s="54"/>
      <c r="TNL20" s="54"/>
      <c r="TNM20" s="54"/>
      <c r="TNN20" s="54"/>
      <c r="TNO20" s="54"/>
      <c r="TNP20" s="54"/>
      <c r="TNQ20" s="54"/>
      <c r="TNR20" s="54"/>
      <c r="TNS20" s="54"/>
      <c r="TNT20" s="54"/>
      <c r="TNU20" s="54"/>
      <c r="TNV20" s="54"/>
      <c r="TNW20" s="54"/>
      <c r="TNX20" s="54"/>
      <c r="TNY20" s="54"/>
      <c r="TNZ20" s="54"/>
      <c r="TOA20" s="54"/>
      <c r="TOB20" s="54"/>
      <c r="TOC20" s="54"/>
      <c r="TOD20" s="54"/>
      <c r="TOE20" s="54"/>
      <c r="TOF20" s="54"/>
      <c r="TOG20" s="54"/>
      <c r="TOH20" s="54"/>
      <c r="TOI20" s="54"/>
      <c r="TOJ20" s="54"/>
      <c r="TOK20" s="54"/>
      <c r="TOL20" s="54"/>
      <c r="TOM20" s="54"/>
      <c r="TON20" s="54"/>
      <c r="TOO20" s="54"/>
      <c r="TOP20" s="54"/>
      <c r="TOQ20" s="54"/>
      <c r="TOR20" s="54"/>
      <c r="TOS20" s="54"/>
      <c r="TOT20" s="54"/>
      <c r="TOU20" s="54"/>
      <c r="TOV20" s="54"/>
      <c r="TOW20" s="54"/>
      <c r="TOX20" s="54"/>
      <c r="TOY20" s="54"/>
      <c r="TOZ20" s="54"/>
      <c r="TPA20" s="54"/>
      <c r="TPB20" s="54"/>
      <c r="TPC20" s="54"/>
      <c r="TPD20" s="54"/>
      <c r="TPE20" s="54"/>
      <c r="TPF20" s="54"/>
      <c r="TPG20" s="54"/>
      <c r="TPH20" s="54"/>
      <c r="TPI20" s="54"/>
      <c r="TPJ20" s="54"/>
      <c r="TPK20" s="54"/>
      <c r="TPL20" s="54"/>
      <c r="TPM20" s="54"/>
      <c r="TPN20" s="54"/>
      <c r="TPO20" s="54"/>
      <c r="TPP20" s="54"/>
      <c r="TPQ20" s="54"/>
      <c r="TPR20" s="54"/>
      <c r="TPS20" s="54"/>
      <c r="TPT20" s="54"/>
      <c r="TPU20" s="54"/>
      <c r="TPV20" s="54"/>
      <c r="TPW20" s="54"/>
      <c r="TPX20" s="54"/>
      <c r="TPY20" s="54"/>
      <c r="TPZ20" s="54"/>
      <c r="TQA20" s="54"/>
      <c r="TQB20" s="54"/>
      <c r="TQC20" s="54"/>
      <c r="TQD20" s="54"/>
      <c r="TQE20" s="54"/>
      <c r="TQF20" s="54"/>
      <c r="TQG20" s="54"/>
      <c r="TQH20" s="54"/>
      <c r="TQI20" s="54"/>
      <c r="TQJ20" s="54"/>
      <c r="TQK20" s="54"/>
      <c r="TQL20" s="54"/>
      <c r="TQM20" s="54"/>
      <c r="TQN20" s="54"/>
      <c r="TQO20" s="54"/>
      <c r="TQP20" s="54"/>
      <c r="TQQ20" s="54"/>
      <c r="TQR20" s="54"/>
      <c r="TQS20" s="54"/>
      <c r="TQT20" s="54"/>
      <c r="TQU20" s="54"/>
      <c r="TQV20" s="54"/>
      <c r="TQW20" s="54"/>
      <c r="TQX20" s="54"/>
      <c r="TQY20" s="54"/>
      <c r="TQZ20" s="54"/>
      <c r="TRA20" s="54"/>
      <c r="TRB20" s="54"/>
      <c r="TRC20" s="54"/>
      <c r="TRD20" s="54"/>
      <c r="TRE20" s="54"/>
      <c r="TRF20" s="54"/>
      <c r="TRG20" s="54"/>
      <c r="TRH20" s="54"/>
      <c r="TRI20" s="54"/>
      <c r="TRJ20" s="54"/>
      <c r="TRK20" s="54"/>
      <c r="TRL20" s="54"/>
      <c r="TRM20" s="54"/>
      <c r="TRN20" s="54"/>
      <c r="TRO20" s="54"/>
      <c r="TRP20" s="54"/>
      <c r="TRQ20" s="54"/>
      <c r="TRR20" s="54"/>
      <c r="TRS20" s="54"/>
      <c r="TRT20" s="54"/>
      <c r="TRU20" s="54"/>
      <c r="TRV20" s="54"/>
      <c r="TRW20" s="54"/>
      <c r="TRX20" s="54"/>
      <c r="TRY20" s="54"/>
      <c r="TRZ20" s="54"/>
      <c r="TSA20" s="54"/>
      <c r="TSB20" s="54"/>
      <c r="TSC20" s="54"/>
      <c r="TSD20" s="54"/>
      <c r="TSE20" s="54"/>
      <c r="TSF20" s="54"/>
      <c r="TSG20" s="54"/>
      <c r="TSH20" s="54"/>
      <c r="TSI20" s="54"/>
      <c r="TSJ20" s="54"/>
      <c r="TSK20" s="54"/>
      <c r="TSL20" s="54"/>
      <c r="TSM20" s="54"/>
      <c r="TSN20" s="54"/>
      <c r="TSO20" s="54"/>
      <c r="TSP20" s="54"/>
      <c r="TSQ20" s="54"/>
      <c r="TSR20" s="54"/>
      <c r="TSS20" s="54"/>
      <c r="TST20" s="54"/>
      <c r="TSU20" s="54"/>
      <c r="TSV20" s="54"/>
      <c r="TSW20" s="54"/>
      <c r="TSX20" s="54"/>
      <c r="TSY20" s="54"/>
      <c r="TSZ20" s="54"/>
      <c r="TTA20" s="54"/>
      <c r="TTB20" s="54"/>
      <c r="TTC20" s="54"/>
      <c r="TTD20" s="54"/>
      <c r="TTE20" s="54"/>
      <c r="TTF20" s="54"/>
      <c r="TTG20" s="54"/>
      <c r="TTH20" s="54"/>
      <c r="TTI20" s="54"/>
      <c r="TTJ20" s="54"/>
      <c r="TTK20" s="54"/>
      <c r="TTL20" s="54"/>
      <c r="TTM20" s="54"/>
      <c r="TTN20" s="54"/>
      <c r="TTO20" s="54"/>
      <c r="TTP20" s="54"/>
      <c r="TTQ20" s="54"/>
      <c r="TTR20" s="54"/>
      <c r="TTS20" s="54"/>
      <c r="TTT20" s="54"/>
      <c r="TTU20" s="54"/>
      <c r="TTV20" s="54"/>
      <c r="TTW20" s="54"/>
      <c r="TTX20" s="54"/>
      <c r="TTY20" s="54"/>
      <c r="TTZ20" s="54"/>
      <c r="TUA20" s="54"/>
      <c r="TUB20" s="54"/>
      <c r="TUC20" s="54"/>
      <c r="TUD20" s="54"/>
      <c r="TUE20" s="54"/>
      <c r="TUF20" s="54"/>
      <c r="TUG20" s="54"/>
      <c r="TUH20" s="54"/>
      <c r="TUI20" s="54"/>
      <c r="TUJ20" s="54"/>
      <c r="TUK20" s="54"/>
      <c r="TUL20" s="54"/>
      <c r="TUM20" s="54"/>
      <c r="TUN20" s="54"/>
      <c r="TUO20" s="54"/>
      <c r="TUP20" s="54"/>
      <c r="TUQ20" s="54"/>
      <c r="TUR20" s="54"/>
      <c r="TUS20" s="54"/>
      <c r="TUT20" s="54"/>
      <c r="TUU20" s="54"/>
      <c r="TUV20" s="54"/>
      <c r="TUW20" s="54"/>
      <c r="TUX20" s="54"/>
      <c r="TUY20" s="54"/>
      <c r="TUZ20" s="54"/>
      <c r="TVA20" s="54"/>
      <c r="TVB20" s="54"/>
      <c r="TVC20" s="54"/>
      <c r="TVD20" s="54"/>
      <c r="TVE20" s="54"/>
      <c r="TVF20" s="54"/>
      <c r="TVG20" s="54"/>
      <c r="TVH20" s="54"/>
      <c r="TVI20" s="54"/>
      <c r="TVJ20" s="54"/>
      <c r="TVK20" s="54"/>
      <c r="TVL20" s="54"/>
      <c r="TVM20" s="54"/>
      <c r="TVN20" s="54"/>
      <c r="TVO20" s="54"/>
      <c r="TVP20" s="54"/>
      <c r="TVQ20" s="54"/>
      <c r="TVR20" s="54"/>
      <c r="TVS20" s="54"/>
      <c r="TVT20" s="54"/>
      <c r="TVU20" s="54"/>
      <c r="TVV20" s="54"/>
      <c r="TVW20" s="54"/>
      <c r="TVX20" s="54"/>
      <c r="TVY20" s="54"/>
      <c r="TVZ20" s="54"/>
      <c r="TWA20" s="54"/>
      <c r="TWB20" s="54"/>
      <c r="TWC20" s="54"/>
      <c r="TWD20" s="54"/>
      <c r="TWE20" s="54"/>
      <c r="TWF20" s="54"/>
      <c r="TWG20" s="54"/>
      <c r="TWH20" s="54"/>
      <c r="TWI20" s="54"/>
      <c r="TWJ20" s="54"/>
      <c r="TWK20" s="54"/>
      <c r="TWL20" s="54"/>
      <c r="TWM20" s="54"/>
      <c r="TWN20" s="54"/>
      <c r="TWO20" s="54"/>
      <c r="TWP20" s="54"/>
      <c r="TWQ20" s="54"/>
      <c r="TWR20" s="54"/>
      <c r="TWS20" s="54"/>
      <c r="TWT20" s="54"/>
      <c r="TWU20" s="54"/>
      <c r="TWV20" s="54"/>
      <c r="TWW20" s="54"/>
      <c r="TWX20" s="54"/>
      <c r="TWY20" s="54"/>
      <c r="TWZ20" s="54"/>
      <c r="TXA20" s="54"/>
      <c r="TXB20" s="54"/>
      <c r="TXC20" s="54"/>
      <c r="TXD20" s="54"/>
      <c r="TXE20" s="54"/>
      <c r="TXF20" s="54"/>
      <c r="TXG20" s="54"/>
      <c r="TXH20" s="54"/>
      <c r="TXI20" s="54"/>
      <c r="TXJ20" s="54"/>
      <c r="TXK20" s="54"/>
      <c r="TXL20" s="54"/>
      <c r="TXM20" s="54"/>
      <c r="TXN20" s="54"/>
      <c r="TXO20" s="54"/>
      <c r="TXP20" s="54"/>
      <c r="TXQ20" s="54"/>
      <c r="TXR20" s="54"/>
      <c r="TXS20" s="54"/>
      <c r="TXT20" s="54"/>
      <c r="TXU20" s="54"/>
      <c r="TXV20" s="54"/>
      <c r="TXW20" s="54"/>
      <c r="TXX20" s="54"/>
      <c r="TXY20" s="54"/>
      <c r="TXZ20" s="54"/>
      <c r="TYA20" s="54"/>
      <c r="TYB20" s="54"/>
      <c r="TYC20" s="54"/>
      <c r="TYD20" s="54"/>
      <c r="TYE20" s="54"/>
      <c r="TYF20" s="54"/>
      <c r="TYG20" s="54"/>
      <c r="TYH20" s="54"/>
      <c r="TYI20" s="54"/>
      <c r="TYJ20" s="54"/>
      <c r="TYK20" s="54"/>
      <c r="TYL20" s="54"/>
      <c r="TYM20" s="54"/>
      <c r="TYN20" s="54"/>
      <c r="TYO20" s="54"/>
      <c r="TYP20" s="54"/>
      <c r="TYQ20" s="54"/>
      <c r="TYR20" s="54"/>
      <c r="TYS20" s="54"/>
      <c r="TYT20" s="54"/>
      <c r="TYU20" s="54"/>
      <c r="TYV20" s="54"/>
      <c r="TYW20" s="54"/>
      <c r="TYX20" s="54"/>
      <c r="TYY20" s="54"/>
      <c r="TYZ20" s="54"/>
      <c r="TZA20" s="54"/>
      <c r="TZB20" s="54"/>
      <c r="TZC20" s="54"/>
      <c r="TZD20" s="54"/>
      <c r="TZE20" s="54"/>
      <c r="TZF20" s="54"/>
      <c r="TZG20" s="54"/>
      <c r="TZH20" s="54"/>
      <c r="TZI20" s="54"/>
      <c r="TZJ20" s="54"/>
      <c r="TZK20" s="54"/>
      <c r="TZL20" s="54"/>
      <c r="TZM20" s="54"/>
      <c r="TZN20" s="54"/>
      <c r="TZO20" s="54"/>
      <c r="TZP20" s="54"/>
      <c r="TZQ20" s="54"/>
      <c r="TZR20" s="54"/>
      <c r="TZS20" s="54"/>
      <c r="TZT20" s="54"/>
      <c r="TZU20" s="54"/>
      <c r="TZV20" s="54"/>
      <c r="TZW20" s="54"/>
      <c r="TZX20" s="54"/>
      <c r="TZY20" s="54"/>
      <c r="TZZ20" s="54"/>
      <c r="UAA20" s="54"/>
      <c r="UAB20" s="54"/>
      <c r="UAC20" s="54"/>
      <c r="UAD20" s="54"/>
      <c r="UAE20" s="54"/>
      <c r="UAF20" s="54"/>
      <c r="UAG20" s="54"/>
      <c r="UAH20" s="54"/>
      <c r="UAI20" s="54"/>
      <c r="UAJ20" s="54"/>
      <c r="UAK20" s="54"/>
      <c r="UAL20" s="54"/>
      <c r="UAM20" s="54"/>
      <c r="UAN20" s="54"/>
      <c r="UAO20" s="54"/>
      <c r="UAP20" s="54"/>
      <c r="UAQ20" s="54"/>
      <c r="UAR20" s="54"/>
      <c r="UAS20" s="54"/>
      <c r="UAT20" s="54"/>
      <c r="UAU20" s="54"/>
      <c r="UAV20" s="54"/>
      <c r="UAW20" s="54"/>
      <c r="UAX20" s="54"/>
      <c r="UAY20" s="54"/>
      <c r="UAZ20" s="54"/>
      <c r="UBA20" s="54"/>
      <c r="UBB20" s="54"/>
      <c r="UBC20" s="54"/>
      <c r="UBD20" s="54"/>
      <c r="UBE20" s="54"/>
      <c r="UBF20" s="54"/>
      <c r="UBG20" s="54"/>
      <c r="UBH20" s="54"/>
      <c r="UBI20" s="54"/>
      <c r="UBJ20" s="54"/>
      <c r="UBK20" s="54"/>
      <c r="UBL20" s="54"/>
      <c r="UBM20" s="54"/>
      <c r="UBN20" s="54"/>
      <c r="UBO20" s="54"/>
      <c r="UBP20" s="54"/>
      <c r="UBQ20" s="54"/>
      <c r="UBR20" s="54"/>
      <c r="UBS20" s="54"/>
      <c r="UBT20" s="54"/>
      <c r="UBU20" s="54"/>
      <c r="UBV20" s="54"/>
      <c r="UBW20" s="54"/>
      <c r="UBX20" s="54"/>
      <c r="UBY20" s="54"/>
      <c r="UBZ20" s="54"/>
      <c r="UCA20" s="54"/>
      <c r="UCB20" s="54"/>
      <c r="UCC20" s="54"/>
      <c r="UCD20" s="54"/>
      <c r="UCE20" s="54"/>
      <c r="UCF20" s="54"/>
      <c r="UCG20" s="54"/>
      <c r="UCH20" s="54"/>
      <c r="UCI20" s="54"/>
      <c r="UCJ20" s="54"/>
      <c r="UCK20" s="54"/>
      <c r="UCL20" s="54"/>
      <c r="UCM20" s="54"/>
      <c r="UCN20" s="54"/>
      <c r="UCO20" s="54"/>
      <c r="UCP20" s="54"/>
      <c r="UCQ20" s="54"/>
      <c r="UCR20" s="54"/>
      <c r="UCS20" s="54"/>
      <c r="UCT20" s="54"/>
      <c r="UCU20" s="54"/>
      <c r="UCV20" s="54"/>
      <c r="UCW20" s="54"/>
      <c r="UCX20" s="54"/>
      <c r="UCY20" s="54"/>
      <c r="UCZ20" s="54"/>
      <c r="UDA20" s="54"/>
      <c r="UDB20" s="54"/>
      <c r="UDC20" s="54"/>
      <c r="UDD20" s="54"/>
      <c r="UDE20" s="54"/>
      <c r="UDF20" s="54"/>
      <c r="UDG20" s="54"/>
      <c r="UDH20" s="54"/>
      <c r="UDI20" s="54"/>
      <c r="UDJ20" s="54"/>
      <c r="UDK20" s="54"/>
      <c r="UDL20" s="54"/>
      <c r="UDM20" s="54"/>
      <c r="UDN20" s="54"/>
      <c r="UDO20" s="54"/>
      <c r="UDP20" s="54"/>
      <c r="UDQ20" s="54"/>
      <c r="UDR20" s="54"/>
      <c r="UDS20" s="54"/>
      <c r="UDT20" s="54"/>
      <c r="UDU20" s="54"/>
      <c r="UDV20" s="54"/>
      <c r="UDW20" s="54"/>
      <c r="UDX20" s="54"/>
      <c r="UDY20" s="54"/>
      <c r="UDZ20" s="54"/>
      <c r="UEA20" s="54"/>
      <c r="UEB20" s="54"/>
      <c r="UEC20" s="54"/>
      <c r="UED20" s="54"/>
      <c r="UEE20" s="54"/>
      <c r="UEF20" s="54"/>
      <c r="UEG20" s="54"/>
      <c r="UEH20" s="54"/>
      <c r="UEI20" s="54"/>
      <c r="UEJ20" s="54"/>
      <c r="UEK20" s="54"/>
      <c r="UEL20" s="54"/>
      <c r="UEM20" s="54"/>
      <c r="UEN20" s="54"/>
      <c r="UEO20" s="54"/>
      <c r="UEP20" s="54"/>
      <c r="UEQ20" s="54"/>
      <c r="UER20" s="54"/>
      <c r="UES20" s="54"/>
      <c r="UET20" s="54"/>
      <c r="UEU20" s="54"/>
      <c r="UEV20" s="54"/>
      <c r="UEW20" s="54"/>
      <c r="UEX20" s="54"/>
      <c r="UEY20" s="54"/>
      <c r="UEZ20" s="54"/>
      <c r="UFA20" s="54"/>
      <c r="UFB20" s="54"/>
      <c r="UFC20" s="54"/>
      <c r="UFD20" s="54"/>
      <c r="UFE20" s="54"/>
      <c r="UFF20" s="54"/>
      <c r="UFG20" s="54"/>
      <c r="UFH20" s="54"/>
      <c r="UFI20" s="54"/>
      <c r="UFJ20" s="54"/>
      <c r="UFK20" s="54"/>
      <c r="UFL20" s="54"/>
      <c r="UFM20" s="54"/>
      <c r="UFN20" s="54"/>
      <c r="UFO20" s="54"/>
      <c r="UFP20" s="54"/>
      <c r="UFQ20" s="54"/>
      <c r="UFR20" s="54"/>
      <c r="UFS20" s="54"/>
      <c r="UFT20" s="54"/>
      <c r="UFU20" s="54"/>
      <c r="UFV20" s="54"/>
      <c r="UFW20" s="54"/>
      <c r="UFX20" s="54"/>
      <c r="UFY20" s="54"/>
      <c r="UFZ20" s="54"/>
      <c r="UGA20" s="54"/>
      <c r="UGB20" s="54"/>
      <c r="UGC20" s="54"/>
      <c r="UGD20" s="54"/>
      <c r="UGE20" s="54"/>
      <c r="UGF20" s="54"/>
      <c r="UGG20" s="54"/>
      <c r="UGH20" s="54"/>
      <c r="UGI20" s="54"/>
      <c r="UGJ20" s="54"/>
      <c r="UGK20" s="54"/>
      <c r="UGL20" s="54"/>
      <c r="UGM20" s="54"/>
      <c r="UGN20" s="54"/>
      <c r="UGO20" s="54"/>
      <c r="UGP20" s="54"/>
      <c r="UGQ20" s="54"/>
      <c r="UGR20" s="54"/>
      <c r="UGS20" s="54"/>
      <c r="UGT20" s="54"/>
      <c r="UGU20" s="54"/>
      <c r="UGV20" s="54"/>
      <c r="UGW20" s="54"/>
      <c r="UGX20" s="54"/>
      <c r="UGY20" s="54"/>
      <c r="UGZ20" s="54"/>
      <c r="UHA20" s="54"/>
      <c r="UHB20" s="54"/>
      <c r="UHC20" s="54"/>
      <c r="UHD20" s="54"/>
      <c r="UHE20" s="54"/>
      <c r="UHF20" s="54"/>
      <c r="UHG20" s="54"/>
      <c r="UHH20" s="54"/>
      <c r="UHI20" s="54"/>
      <c r="UHJ20" s="54"/>
      <c r="UHK20" s="54"/>
      <c r="UHL20" s="54"/>
      <c r="UHM20" s="54"/>
      <c r="UHN20" s="54"/>
      <c r="UHO20" s="54"/>
      <c r="UHP20" s="54"/>
      <c r="UHQ20" s="54"/>
      <c r="UHR20" s="54"/>
      <c r="UHS20" s="54"/>
      <c r="UHT20" s="54"/>
      <c r="UHU20" s="54"/>
      <c r="UHV20" s="54"/>
      <c r="UHW20" s="54"/>
      <c r="UHX20" s="54"/>
      <c r="UHY20" s="54"/>
      <c r="UHZ20" s="54"/>
      <c r="UIA20" s="54"/>
      <c r="UIB20" s="54"/>
      <c r="UIC20" s="54"/>
      <c r="UID20" s="54"/>
      <c r="UIE20" s="54"/>
      <c r="UIF20" s="54"/>
      <c r="UIG20" s="54"/>
      <c r="UIH20" s="54"/>
      <c r="UII20" s="54"/>
      <c r="UIJ20" s="54"/>
      <c r="UIK20" s="54"/>
      <c r="UIL20" s="54"/>
      <c r="UIM20" s="54"/>
      <c r="UIN20" s="54"/>
      <c r="UIO20" s="54"/>
      <c r="UIP20" s="54"/>
      <c r="UIQ20" s="54"/>
      <c r="UIR20" s="54"/>
      <c r="UIS20" s="54"/>
      <c r="UIT20" s="54"/>
      <c r="UIU20" s="54"/>
      <c r="UIV20" s="54"/>
      <c r="UIW20" s="54"/>
      <c r="UIX20" s="54"/>
      <c r="UIY20" s="54"/>
      <c r="UIZ20" s="54"/>
      <c r="UJA20" s="54"/>
      <c r="UJB20" s="54"/>
      <c r="UJC20" s="54"/>
      <c r="UJD20" s="54"/>
      <c r="UJE20" s="54"/>
      <c r="UJF20" s="54"/>
      <c r="UJG20" s="54"/>
      <c r="UJH20" s="54"/>
      <c r="UJI20" s="54"/>
      <c r="UJJ20" s="54"/>
      <c r="UJK20" s="54"/>
      <c r="UJL20" s="54"/>
      <c r="UJM20" s="54"/>
      <c r="UJN20" s="54"/>
      <c r="UJO20" s="54"/>
      <c r="UJP20" s="54"/>
      <c r="UJQ20" s="54"/>
      <c r="UJR20" s="54"/>
      <c r="UJS20" s="54"/>
      <c r="UJT20" s="54"/>
      <c r="UJU20" s="54"/>
      <c r="UJV20" s="54"/>
      <c r="UJW20" s="54"/>
      <c r="UJX20" s="54"/>
      <c r="UJY20" s="54"/>
      <c r="UJZ20" s="54"/>
      <c r="UKA20" s="54"/>
      <c r="UKB20" s="54"/>
      <c r="UKC20" s="54"/>
      <c r="UKD20" s="54"/>
      <c r="UKE20" s="54"/>
      <c r="UKF20" s="54"/>
      <c r="UKG20" s="54"/>
      <c r="UKH20" s="54"/>
      <c r="UKI20" s="54"/>
      <c r="UKJ20" s="54"/>
      <c r="UKK20" s="54"/>
      <c r="UKL20" s="54"/>
      <c r="UKM20" s="54"/>
      <c r="UKN20" s="54"/>
      <c r="UKO20" s="54"/>
      <c r="UKP20" s="54"/>
      <c r="UKQ20" s="54"/>
      <c r="UKR20" s="54"/>
      <c r="UKS20" s="54"/>
      <c r="UKT20" s="54"/>
      <c r="UKU20" s="54"/>
      <c r="UKV20" s="54"/>
      <c r="UKW20" s="54"/>
      <c r="UKX20" s="54"/>
      <c r="UKY20" s="54"/>
      <c r="UKZ20" s="54"/>
      <c r="ULA20" s="54"/>
      <c r="ULB20" s="54"/>
      <c r="ULC20" s="54"/>
      <c r="ULD20" s="54"/>
      <c r="ULE20" s="54"/>
      <c r="ULF20" s="54"/>
      <c r="ULG20" s="54"/>
      <c r="ULH20" s="54"/>
      <c r="ULI20" s="54"/>
      <c r="ULJ20" s="54"/>
      <c r="ULK20" s="54"/>
      <c r="ULL20" s="54"/>
      <c r="ULM20" s="54"/>
      <c r="ULN20" s="54"/>
      <c r="ULO20" s="54"/>
      <c r="ULP20" s="54"/>
      <c r="ULQ20" s="54"/>
      <c r="ULR20" s="54"/>
      <c r="ULS20" s="54"/>
      <c r="ULT20" s="54"/>
      <c r="ULU20" s="54"/>
      <c r="ULV20" s="54"/>
      <c r="ULW20" s="54"/>
      <c r="ULX20" s="54"/>
      <c r="ULY20" s="54"/>
      <c r="ULZ20" s="54"/>
      <c r="UMA20" s="54"/>
      <c r="UMB20" s="54"/>
      <c r="UMC20" s="54"/>
      <c r="UMD20" s="54"/>
      <c r="UME20" s="54"/>
      <c r="UMF20" s="54"/>
      <c r="UMG20" s="54"/>
      <c r="UMH20" s="54"/>
      <c r="UMI20" s="54"/>
      <c r="UMJ20" s="54"/>
      <c r="UMK20" s="54"/>
      <c r="UML20" s="54"/>
      <c r="UMM20" s="54"/>
      <c r="UMN20" s="54"/>
      <c r="UMO20" s="54"/>
      <c r="UMP20" s="54"/>
      <c r="UMQ20" s="54"/>
      <c r="UMR20" s="54"/>
      <c r="UMS20" s="54"/>
      <c r="UMT20" s="54"/>
      <c r="UMU20" s="54"/>
      <c r="UMV20" s="54"/>
      <c r="UMW20" s="54"/>
      <c r="UMX20" s="54"/>
      <c r="UMY20" s="54"/>
      <c r="UMZ20" s="54"/>
      <c r="UNA20" s="54"/>
      <c r="UNB20" s="54"/>
      <c r="UNC20" s="54"/>
      <c r="UND20" s="54"/>
      <c r="UNE20" s="54"/>
      <c r="UNF20" s="54"/>
      <c r="UNG20" s="54"/>
      <c r="UNH20" s="54"/>
      <c r="UNI20" s="54"/>
      <c r="UNJ20" s="54"/>
      <c r="UNK20" s="54"/>
      <c r="UNL20" s="54"/>
      <c r="UNM20" s="54"/>
      <c r="UNN20" s="54"/>
      <c r="UNO20" s="54"/>
      <c r="UNP20" s="54"/>
      <c r="UNQ20" s="54"/>
      <c r="UNR20" s="54"/>
      <c r="UNS20" s="54"/>
      <c r="UNT20" s="54"/>
      <c r="UNU20" s="54"/>
      <c r="UNV20" s="54"/>
      <c r="UNW20" s="54"/>
      <c r="UNX20" s="54"/>
      <c r="UNY20" s="54"/>
      <c r="UNZ20" s="54"/>
      <c r="UOA20" s="54"/>
      <c r="UOB20" s="54"/>
      <c r="UOC20" s="54"/>
      <c r="UOD20" s="54"/>
      <c r="UOE20" s="54"/>
      <c r="UOF20" s="54"/>
      <c r="UOG20" s="54"/>
      <c r="UOH20" s="54"/>
      <c r="UOI20" s="54"/>
      <c r="UOJ20" s="54"/>
      <c r="UOK20" s="54"/>
      <c r="UOL20" s="54"/>
      <c r="UOM20" s="54"/>
      <c r="UON20" s="54"/>
      <c r="UOO20" s="54"/>
      <c r="UOP20" s="54"/>
      <c r="UOQ20" s="54"/>
      <c r="UOR20" s="54"/>
      <c r="UOS20" s="54"/>
      <c r="UOT20" s="54"/>
      <c r="UOU20" s="54"/>
      <c r="UOV20" s="54"/>
      <c r="UOW20" s="54"/>
      <c r="UOX20" s="54"/>
      <c r="UOY20" s="54"/>
      <c r="UOZ20" s="54"/>
      <c r="UPA20" s="54"/>
      <c r="UPB20" s="54"/>
      <c r="UPC20" s="54"/>
      <c r="UPD20" s="54"/>
      <c r="UPE20" s="54"/>
      <c r="UPF20" s="54"/>
      <c r="UPG20" s="54"/>
      <c r="UPH20" s="54"/>
      <c r="UPI20" s="54"/>
      <c r="UPJ20" s="54"/>
      <c r="UPK20" s="54"/>
      <c r="UPL20" s="54"/>
      <c r="UPM20" s="54"/>
      <c r="UPN20" s="54"/>
      <c r="UPO20" s="54"/>
      <c r="UPP20" s="54"/>
      <c r="UPQ20" s="54"/>
      <c r="UPR20" s="54"/>
      <c r="UPS20" s="54"/>
      <c r="UPT20" s="54"/>
      <c r="UPU20" s="54"/>
      <c r="UPV20" s="54"/>
      <c r="UPW20" s="54"/>
      <c r="UPX20" s="54"/>
      <c r="UPY20" s="54"/>
      <c r="UPZ20" s="54"/>
      <c r="UQA20" s="54"/>
      <c r="UQB20" s="54"/>
      <c r="UQC20" s="54"/>
      <c r="UQD20" s="54"/>
      <c r="UQE20" s="54"/>
      <c r="UQF20" s="54"/>
      <c r="UQG20" s="54"/>
      <c r="UQH20" s="54"/>
      <c r="UQI20" s="54"/>
      <c r="UQJ20" s="54"/>
      <c r="UQK20" s="54"/>
      <c r="UQL20" s="54"/>
      <c r="UQM20" s="54"/>
      <c r="UQN20" s="54"/>
      <c r="UQO20" s="54"/>
      <c r="UQP20" s="54"/>
      <c r="UQQ20" s="54"/>
      <c r="UQR20" s="54"/>
      <c r="UQS20" s="54"/>
      <c r="UQT20" s="54"/>
      <c r="UQU20" s="54"/>
      <c r="UQV20" s="54"/>
      <c r="UQW20" s="54"/>
      <c r="UQX20" s="54"/>
      <c r="UQY20" s="54"/>
      <c r="UQZ20" s="54"/>
      <c r="URA20" s="54"/>
      <c r="URB20" s="54"/>
      <c r="URC20" s="54"/>
      <c r="URD20" s="54"/>
      <c r="URE20" s="54"/>
      <c r="URF20" s="54"/>
      <c r="URG20" s="54"/>
      <c r="URH20" s="54"/>
      <c r="URI20" s="54"/>
      <c r="URJ20" s="54"/>
      <c r="URK20" s="54"/>
      <c r="URL20" s="54"/>
      <c r="URM20" s="54"/>
      <c r="URN20" s="54"/>
      <c r="URO20" s="54"/>
      <c r="URP20" s="54"/>
      <c r="URQ20" s="54"/>
      <c r="URR20" s="54"/>
      <c r="URS20" s="54"/>
      <c r="URT20" s="54"/>
      <c r="URU20" s="54"/>
      <c r="URV20" s="54"/>
      <c r="URW20" s="54"/>
      <c r="URX20" s="54"/>
      <c r="URY20" s="54"/>
      <c r="URZ20" s="54"/>
      <c r="USA20" s="54"/>
      <c r="USB20" s="54"/>
      <c r="USC20" s="54"/>
      <c r="USD20" s="54"/>
      <c r="USE20" s="54"/>
      <c r="USF20" s="54"/>
      <c r="USG20" s="54"/>
      <c r="USH20" s="54"/>
      <c r="USI20" s="54"/>
      <c r="USJ20" s="54"/>
      <c r="USK20" s="54"/>
      <c r="USL20" s="54"/>
      <c r="USM20" s="54"/>
      <c r="USN20" s="54"/>
      <c r="USO20" s="54"/>
      <c r="USP20" s="54"/>
      <c r="USQ20" s="54"/>
      <c r="USR20" s="54"/>
      <c r="USS20" s="54"/>
      <c r="UST20" s="54"/>
      <c r="USU20" s="54"/>
      <c r="USV20" s="54"/>
      <c r="USW20" s="54"/>
      <c r="USX20" s="54"/>
      <c r="USY20" s="54"/>
      <c r="USZ20" s="54"/>
      <c r="UTA20" s="54"/>
      <c r="UTB20" s="54"/>
      <c r="UTC20" s="54"/>
      <c r="UTD20" s="54"/>
      <c r="UTE20" s="54"/>
      <c r="UTF20" s="54"/>
      <c r="UTG20" s="54"/>
      <c r="UTH20" s="54"/>
      <c r="UTI20" s="54"/>
      <c r="UTJ20" s="54"/>
      <c r="UTK20" s="54"/>
      <c r="UTL20" s="54"/>
      <c r="UTM20" s="54"/>
      <c r="UTN20" s="54"/>
      <c r="UTO20" s="54"/>
      <c r="UTP20" s="54"/>
      <c r="UTQ20" s="54"/>
      <c r="UTR20" s="54"/>
      <c r="UTS20" s="54"/>
      <c r="UTT20" s="54"/>
      <c r="UTU20" s="54"/>
      <c r="UTV20" s="54"/>
      <c r="UTW20" s="54"/>
      <c r="UTX20" s="54"/>
      <c r="UTY20" s="54"/>
      <c r="UTZ20" s="54"/>
      <c r="UUA20" s="54"/>
      <c r="UUB20" s="54"/>
      <c r="UUC20" s="54"/>
      <c r="UUD20" s="54"/>
      <c r="UUE20" s="54"/>
      <c r="UUF20" s="54"/>
      <c r="UUG20" s="54"/>
      <c r="UUH20" s="54"/>
      <c r="UUI20" s="54"/>
      <c r="UUJ20" s="54"/>
      <c r="UUK20" s="54"/>
      <c r="UUL20" s="54"/>
      <c r="UUM20" s="54"/>
      <c r="UUN20" s="54"/>
      <c r="UUO20" s="54"/>
      <c r="UUP20" s="54"/>
      <c r="UUQ20" s="54"/>
      <c r="UUR20" s="54"/>
      <c r="UUS20" s="54"/>
      <c r="UUT20" s="54"/>
      <c r="UUU20" s="54"/>
      <c r="UUV20" s="54"/>
      <c r="UUW20" s="54"/>
      <c r="UUX20" s="54"/>
      <c r="UUY20" s="54"/>
      <c r="UUZ20" s="54"/>
      <c r="UVA20" s="54"/>
      <c r="UVB20" s="54"/>
      <c r="UVC20" s="54"/>
      <c r="UVD20" s="54"/>
      <c r="UVE20" s="54"/>
      <c r="UVF20" s="54"/>
      <c r="UVG20" s="54"/>
      <c r="UVH20" s="54"/>
      <c r="UVI20" s="54"/>
      <c r="UVJ20" s="54"/>
      <c r="UVK20" s="54"/>
      <c r="UVL20" s="54"/>
      <c r="UVM20" s="54"/>
      <c r="UVN20" s="54"/>
      <c r="UVO20" s="54"/>
      <c r="UVP20" s="54"/>
      <c r="UVQ20" s="54"/>
      <c r="UVR20" s="54"/>
      <c r="UVS20" s="54"/>
      <c r="UVT20" s="54"/>
      <c r="UVU20" s="54"/>
      <c r="UVV20" s="54"/>
      <c r="UVW20" s="54"/>
      <c r="UVX20" s="54"/>
      <c r="UVY20" s="54"/>
      <c r="UVZ20" s="54"/>
      <c r="UWA20" s="54"/>
      <c r="UWB20" s="54"/>
      <c r="UWC20" s="54"/>
      <c r="UWD20" s="54"/>
      <c r="UWE20" s="54"/>
      <c r="UWF20" s="54"/>
      <c r="UWG20" s="54"/>
      <c r="UWH20" s="54"/>
      <c r="UWI20" s="54"/>
      <c r="UWJ20" s="54"/>
      <c r="UWK20" s="54"/>
      <c r="UWL20" s="54"/>
      <c r="UWM20" s="54"/>
      <c r="UWN20" s="54"/>
      <c r="UWO20" s="54"/>
      <c r="UWP20" s="54"/>
      <c r="UWQ20" s="54"/>
      <c r="UWR20" s="54"/>
      <c r="UWS20" s="54"/>
      <c r="UWT20" s="54"/>
      <c r="UWU20" s="54"/>
      <c r="UWV20" s="54"/>
      <c r="UWW20" s="54"/>
      <c r="UWX20" s="54"/>
      <c r="UWY20" s="54"/>
      <c r="UWZ20" s="54"/>
      <c r="UXA20" s="54"/>
      <c r="UXB20" s="54"/>
      <c r="UXC20" s="54"/>
      <c r="UXD20" s="54"/>
      <c r="UXE20" s="54"/>
      <c r="UXF20" s="54"/>
      <c r="UXG20" s="54"/>
      <c r="UXH20" s="54"/>
      <c r="UXI20" s="54"/>
      <c r="UXJ20" s="54"/>
      <c r="UXK20" s="54"/>
      <c r="UXL20" s="54"/>
      <c r="UXM20" s="54"/>
      <c r="UXN20" s="54"/>
      <c r="UXO20" s="54"/>
      <c r="UXP20" s="54"/>
      <c r="UXQ20" s="54"/>
      <c r="UXR20" s="54"/>
      <c r="UXS20" s="54"/>
      <c r="UXT20" s="54"/>
      <c r="UXU20" s="54"/>
      <c r="UXV20" s="54"/>
      <c r="UXW20" s="54"/>
      <c r="UXX20" s="54"/>
      <c r="UXY20" s="54"/>
      <c r="UXZ20" s="54"/>
      <c r="UYA20" s="54"/>
      <c r="UYB20" s="54"/>
      <c r="UYC20" s="54"/>
      <c r="UYD20" s="54"/>
      <c r="UYE20" s="54"/>
      <c r="UYF20" s="54"/>
      <c r="UYG20" s="54"/>
      <c r="UYH20" s="54"/>
      <c r="UYI20" s="54"/>
      <c r="UYJ20" s="54"/>
      <c r="UYK20" s="54"/>
      <c r="UYL20" s="54"/>
      <c r="UYM20" s="54"/>
      <c r="UYN20" s="54"/>
      <c r="UYO20" s="54"/>
      <c r="UYP20" s="54"/>
      <c r="UYQ20" s="54"/>
      <c r="UYR20" s="54"/>
      <c r="UYS20" s="54"/>
      <c r="UYT20" s="54"/>
      <c r="UYU20" s="54"/>
      <c r="UYV20" s="54"/>
      <c r="UYW20" s="54"/>
      <c r="UYX20" s="54"/>
      <c r="UYY20" s="54"/>
      <c r="UYZ20" s="54"/>
      <c r="UZA20" s="54"/>
      <c r="UZB20" s="54"/>
      <c r="UZC20" s="54"/>
      <c r="UZD20" s="54"/>
      <c r="UZE20" s="54"/>
      <c r="UZF20" s="54"/>
      <c r="UZG20" s="54"/>
      <c r="UZH20" s="54"/>
      <c r="UZI20" s="54"/>
      <c r="UZJ20" s="54"/>
      <c r="UZK20" s="54"/>
      <c r="UZL20" s="54"/>
      <c r="UZM20" s="54"/>
      <c r="UZN20" s="54"/>
      <c r="UZO20" s="54"/>
      <c r="UZP20" s="54"/>
      <c r="UZQ20" s="54"/>
      <c r="UZR20" s="54"/>
      <c r="UZS20" s="54"/>
      <c r="UZT20" s="54"/>
      <c r="UZU20" s="54"/>
      <c r="UZV20" s="54"/>
      <c r="UZW20" s="54"/>
      <c r="UZX20" s="54"/>
      <c r="UZY20" s="54"/>
      <c r="UZZ20" s="54"/>
      <c r="VAA20" s="54"/>
      <c r="VAB20" s="54"/>
      <c r="VAC20" s="54"/>
      <c r="VAD20" s="54"/>
      <c r="VAE20" s="54"/>
      <c r="VAF20" s="54"/>
      <c r="VAG20" s="54"/>
      <c r="VAH20" s="54"/>
      <c r="VAI20" s="54"/>
      <c r="VAJ20" s="54"/>
      <c r="VAK20" s="54"/>
      <c r="VAL20" s="54"/>
      <c r="VAM20" s="54"/>
      <c r="VAN20" s="54"/>
      <c r="VAO20" s="54"/>
      <c r="VAP20" s="54"/>
      <c r="VAQ20" s="54"/>
      <c r="VAR20" s="54"/>
      <c r="VAS20" s="54"/>
      <c r="VAT20" s="54"/>
      <c r="VAU20" s="54"/>
      <c r="VAV20" s="54"/>
      <c r="VAW20" s="54"/>
      <c r="VAX20" s="54"/>
      <c r="VAY20" s="54"/>
      <c r="VAZ20" s="54"/>
      <c r="VBA20" s="54"/>
      <c r="VBB20" s="54"/>
      <c r="VBC20" s="54"/>
      <c r="VBD20" s="54"/>
      <c r="VBE20" s="54"/>
      <c r="VBF20" s="54"/>
      <c r="VBG20" s="54"/>
      <c r="VBH20" s="54"/>
      <c r="VBI20" s="54"/>
      <c r="VBJ20" s="54"/>
      <c r="VBK20" s="54"/>
      <c r="VBL20" s="54"/>
      <c r="VBM20" s="54"/>
      <c r="VBN20" s="54"/>
      <c r="VBO20" s="54"/>
      <c r="VBP20" s="54"/>
      <c r="VBQ20" s="54"/>
      <c r="VBR20" s="54"/>
      <c r="VBS20" s="54"/>
      <c r="VBT20" s="54"/>
      <c r="VBU20" s="54"/>
      <c r="VBV20" s="54"/>
      <c r="VBW20" s="54"/>
      <c r="VBX20" s="54"/>
      <c r="VBY20" s="54"/>
      <c r="VBZ20" s="54"/>
      <c r="VCA20" s="54"/>
      <c r="VCB20" s="54"/>
      <c r="VCC20" s="54"/>
      <c r="VCD20" s="54"/>
      <c r="VCE20" s="54"/>
      <c r="VCF20" s="54"/>
      <c r="VCG20" s="54"/>
      <c r="VCH20" s="54"/>
      <c r="VCI20" s="54"/>
      <c r="VCJ20" s="54"/>
      <c r="VCK20" s="54"/>
      <c r="VCL20" s="54"/>
      <c r="VCM20" s="54"/>
      <c r="VCN20" s="54"/>
      <c r="VCO20" s="54"/>
      <c r="VCP20" s="54"/>
      <c r="VCQ20" s="54"/>
      <c r="VCR20" s="54"/>
      <c r="VCS20" s="54"/>
      <c r="VCT20" s="54"/>
      <c r="VCU20" s="54"/>
      <c r="VCV20" s="54"/>
      <c r="VCW20" s="54"/>
      <c r="VCX20" s="54"/>
      <c r="VCY20" s="54"/>
      <c r="VCZ20" s="54"/>
      <c r="VDA20" s="54"/>
      <c r="VDB20" s="54"/>
      <c r="VDC20" s="54"/>
      <c r="VDD20" s="54"/>
      <c r="VDE20" s="54"/>
      <c r="VDF20" s="54"/>
      <c r="VDG20" s="54"/>
      <c r="VDH20" s="54"/>
      <c r="VDI20" s="54"/>
      <c r="VDJ20" s="54"/>
      <c r="VDK20" s="54"/>
      <c r="VDL20" s="54"/>
      <c r="VDM20" s="54"/>
      <c r="VDN20" s="54"/>
      <c r="VDO20" s="54"/>
      <c r="VDP20" s="54"/>
      <c r="VDQ20" s="54"/>
      <c r="VDR20" s="54"/>
      <c r="VDS20" s="54"/>
      <c r="VDT20" s="54"/>
      <c r="VDU20" s="54"/>
      <c r="VDV20" s="54"/>
      <c r="VDW20" s="54"/>
      <c r="VDX20" s="54"/>
      <c r="VDY20" s="54"/>
      <c r="VDZ20" s="54"/>
      <c r="VEA20" s="54"/>
      <c r="VEB20" s="54"/>
      <c r="VEC20" s="54"/>
      <c r="VED20" s="54"/>
      <c r="VEE20" s="54"/>
      <c r="VEF20" s="54"/>
      <c r="VEG20" s="54"/>
      <c r="VEH20" s="54"/>
      <c r="VEI20" s="54"/>
      <c r="VEJ20" s="54"/>
      <c r="VEK20" s="54"/>
      <c r="VEL20" s="54"/>
      <c r="VEM20" s="54"/>
      <c r="VEN20" s="54"/>
      <c r="VEO20" s="54"/>
      <c r="VEP20" s="54"/>
      <c r="VEQ20" s="54"/>
      <c r="VER20" s="54"/>
      <c r="VES20" s="54"/>
      <c r="VET20" s="54"/>
      <c r="VEU20" s="54"/>
      <c r="VEV20" s="54"/>
      <c r="VEW20" s="54"/>
      <c r="VEX20" s="54"/>
      <c r="VEY20" s="54"/>
      <c r="VEZ20" s="54"/>
      <c r="VFA20" s="54"/>
      <c r="VFB20" s="54"/>
      <c r="VFC20" s="54"/>
      <c r="VFD20" s="54"/>
      <c r="VFE20" s="54"/>
      <c r="VFF20" s="54"/>
      <c r="VFG20" s="54"/>
      <c r="VFH20" s="54"/>
      <c r="VFI20" s="54"/>
      <c r="VFJ20" s="54"/>
      <c r="VFK20" s="54"/>
      <c r="VFL20" s="54"/>
      <c r="VFM20" s="54"/>
      <c r="VFN20" s="54"/>
      <c r="VFO20" s="54"/>
      <c r="VFP20" s="54"/>
      <c r="VFQ20" s="54"/>
      <c r="VFR20" s="54"/>
      <c r="VFS20" s="54"/>
      <c r="VFT20" s="54"/>
      <c r="VFU20" s="54"/>
      <c r="VFV20" s="54"/>
      <c r="VFW20" s="54"/>
      <c r="VFX20" s="54"/>
      <c r="VFY20" s="54"/>
      <c r="VFZ20" s="54"/>
      <c r="VGA20" s="54"/>
      <c r="VGB20" s="54"/>
      <c r="VGC20" s="54"/>
      <c r="VGD20" s="54"/>
      <c r="VGE20" s="54"/>
      <c r="VGF20" s="54"/>
      <c r="VGG20" s="54"/>
      <c r="VGH20" s="54"/>
      <c r="VGI20" s="54"/>
      <c r="VGJ20" s="54"/>
      <c r="VGK20" s="54"/>
      <c r="VGL20" s="54"/>
      <c r="VGM20" s="54"/>
      <c r="VGN20" s="54"/>
      <c r="VGO20" s="54"/>
      <c r="VGP20" s="54"/>
      <c r="VGQ20" s="54"/>
      <c r="VGR20" s="54"/>
      <c r="VGS20" s="54"/>
      <c r="VGT20" s="54"/>
      <c r="VGU20" s="54"/>
      <c r="VGV20" s="54"/>
      <c r="VGW20" s="54"/>
      <c r="VGX20" s="54"/>
      <c r="VGY20" s="54"/>
      <c r="VGZ20" s="54"/>
      <c r="VHA20" s="54"/>
      <c r="VHB20" s="54"/>
      <c r="VHC20" s="54"/>
      <c r="VHD20" s="54"/>
      <c r="VHE20" s="54"/>
      <c r="VHF20" s="54"/>
      <c r="VHG20" s="54"/>
      <c r="VHH20" s="54"/>
      <c r="VHI20" s="54"/>
      <c r="VHJ20" s="54"/>
      <c r="VHK20" s="54"/>
      <c r="VHL20" s="54"/>
      <c r="VHM20" s="54"/>
      <c r="VHN20" s="54"/>
      <c r="VHO20" s="54"/>
      <c r="VHP20" s="54"/>
      <c r="VHQ20" s="54"/>
      <c r="VHR20" s="54"/>
      <c r="VHS20" s="54"/>
      <c r="VHT20" s="54"/>
      <c r="VHU20" s="54"/>
      <c r="VHV20" s="54"/>
      <c r="VHW20" s="54"/>
      <c r="VHX20" s="54"/>
      <c r="VHY20" s="54"/>
      <c r="VHZ20" s="54"/>
      <c r="VIA20" s="54"/>
      <c r="VIB20" s="54"/>
      <c r="VIC20" s="54"/>
      <c r="VID20" s="54"/>
      <c r="VIE20" s="54"/>
      <c r="VIF20" s="54"/>
      <c r="VIG20" s="54"/>
      <c r="VIH20" s="54"/>
      <c r="VII20" s="54"/>
      <c r="VIJ20" s="54"/>
      <c r="VIK20" s="54"/>
      <c r="VIL20" s="54"/>
      <c r="VIM20" s="54"/>
      <c r="VIN20" s="54"/>
      <c r="VIO20" s="54"/>
      <c r="VIP20" s="54"/>
      <c r="VIQ20" s="54"/>
      <c r="VIR20" s="54"/>
      <c r="VIS20" s="54"/>
      <c r="VIT20" s="54"/>
      <c r="VIU20" s="54"/>
      <c r="VIV20" s="54"/>
      <c r="VIW20" s="54"/>
      <c r="VIX20" s="54"/>
      <c r="VIY20" s="54"/>
      <c r="VIZ20" s="54"/>
      <c r="VJA20" s="54"/>
      <c r="VJB20" s="54"/>
      <c r="VJC20" s="54"/>
      <c r="VJD20" s="54"/>
      <c r="VJE20" s="54"/>
      <c r="VJF20" s="54"/>
      <c r="VJG20" s="54"/>
      <c r="VJH20" s="54"/>
      <c r="VJI20" s="54"/>
      <c r="VJJ20" s="54"/>
      <c r="VJK20" s="54"/>
      <c r="VJL20" s="54"/>
      <c r="VJM20" s="54"/>
      <c r="VJN20" s="54"/>
      <c r="VJO20" s="54"/>
      <c r="VJP20" s="54"/>
      <c r="VJQ20" s="54"/>
      <c r="VJR20" s="54"/>
      <c r="VJS20" s="54"/>
      <c r="VJT20" s="54"/>
      <c r="VJU20" s="54"/>
      <c r="VJV20" s="54"/>
      <c r="VJW20" s="54"/>
      <c r="VJX20" s="54"/>
      <c r="VJY20" s="54"/>
      <c r="VJZ20" s="54"/>
      <c r="VKA20" s="54"/>
      <c r="VKB20" s="54"/>
      <c r="VKC20" s="54"/>
      <c r="VKD20" s="54"/>
      <c r="VKE20" s="54"/>
      <c r="VKF20" s="54"/>
      <c r="VKG20" s="54"/>
      <c r="VKH20" s="54"/>
      <c r="VKI20" s="54"/>
      <c r="VKJ20" s="54"/>
      <c r="VKK20" s="54"/>
      <c r="VKL20" s="54"/>
      <c r="VKM20" s="54"/>
      <c r="VKN20" s="54"/>
      <c r="VKO20" s="54"/>
      <c r="VKP20" s="54"/>
      <c r="VKQ20" s="54"/>
      <c r="VKR20" s="54"/>
      <c r="VKS20" s="54"/>
      <c r="VKT20" s="54"/>
      <c r="VKU20" s="54"/>
      <c r="VKV20" s="54"/>
      <c r="VKW20" s="54"/>
      <c r="VKX20" s="54"/>
      <c r="VKY20" s="54"/>
      <c r="VKZ20" s="54"/>
      <c r="VLA20" s="54"/>
      <c r="VLB20" s="54"/>
      <c r="VLC20" s="54"/>
      <c r="VLD20" s="54"/>
      <c r="VLE20" s="54"/>
      <c r="VLF20" s="54"/>
      <c r="VLG20" s="54"/>
      <c r="VLH20" s="54"/>
      <c r="VLI20" s="54"/>
      <c r="VLJ20" s="54"/>
      <c r="VLK20" s="54"/>
      <c r="VLL20" s="54"/>
      <c r="VLM20" s="54"/>
      <c r="VLN20" s="54"/>
      <c r="VLO20" s="54"/>
      <c r="VLP20" s="54"/>
      <c r="VLQ20" s="54"/>
      <c r="VLR20" s="54"/>
      <c r="VLS20" s="54"/>
      <c r="VLT20" s="54"/>
      <c r="VLU20" s="54"/>
      <c r="VLV20" s="54"/>
      <c r="VLW20" s="54"/>
      <c r="VLX20" s="54"/>
      <c r="VLY20" s="54"/>
      <c r="VLZ20" s="54"/>
      <c r="VMA20" s="54"/>
      <c r="VMB20" s="54"/>
      <c r="VMC20" s="54"/>
      <c r="VMD20" s="54"/>
      <c r="VME20" s="54"/>
      <c r="VMF20" s="54"/>
      <c r="VMG20" s="54"/>
      <c r="VMH20" s="54"/>
      <c r="VMI20" s="54"/>
      <c r="VMJ20" s="54"/>
      <c r="VMK20" s="54"/>
      <c r="VML20" s="54"/>
      <c r="VMM20" s="54"/>
      <c r="VMN20" s="54"/>
      <c r="VMO20" s="54"/>
      <c r="VMP20" s="54"/>
      <c r="VMQ20" s="54"/>
      <c r="VMR20" s="54"/>
      <c r="VMS20" s="54"/>
      <c r="VMT20" s="54"/>
      <c r="VMU20" s="54"/>
      <c r="VMV20" s="54"/>
      <c r="VMW20" s="54"/>
      <c r="VMX20" s="54"/>
      <c r="VMY20" s="54"/>
      <c r="VMZ20" s="54"/>
      <c r="VNA20" s="54"/>
      <c r="VNB20" s="54"/>
      <c r="VNC20" s="54"/>
      <c r="VND20" s="54"/>
      <c r="VNE20" s="54"/>
      <c r="VNF20" s="54"/>
      <c r="VNG20" s="54"/>
      <c r="VNH20" s="54"/>
      <c r="VNI20" s="54"/>
      <c r="VNJ20" s="54"/>
      <c r="VNK20" s="54"/>
      <c r="VNL20" s="54"/>
      <c r="VNM20" s="54"/>
      <c r="VNN20" s="54"/>
      <c r="VNO20" s="54"/>
      <c r="VNP20" s="54"/>
      <c r="VNQ20" s="54"/>
      <c r="VNR20" s="54"/>
      <c r="VNS20" s="54"/>
      <c r="VNT20" s="54"/>
      <c r="VNU20" s="54"/>
      <c r="VNV20" s="54"/>
      <c r="VNW20" s="54"/>
      <c r="VNX20" s="54"/>
      <c r="VNY20" s="54"/>
      <c r="VNZ20" s="54"/>
      <c r="VOA20" s="54"/>
      <c r="VOB20" s="54"/>
      <c r="VOC20" s="54"/>
      <c r="VOD20" s="54"/>
      <c r="VOE20" s="54"/>
      <c r="VOF20" s="54"/>
      <c r="VOG20" s="54"/>
      <c r="VOH20" s="54"/>
      <c r="VOI20" s="54"/>
      <c r="VOJ20" s="54"/>
      <c r="VOK20" s="54"/>
      <c r="VOL20" s="54"/>
      <c r="VOM20" s="54"/>
      <c r="VON20" s="54"/>
      <c r="VOO20" s="54"/>
      <c r="VOP20" s="54"/>
      <c r="VOQ20" s="54"/>
      <c r="VOR20" s="54"/>
      <c r="VOS20" s="54"/>
      <c r="VOT20" s="54"/>
      <c r="VOU20" s="54"/>
      <c r="VOV20" s="54"/>
      <c r="VOW20" s="54"/>
      <c r="VOX20" s="54"/>
      <c r="VOY20" s="54"/>
      <c r="VOZ20" s="54"/>
      <c r="VPA20" s="54"/>
      <c r="VPB20" s="54"/>
      <c r="VPC20" s="54"/>
      <c r="VPD20" s="54"/>
      <c r="VPE20" s="54"/>
      <c r="VPF20" s="54"/>
      <c r="VPG20" s="54"/>
      <c r="VPH20" s="54"/>
      <c r="VPI20" s="54"/>
      <c r="VPJ20" s="54"/>
      <c r="VPK20" s="54"/>
      <c r="VPL20" s="54"/>
      <c r="VPM20" s="54"/>
      <c r="VPN20" s="54"/>
      <c r="VPO20" s="54"/>
      <c r="VPP20" s="54"/>
      <c r="VPQ20" s="54"/>
      <c r="VPR20" s="54"/>
      <c r="VPS20" s="54"/>
      <c r="VPT20" s="54"/>
      <c r="VPU20" s="54"/>
      <c r="VPV20" s="54"/>
      <c r="VPW20" s="54"/>
      <c r="VPX20" s="54"/>
      <c r="VPY20" s="54"/>
      <c r="VPZ20" s="54"/>
      <c r="VQA20" s="54"/>
      <c r="VQB20" s="54"/>
      <c r="VQC20" s="54"/>
      <c r="VQD20" s="54"/>
      <c r="VQE20" s="54"/>
      <c r="VQF20" s="54"/>
      <c r="VQG20" s="54"/>
      <c r="VQH20" s="54"/>
      <c r="VQI20" s="54"/>
      <c r="VQJ20" s="54"/>
      <c r="VQK20" s="54"/>
      <c r="VQL20" s="54"/>
      <c r="VQM20" s="54"/>
      <c r="VQN20" s="54"/>
      <c r="VQO20" s="54"/>
      <c r="VQP20" s="54"/>
      <c r="VQQ20" s="54"/>
      <c r="VQR20" s="54"/>
      <c r="VQS20" s="54"/>
      <c r="VQT20" s="54"/>
      <c r="VQU20" s="54"/>
      <c r="VQV20" s="54"/>
      <c r="VQW20" s="54"/>
      <c r="VQX20" s="54"/>
      <c r="VQY20" s="54"/>
      <c r="VQZ20" s="54"/>
      <c r="VRA20" s="54"/>
      <c r="VRB20" s="54"/>
      <c r="VRC20" s="54"/>
      <c r="VRD20" s="54"/>
      <c r="VRE20" s="54"/>
      <c r="VRF20" s="54"/>
      <c r="VRG20" s="54"/>
      <c r="VRH20" s="54"/>
      <c r="VRI20" s="54"/>
      <c r="VRJ20" s="54"/>
      <c r="VRK20" s="54"/>
      <c r="VRL20" s="54"/>
      <c r="VRM20" s="54"/>
      <c r="VRN20" s="54"/>
      <c r="VRO20" s="54"/>
      <c r="VRP20" s="54"/>
      <c r="VRQ20" s="54"/>
      <c r="VRR20" s="54"/>
      <c r="VRS20" s="54"/>
      <c r="VRT20" s="54"/>
      <c r="VRU20" s="54"/>
      <c r="VRV20" s="54"/>
      <c r="VRW20" s="54"/>
      <c r="VRX20" s="54"/>
      <c r="VRY20" s="54"/>
      <c r="VRZ20" s="54"/>
      <c r="VSA20" s="54"/>
      <c r="VSB20" s="54"/>
      <c r="VSC20" s="54"/>
      <c r="VSD20" s="54"/>
      <c r="VSE20" s="54"/>
      <c r="VSF20" s="54"/>
      <c r="VSG20" s="54"/>
      <c r="VSH20" s="54"/>
      <c r="VSI20" s="54"/>
      <c r="VSJ20" s="54"/>
      <c r="VSK20" s="54"/>
      <c r="VSL20" s="54"/>
      <c r="VSM20" s="54"/>
      <c r="VSN20" s="54"/>
      <c r="VSO20" s="54"/>
      <c r="VSP20" s="54"/>
      <c r="VSQ20" s="54"/>
      <c r="VSR20" s="54"/>
      <c r="VSS20" s="54"/>
      <c r="VST20" s="54"/>
      <c r="VSU20" s="54"/>
      <c r="VSV20" s="54"/>
      <c r="VSW20" s="54"/>
      <c r="VSX20" s="54"/>
      <c r="VSY20" s="54"/>
      <c r="VSZ20" s="54"/>
      <c r="VTA20" s="54"/>
      <c r="VTB20" s="54"/>
      <c r="VTC20" s="54"/>
      <c r="VTD20" s="54"/>
      <c r="VTE20" s="54"/>
      <c r="VTF20" s="54"/>
      <c r="VTG20" s="54"/>
      <c r="VTH20" s="54"/>
      <c r="VTI20" s="54"/>
      <c r="VTJ20" s="54"/>
      <c r="VTK20" s="54"/>
      <c r="VTL20" s="54"/>
      <c r="VTM20" s="54"/>
      <c r="VTN20" s="54"/>
      <c r="VTO20" s="54"/>
      <c r="VTP20" s="54"/>
      <c r="VTQ20" s="54"/>
      <c r="VTR20" s="54"/>
      <c r="VTS20" s="54"/>
      <c r="VTT20" s="54"/>
      <c r="VTU20" s="54"/>
      <c r="VTV20" s="54"/>
      <c r="VTW20" s="54"/>
      <c r="VTX20" s="54"/>
      <c r="VTY20" s="54"/>
      <c r="VTZ20" s="54"/>
      <c r="VUA20" s="54"/>
      <c r="VUB20" s="54"/>
      <c r="VUC20" s="54"/>
      <c r="VUD20" s="54"/>
      <c r="VUE20" s="54"/>
      <c r="VUF20" s="54"/>
      <c r="VUG20" s="54"/>
      <c r="VUH20" s="54"/>
      <c r="VUI20" s="54"/>
      <c r="VUJ20" s="54"/>
      <c r="VUK20" s="54"/>
      <c r="VUL20" s="54"/>
      <c r="VUM20" s="54"/>
      <c r="VUN20" s="54"/>
      <c r="VUO20" s="54"/>
      <c r="VUP20" s="54"/>
      <c r="VUQ20" s="54"/>
      <c r="VUR20" s="54"/>
      <c r="VUS20" s="54"/>
      <c r="VUT20" s="54"/>
      <c r="VUU20" s="54"/>
      <c r="VUV20" s="54"/>
      <c r="VUW20" s="54"/>
      <c r="VUX20" s="54"/>
      <c r="VUY20" s="54"/>
      <c r="VUZ20" s="54"/>
      <c r="VVA20" s="54"/>
      <c r="VVB20" s="54"/>
      <c r="VVC20" s="54"/>
      <c r="VVD20" s="54"/>
      <c r="VVE20" s="54"/>
      <c r="VVF20" s="54"/>
      <c r="VVG20" s="54"/>
      <c r="VVH20" s="54"/>
      <c r="VVI20" s="54"/>
      <c r="VVJ20" s="54"/>
      <c r="VVK20" s="54"/>
      <c r="VVL20" s="54"/>
      <c r="VVM20" s="54"/>
      <c r="VVN20" s="54"/>
      <c r="VVO20" s="54"/>
      <c r="VVP20" s="54"/>
      <c r="VVQ20" s="54"/>
      <c r="VVR20" s="54"/>
      <c r="VVS20" s="54"/>
      <c r="VVT20" s="54"/>
      <c r="VVU20" s="54"/>
      <c r="VVV20" s="54"/>
      <c r="VVW20" s="54"/>
      <c r="VVX20" s="54"/>
      <c r="VVY20" s="54"/>
      <c r="VVZ20" s="54"/>
      <c r="VWA20" s="54"/>
      <c r="VWB20" s="54"/>
      <c r="VWC20" s="54"/>
      <c r="VWD20" s="54"/>
      <c r="VWE20" s="54"/>
      <c r="VWF20" s="54"/>
      <c r="VWG20" s="54"/>
      <c r="VWH20" s="54"/>
      <c r="VWI20" s="54"/>
      <c r="VWJ20" s="54"/>
      <c r="VWK20" s="54"/>
      <c r="VWL20" s="54"/>
      <c r="VWM20" s="54"/>
      <c r="VWN20" s="54"/>
      <c r="VWO20" s="54"/>
      <c r="VWP20" s="54"/>
      <c r="VWQ20" s="54"/>
      <c r="VWR20" s="54"/>
      <c r="VWS20" s="54"/>
      <c r="VWT20" s="54"/>
      <c r="VWU20" s="54"/>
      <c r="VWV20" s="54"/>
      <c r="VWW20" s="54"/>
      <c r="VWX20" s="54"/>
      <c r="VWY20" s="54"/>
      <c r="VWZ20" s="54"/>
      <c r="VXA20" s="54"/>
      <c r="VXB20" s="54"/>
      <c r="VXC20" s="54"/>
      <c r="VXD20" s="54"/>
      <c r="VXE20" s="54"/>
      <c r="VXF20" s="54"/>
      <c r="VXG20" s="54"/>
      <c r="VXH20" s="54"/>
      <c r="VXI20" s="54"/>
      <c r="VXJ20" s="54"/>
      <c r="VXK20" s="54"/>
      <c r="VXL20" s="54"/>
      <c r="VXM20" s="54"/>
      <c r="VXN20" s="54"/>
      <c r="VXO20" s="54"/>
      <c r="VXP20" s="54"/>
      <c r="VXQ20" s="54"/>
      <c r="VXR20" s="54"/>
      <c r="VXS20" s="54"/>
      <c r="VXT20" s="54"/>
      <c r="VXU20" s="54"/>
      <c r="VXV20" s="54"/>
      <c r="VXW20" s="54"/>
      <c r="VXX20" s="54"/>
      <c r="VXY20" s="54"/>
      <c r="VXZ20" s="54"/>
      <c r="VYA20" s="54"/>
      <c r="VYB20" s="54"/>
      <c r="VYC20" s="54"/>
      <c r="VYD20" s="54"/>
      <c r="VYE20" s="54"/>
      <c r="VYF20" s="54"/>
      <c r="VYG20" s="54"/>
      <c r="VYH20" s="54"/>
      <c r="VYI20" s="54"/>
      <c r="VYJ20" s="54"/>
      <c r="VYK20" s="54"/>
      <c r="VYL20" s="54"/>
      <c r="VYM20" s="54"/>
      <c r="VYN20" s="54"/>
      <c r="VYO20" s="54"/>
      <c r="VYP20" s="54"/>
      <c r="VYQ20" s="54"/>
      <c r="VYR20" s="54"/>
      <c r="VYS20" s="54"/>
      <c r="VYT20" s="54"/>
      <c r="VYU20" s="54"/>
      <c r="VYV20" s="54"/>
      <c r="VYW20" s="54"/>
      <c r="VYX20" s="54"/>
      <c r="VYY20" s="54"/>
      <c r="VYZ20" s="54"/>
      <c r="VZA20" s="54"/>
      <c r="VZB20" s="54"/>
      <c r="VZC20" s="54"/>
      <c r="VZD20" s="54"/>
      <c r="VZE20" s="54"/>
      <c r="VZF20" s="54"/>
      <c r="VZG20" s="54"/>
      <c r="VZH20" s="54"/>
      <c r="VZI20" s="54"/>
      <c r="VZJ20" s="54"/>
      <c r="VZK20" s="54"/>
      <c r="VZL20" s="54"/>
      <c r="VZM20" s="54"/>
      <c r="VZN20" s="54"/>
      <c r="VZO20" s="54"/>
      <c r="VZP20" s="54"/>
      <c r="VZQ20" s="54"/>
      <c r="VZR20" s="54"/>
      <c r="VZS20" s="54"/>
      <c r="VZT20" s="54"/>
      <c r="VZU20" s="54"/>
      <c r="VZV20" s="54"/>
      <c r="VZW20" s="54"/>
      <c r="VZX20" s="54"/>
      <c r="VZY20" s="54"/>
      <c r="VZZ20" s="54"/>
      <c r="WAA20" s="54"/>
      <c r="WAB20" s="54"/>
      <c r="WAC20" s="54"/>
      <c r="WAD20" s="54"/>
      <c r="WAE20" s="54"/>
      <c r="WAF20" s="54"/>
      <c r="WAG20" s="54"/>
      <c r="WAH20" s="54"/>
      <c r="WAI20" s="54"/>
      <c r="WAJ20" s="54"/>
      <c r="WAK20" s="54"/>
      <c r="WAL20" s="54"/>
      <c r="WAM20" s="54"/>
      <c r="WAN20" s="54"/>
      <c r="WAO20" s="54"/>
      <c r="WAP20" s="54"/>
      <c r="WAQ20" s="54"/>
      <c r="WAR20" s="54"/>
      <c r="WAS20" s="54"/>
      <c r="WAT20" s="54"/>
      <c r="WAU20" s="54"/>
      <c r="WAV20" s="54"/>
      <c r="WAW20" s="54"/>
      <c r="WAX20" s="54"/>
      <c r="WAY20" s="54"/>
      <c r="WAZ20" s="54"/>
      <c r="WBA20" s="54"/>
      <c r="WBB20" s="54"/>
      <c r="WBC20" s="54"/>
      <c r="WBD20" s="54"/>
      <c r="WBE20" s="54"/>
      <c r="WBF20" s="54"/>
      <c r="WBG20" s="54"/>
      <c r="WBH20" s="54"/>
      <c r="WBI20" s="54"/>
      <c r="WBJ20" s="54"/>
      <c r="WBK20" s="54"/>
      <c r="WBL20" s="54"/>
      <c r="WBM20" s="54"/>
      <c r="WBN20" s="54"/>
      <c r="WBO20" s="54"/>
      <c r="WBP20" s="54"/>
      <c r="WBQ20" s="54"/>
      <c r="WBR20" s="54"/>
      <c r="WBS20" s="54"/>
      <c r="WBT20" s="54"/>
      <c r="WBU20" s="54"/>
      <c r="WBV20" s="54"/>
      <c r="WBW20" s="54"/>
      <c r="WBX20" s="54"/>
      <c r="WBY20" s="54"/>
      <c r="WBZ20" s="54"/>
      <c r="WCA20" s="54"/>
      <c r="WCB20" s="54"/>
      <c r="WCC20" s="54"/>
      <c r="WCD20" s="54"/>
      <c r="WCE20" s="54"/>
      <c r="WCF20" s="54"/>
      <c r="WCG20" s="54"/>
      <c r="WCH20" s="54"/>
      <c r="WCI20" s="54"/>
      <c r="WCJ20" s="54"/>
      <c r="WCK20" s="54"/>
      <c r="WCL20" s="54"/>
      <c r="WCM20" s="54"/>
      <c r="WCN20" s="54"/>
      <c r="WCO20" s="54"/>
      <c r="WCP20" s="54"/>
      <c r="WCQ20" s="54"/>
      <c r="WCR20" s="54"/>
      <c r="WCS20" s="54"/>
      <c r="WCT20" s="54"/>
      <c r="WCU20" s="54"/>
      <c r="WCV20" s="54"/>
      <c r="WCW20" s="54"/>
      <c r="WCX20" s="54"/>
      <c r="WCY20" s="54"/>
      <c r="WCZ20" s="54"/>
      <c r="WDA20" s="54"/>
      <c r="WDB20" s="54"/>
      <c r="WDC20" s="54"/>
      <c r="WDD20" s="54"/>
      <c r="WDE20" s="54"/>
      <c r="WDF20" s="54"/>
      <c r="WDG20" s="54"/>
      <c r="WDH20" s="54"/>
      <c r="WDI20" s="54"/>
      <c r="WDJ20" s="54"/>
      <c r="WDK20" s="54"/>
      <c r="WDL20" s="54"/>
      <c r="WDM20" s="54"/>
      <c r="WDN20" s="54"/>
      <c r="WDO20" s="54"/>
      <c r="WDP20" s="54"/>
      <c r="WDQ20" s="54"/>
      <c r="WDR20" s="54"/>
      <c r="WDS20" s="54"/>
      <c r="WDT20" s="54"/>
      <c r="WDU20" s="54"/>
      <c r="WDV20" s="54"/>
      <c r="WDW20" s="54"/>
      <c r="WDX20" s="54"/>
      <c r="WDY20" s="54"/>
      <c r="WDZ20" s="54"/>
      <c r="WEA20" s="54"/>
      <c r="WEB20" s="54"/>
      <c r="WEC20" s="54"/>
      <c r="WED20" s="54"/>
      <c r="WEE20" s="54"/>
      <c r="WEF20" s="54"/>
      <c r="WEG20" s="54"/>
      <c r="WEH20" s="54"/>
      <c r="WEI20" s="54"/>
      <c r="WEJ20" s="54"/>
      <c r="WEK20" s="54"/>
      <c r="WEL20" s="54"/>
      <c r="WEM20" s="54"/>
      <c r="WEN20" s="54"/>
      <c r="WEO20" s="54"/>
      <c r="WEP20" s="54"/>
      <c r="WEQ20" s="54"/>
      <c r="WER20" s="54"/>
      <c r="WES20" s="54"/>
      <c r="WET20" s="54"/>
      <c r="WEU20" s="54"/>
      <c r="WEV20" s="54"/>
      <c r="WEW20" s="54"/>
      <c r="WEX20" s="54"/>
      <c r="WEY20" s="54"/>
      <c r="WEZ20" s="54"/>
      <c r="WFA20" s="54"/>
      <c r="WFB20" s="54"/>
      <c r="WFC20" s="54"/>
      <c r="WFD20" s="54"/>
      <c r="WFE20" s="54"/>
      <c r="WFF20" s="54"/>
      <c r="WFG20" s="54"/>
      <c r="WFH20" s="54"/>
      <c r="WFI20" s="54"/>
      <c r="WFJ20" s="54"/>
      <c r="WFK20" s="54"/>
      <c r="WFL20" s="54"/>
      <c r="WFM20" s="54"/>
      <c r="WFN20" s="54"/>
      <c r="WFO20" s="54"/>
      <c r="WFP20" s="54"/>
      <c r="WFQ20" s="54"/>
      <c r="WFR20" s="54"/>
      <c r="WFS20" s="54"/>
      <c r="WFT20" s="54"/>
      <c r="WFU20" s="54"/>
      <c r="WFV20" s="54"/>
      <c r="WFW20" s="54"/>
      <c r="WFX20" s="54"/>
      <c r="WFY20" s="54"/>
      <c r="WFZ20" s="54"/>
      <c r="WGA20" s="54"/>
      <c r="WGB20" s="54"/>
      <c r="WGC20" s="54"/>
      <c r="WGD20" s="54"/>
      <c r="WGE20" s="54"/>
      <c r="WGF20" s="54"/>
      <c r="WGG20" s="54"/>
      <c r="WGH20" s="54"/>
      <c r="WGI20" s="54"/>
      <c r="WGJ20" s="54"/>
      <c r="WGK20" s="54"/>
      <c r="WGL20" s="54"/>
      <c r="WGM20" s="54"/>
      <c r="WGN20" s="54"/>
      <c r="WGO20" s="54"/>
      <c r="WGP20" s="54"/>
      <c r="WGQ20" s="54"/>
      <c r="WGR20" s="54"/>
      <c r="WGS20" s="54"/>
      <c r="WGT20" s="54"/>
      <c r="WGU20" s="54"/>
      <c r="WGV20" s="54"/>
      <c r="WGW20" s="54"/>
      <c r="WGX20" s="54"/>
      <c r="WGY20" s="54"/>
      <c r="WGZ20" s="54"/>
      <c r="WHA20" s="54"/>
      <c r="WHB20" s="54"/>
      <c r="WHC20" s="54"/>
      <c r="WHD20" s="54"/>
      <c r="WHE20" s="54"/>
      <c r="WHF20" s="54"/>
      <c r="WHG20" s="54"/>
      <c r="WHH20" s="54"/>
      <c r="WHI20" s="54"/>
      <c r="WHJ20" s="54"/>
      <c r="WHK20" s="54"/>
      <c r="WHL20" s="54"/>
      <c r="WHM20" s="54"/>
      <c r="WHN20" s="54"/>
      <c r="WHO20" s="54"/>
      <c r="WHP20" s="54"/>
      <c r="WHQ20" s="54"/>
      <c r="WHR20" s="54"/>
      <c r="WHS20" s="54"/>
      <c r="WHT20" s="54"/>
      <c r="WHU20" s="54"/>
      <c r="WHV20" s="54"/>
      <c r="WHW20" s="54"/>
      <c r="WHX20" s="54"/>
      <c r="WHY20" s="54"/>
      <c r="WHZ20" s="54"/>
      <c r="WIA20" s="54"/>
      <c r="WIB20" s="54"/>
      <c r="WIC20" s="54"/>
      <c r="WID20" s="54"/>
      <c r="WIE20" s="54"/>
      <c r="WIF20" s="54"/>
      <c r="WIG20" s="54"/>
      <c r="WIH20" s="54"/>
      <c r="WII20" s="54"/>
      <c r="WIJ20" s="54"/>
      <c r="WIK20" s="54"/>
      <c r="WIL20" s="54"/>
      <c r="WIM20" s="54"/>
      <c r="WIN20" s="54"/>
      <c r="WIO20" s="54"/>
      <c r="WIP20" s="54"/>
      <c r="WIQ20" s="54"/>
      <c r="WIR20" s="54"/>
      <c r="WIS20" s="54"/>
      <c r="WIT20" s="54"/>
      <c r="WIU20" s="54"/>
      <c r="WIV20" s="54"/>
      <c r="WIW20" s="54"/>
      <c r="WIX20" s="54"/>
      <c r="WIY20" s="54"/>
      <c r="WIZ20" s="54"/>
      <c r="WJA20" s="54"/>
      <c r="WJB20" s="54"/>
      <c r="WJC20" s="54"/>
      <c r="WJD20" s="54"/>
      <c r="WJE20" s="54"/>
      <c r="WJF20" s="54"/>
      <c r="WJG20" s="54"/>
      <c r="WJH20" s="54"/>
      <c r="WJI20" s="54"/>
      <c r="WJJ20" s="54"/>
      <c r="WJK20" s="54"/>
      <c r="WJL20" s="54"/>
      <c r="WJM20" s="54"/>
      <c r="WJN20" s="54"/>
      <c r="WJO20" s="54"/>
      <c r="WJP20" s="54"/>
      <c r="WJQ20" s="54"/>
      <c r="WJR20" s="54"/>
      <c r="WJS20" s="54"/>
      <c r="WJT20" s="54"/>
      <c r="WJU20" s="54"/>
      <c r="WJV20" s="54"/>
      <c r="WJW20" s="54"/>
      <c r="WJX20" s="54"/>
      <c r="WJY20" s="54"/>
      <c r="WJZ20" s="54"/>
      <c r="WKA20" s="54"/>
      <c r="WKB20" s="54"/>
      <c r="WKC20" s="54"/>
      <c r="WKD20" s="54"/>
      <c r="WKE20" s="54"/>
      <c r="WKF20" s="54"/>
      <c r="WKG20" s="54"/>
      <c r="WKH20" s="54"/>
      <c r="WKI20" s="54"/>
      <c r="WKJ20" s="54"/>
      <c r="WKK20" s="54"/>
      <c r="WKL20" s="54"/>
      <c r="WKM20" s="54"/>
      <c r="WKN20" s="54"/>
      <c r="WKO20" s="54"/>
      <c r="WKP20" s="54"/>
      <c r="WKQ20" s="54"/>
      <c r="WKR20" s="54"/>
      <c r="WKS20" s="54"/>
      <c r="WKT20" s="54"/>
      <c r="WKU20" s="54"/>
      <c r="WKV20" s="54"/>
      <c r="WKW20" s="54"/>
      <c r="WKX20" s="54"/>
      <c r="WKY20" s="54"/>
      <c r="WKZ20" s="54"/>
      <c r="WLA20" s="54"/>
      <c r="WLB20" s="54"/>
      <c r="WLC20" s="54"/>
      <c r="WLD20" s="54"/>
      <c r="WLE20" s="54"/>
      <c r="WLF20" s="54"/>
      <c r="WLG20" s="54"/>
      <c r="WLH20" s="54"/>
      <c r="WLI20" s="54"/>
      <c r="WLJ20" s="54"/>
      <c r="WLK20" s="54"/>
      <c r="WLL20" s="54"/>
      <c r="WLM20" s="54"/>
      <c r="WLN20" s="54"/>
      <c r="WLO20" s="54"/>
      <c r="WLP20" s="54"/>
      <c r="WLQ20" s="54"/>
      <c r="WLR20" s="54"/>
      <c r="WLS20" s="54"/>
      <c r="WLT20" s="54"/>
      <c r="WLU20" s="54"/>
      <c r="WLV20" s="54"/>
      <c r="WLW20" s="54"/>
      <c r="WLX20" s="54"/>
      <c r="WLY20" s="54"/>
      <c r="WLZ20" s="54"/>
      <c r="WMA20" s="54"/>
      <c r="WMB20" s="54"/>
      <c r="WMC20" s="54"/>
      <c r="WMD20" s="54"/>
      <c r="WME20" s="54"/>
      <c r="WMF20" s="54"/>
      <c r="WMG20" s="54"/>
      <c r="WMH20" s="54"/>
      <c r="WMI20" s="54"/>
      <c r="WMJ20" s="54"/>
      <c r="WMK20" s="54"/>
      <c r="WML20" s="54"/>
      <c r="WMM20" s="54"/>
      <c r="WMN20" s="54"/>
      <c r="WMO20" s="54"/>
      <c r="WMP20" s="54"/>
      <c r="WMQ20" s="54"/>
      <c r="WMR20" s="54"/>
      <c r="WMS20" s="54"/>
      <c r="WMT20" s="54"/>
      <c r="WMU20" s="54"/>
      <c r="WMV20" s="54"/>
      <c r="WMW20" s="54"/>
      <c r="WMX20" s="54"/>
      <c r="WMY20" s="54"/>
      <c r="WMZ20" s="54"/>
      <c r="WNA20" s="54"/>
      <c r="WNB20" s="54"/>
      <c r="WNC20" s="54"/>
      <c r="WND20" s="54"/>
      <c r="WNE20" s="54"/>
      <c r="WNF20" s="54"/>
      <c r="WNG20" s="54"/>
      <c r="WNH20" s="54"/>
      <c r="WNI20" s="54"/>
      <c r="WNJ20" s="54"/>
      <c r="WNK20" s="54"/>
      <c r="WNL20" s="54"/>
      <c r="WNM20" s="54"/>
      <c r="WNN20" s="54"/>
      <c r="WNO20" s="54"/>
      <c r="WNP20" s="54"/>
      <c r="WNQ20" s="54"/>
      <c r="WNR20" s="54"/>
      <c r="WNS20" s="54"/>
      <c r="WNT20" s="54"/>
      <c r="WNU20" s="54"/>
      <c r="WNV20" s="54"/>
      <c r="WNW20" s="54"/>
      <c r="WNX20" s="54"/>
      <c r="WNY20" s="54"/>
      <c r="WNZ20" s="54"/>
      <c r="WOA20" s="54"/>
      <c r="WOB20" s="54"/>
      <c r="WOC20" s="54"/>
      <c r="WOD20" s="54"/>
      <c r="WOE20" s="54"/>
      <c r="WOF20" s="54"/>
      <c r="WOG20" s="54"/>
      <c r="WOH20" s="54"/>
      <c r="WOI20" s="54"/>
      <c r="WOJ20" s="54"/>
      <c r="WOK20" s="54"/>
      <c r="WOL20" s="54"/>
      <c r="WOM20" s="54"/>
      <c r="WON20" s="54"/>
      <c r="WOO20" s="54"/>
      <c r="WOP20" s="54"/>
      <c r="WOQ20" s="54"/>
      <c r="WOR20" s="54"/>
      <c r="WOS20" s="54"/>
      <c r="WOT20" s="54"/>
      <c r="WOU20" s="54"/>
      <c r="WOV20" s="54"/>
      <c r="WOW20" s="54"/>
      <c r="WOX20" s="54"/>
      <c r="WOY20" s="54"/>
      <c r="WOZ20" s="54"/>
      <c r="WPA20" s="54"/>
      <c r="WPB20" s="54"/>
      <c r="WPC20" s="54"/>
      <c r="WPD20" s="54"/>
      <c r="WPE20" s="54"/>
      <c r="WPF20" s="54"/>
      <c r="WPG20" s="54"/>
      <c r="WPH20" s="54"/>
      <c r="WPI20" s="54"/>
      <c r="WPJ20" s="54"/>
      <c r="WPK20" s="54"/>
      <c r="WPL20" s="54"/>
      <c r="WPM20" s="54"/>
      <c r="WPN20" s="54"/>
      <c r="WPO20" s="54"/>
      <c r="WPP20" s="54"/>
      <c r="WPQ20" s="54"/>
      <c r="WPR20" s="54"/>
      <c r="WPS20" s="54"/>
      <c r="WPT20" s="54"/>
      <c r="WPU20" s="54"/>
      <c r="WPV20" s="54"/>
      <c r="WPW20" s="54"/>
      <c r="WPX20" s="54"/>
      <c r="WPY20" s="54"/>
      <c r="WPZ20" s="54"/>
      <c r="WQA20" s="54"/>
      <c r="WQB20" s="54"/>
      <c r="WQC20" s="54"/>
      <c r="WQD20" s="54"/>
      <c r="WQE20" s="54"/>
      <c r="WQF20" s="54"/>
      <c r="WQG20" s="54"/>
      <c r="WQH20" s="54"/>
      <c r="WQI20" s="54"/>
      <c r="WQJ20" s="54"/>
      <c r="WQK20" s="54"/>
      <c r="WQL20" s="54"/>
      <c r="WQM20" s="54"/>
      <c r="WQN20" s="54"/>
      <c r="WQO20" s="54"/>
      <c r="WQP20" s="54"/>
      <c r="WQQ20" s="54"/>
      <c r="WQR20" s="54"/>
      <c r="WQS20" s="54"/>
      <c r="WQT20" s="54"/>
      <c r="WQU20" s="54"/>
      <c r="WQV20" s="54"/>
      <c r="WQW20" s="54"/>
      <c r="WQX20" s="54"/>
      <c r="WQY20" s="54"/>
      <c r="WQZ20" s="54"/>
      <c r="WRA20" s="54"/>
      <c r="WRB20" s="54"/>
      <c r="WRC20" s="54"/>
      <c r="WRD20" s="54"/>
      <c r="WRE20" s="54"/>
      <c r="WRF20" s="54"/>
      <c r="WRG20" s="54"/>
      <c r="WRH20" s="54"/>
      <c r="WRI20" s="54"/>
      <c r="WRJ20" s="54"/>
      <c r="WRK20" s="54"/>
      <c r="WRL20" s="54"/>
      <c r="WRM20" s="54"/>
      <c r="WRN20" s="54"/>
      <c r="WRO20" s="54"/>
      <c r="WRP20" s="54"/>
      <c r="WRQ20" s="54"/>
      <c r="WRR20" s="54"/>
      <c r="WRS20" s="54"/>
      <c r="WRT20" s="54"/>
      <c r="WRU20" s="54"/>
      <c r="WRV20" s="54"/>
      <c r="WRW20" s="54"/>
      <c r="WRX20" s="54"/>
      <c r="WRY20" s="54"/>
      <c r="WRZ20" s="54"/>
      <c r="WSA20" s="54"/>
      <c r="WSB20" s="54"/>
      <c r="WSC20" s="54"/>
      <c r="WSD20" s="54"/>
      <c r="WSE20" s="54"/>
      <c r="WSF20" s="54"/>
      <c r="WSG20" s="54"/>
      <c r="WSH20" s="54"/>
      <c r="WSI20" s="54"/>
      <c r="WSJ20" s="54"/>
      <c r="WSK20" s="54"/>
      <c r="WSL20" s="54"/>
      <c r="WSM20" s="54"/>
      <c r="WSN20" s="54"/>
      <c r="WSO20" s="54"/>
      <c r="WSP20" s="54"/>
      <c r="WSQ20" s="54"/>
      <c r="WSR20" s="54"/>
      <c r="WSS20" s="54"/>
      <c r="WST20" s="54"/>
      <c r="WSU20" s="54"/>
      <c r="WSV20" s="54"/>
      <c r="WSW20" s="54"/>
      <c r="WSX20" s="54"/>
      <c r="WSY20" s="54"/>
      <c r="WSZ20" s="54"/>
      <c r="WTA20" s="54"/>
      <c r="WTB20" s="54"/>
      <c r="WTC20" s="54"/>
      <c r="WTD20" s="54"/>
      <c r="WTE20" s="54"/>
      <c r="WTF20" s="54"/>
      <c r="WTG20" s="54"/>
      <c r="WTH20" s="54"/>
      <c r="WTI20" s="54"/>
      <c r="WTJ20" s="54"/>
      <c r="WTK20" s="54"/>
      <c r="WTL20" s="54"/>
      <c r="WTM20" s="54"/>
      <c r="WTN20" s="54"/>
      <c r="WTO20" s="54"/>
      <c r="WTP20" s="54"/>
      <c r="WTQ20" s="54"/>
      <c r="WTR20" s="54"/>
      <c r="WTS20" s="54"/>
      <c r="WTT20" s="54"/>
      <c r="WTU20" s="54"/>
      <c r="WTV20" s="54"/>
      <c r="WTW20" s="54"/>
      <c r="WTX20" s="54"/>
      <c r="WTY20" s="54"/>
      <c r="WTZ20" s="54"/>
      <c r="WUA20" s="54"/>
      <c r="WUB20" s="54"/>
      <c r="WUC20" s="54"/>
      <c r="WUD20" s="54"/>
      <c r="WUE20" s="54"/>
      <c r="WUF20" s="54"/>
      <c r="WUG20" s="54"/>
      <c r="WUH20" s="54"/>
      <c r="WUI20" s="54"/>
      <c r="WUJ20" s="54"/>
      <c r="WUK20" s="54"/>
      <c r="WUL20" s="54"/>
      <c r="WUM20" s="54"/>
      <c r="WUN20" s="54"/>
      <c r="WUO20" s="54"/>
      <c r="WUP20" s="54"/>
      <c r="WUQ20" s="54"/>
      <c r="WUR20" s="54"/>
      <c r="WUS20" s="54"/>
      <c r="WUT20" s="54"/>
      <c r="WUU20" s="54"/>
      <c r="WUV20" s="54"/>
      <c r="WUW20" s="54"/>
      <c r="WUX20" s="54"/>
      <c r="WUY20" s="54"/>
      <c r="WUZ20" s="54"/>
      <c r="WVA20" s="54"/>
      <c r="WVB20" s="54"/>
      <c r="WVC20" s="54"/>
      <c r="WVD20" s="54"/>
      <c r="WVE20" s="54"/>
      <c r="WVF20" s="54"/>
      <c r="WVG20" s="54"/>
      <c r="WVH20" s="54"/>
      <c r="WVI20" s="54"/>
      <c r="WVJ20" s="54"/>
      <c r="WVK20" s="54"/>
      <c r="WVL20" s="54"/>
      <c r="WVM20" s="54"/>
      <c r="WVN20" s="54"/>
      <c r="WVO20" s="54"/>
      <c r="WVP20" s="54"/>
      <c r="WVQ20" s="54"/>
      <c r="WVR20" s="54"/>
      <c r="WVS20" s="54"/>
      <c r="WVT20" s="54"/>
      <c r="WVU20" s="54"/>
      <c r="WVV20" s="54"/>
      <c r="WVW20" s="54"/>
      <c r="WVX20" s="54"/>
      <c r="WVY20" s="54"/>
      <c r="WVZ20" s="54"/>
      <c r="WWA20" s="54"/>
      <c r="WWB20" s="54"/>
      <c r="WWC20" s="54"/>
      <c r="WWD20" s="54"/>
      <c r="WWE20" s="54"/>
      <c r="WWF20" s="54"/>
      <c r="WWG20" s="54"/>
      <c r="WWH20" s="54"/>
      <c r="WWI20" s="54"/>
      <c r="WWJ20" s="54"/>
      <c r="WWK20" s="54"/>
      <c r="WWL20" s="54"/>
      <c r="WWM20" s="54"/>
      <c r="WWN20" s="54"/>
      <c r="WWO20" s="54"/>
      <c r="WWP20" s="54"/>
      <c r="WWQ20" s="54"/>
      <c r="WWR20" s="54"/>
      <c r="WWS20" s="54"/>
      <c r="WWT20" s="54"/>
      <c r="WWU20" s="54"/>
      <c r="WWV20" s="54"/>
      <c r="WWW20" s="54"/>
      <c r="WWX20" s="54"/>
      <c r="WWY20" s="54"/>
      <c r="WWZ20" s="54"/>
      <c r="WXA20" s="54"/>
      <c r="WXB20" s="54"/>
      <c r="WXC20" s="54"/>
      <c r="WXD20" s="54"/>
      <c r="WXE20" s="54"/>
      <c r="WXF20" s="54"/>
      <c r="WXG20" s="54"/>
      <c r="WXH20" s="54"/>
      <c r="WXI20" s="54"/>
      <c r="WXJ20" s="54"/>
      <c r="WXK20" s="54"/>
      <c r="WXL20" s="54"/>
      <c r="WXM20" s="54"/>
      <c r="WXN20" s="54"/>
      <c r="WXO20" s="54"/>
      <c r="WXP20" s="54"/>
      <c r="WXQ20" s="54"/>
      <c r="WXR20" s="54"/>
      <c r="WXS20" s="54"/>
      <c r="WXT20" s="54"/>
      <c r="WXU20" s="54"/>
      <c r="WXV20" s="54"/>
      <c r="WXW20" s="54"/>
      <c r="WXX20" s="54"/>
      <c r="WXY20" s="54"/>
      <c r="WXZ20" s="54"/>
      <c r="WYA20" s="54"/>
      <c r="WYB20" s="54"/>
      <c r="WYC20" s="54"/>
      <c r="WYD20" s="54"/>
      <c r="WYE20" s="54"/>
      <c r="WYF20" s="54"/>
      <c r="WYG20" s="54"/>
      <c r="WYH20" s="54"/>
      <c r="WYI20" s="54"/>
      <c r="WYJ20" s="54"/>
      <c r="WYK20" s="54"/>
      <c r="WYL20" s="54"/>
      <c r="WYM20" s="54"/>
      <c r="WYN20" s="54"/>
      <c r="WYO20" s="54"/>
      <c r="WYP20" s="54"/>
      <c r="WYQ20" s="54"/>
      <c r="WYR20" s="54"/>
      <c r="WYS20" s="54"/>
      <c r="WYT20" s="54"/>
      <c r="WYU20" s="54"/>
      <c r="WYV20" s="54"/>
      <c r="WYW20" s="54"/>
      <c r="WYX20" s="54"/>
      <c r="WYY20" s="54"/>
      <c r="WYZ20" s="54"/>
      <c r="WZA20" s="54"/>
      <c r="WZB20" s="54"/>
      <c r="WZC20" s="54"/>
      <c r="WZD20" s="54"/>
      <c r="WZE20" s="54"/>
      <c r="WZF20" s="54"/>
      <c r="WZG20" s="54"/>
      <c r="WZH20" s="54"/>
      <c r="WZI20" s="54"/>
      <c r="WZJ20" s="54"/>
      <c r="WZK20" s="54"/>
      <c r="WZL20" s="54"/>
      <c r="WZM20" s="54"/>
      <c r="WZN20" s="54"/>
      <c r="WZO20" s="54"/>
      <c r="WZP20" s="54"/>
      <c r="WZQ20" s="54"/>
      <c r="WZR20" s="54"/>
      <c r="WZS20" s="54"/>
      <c r="WZT20" s="54"/>
      <c r="WZU20" s="54"/>
      <c r="WZV20" s="54"/>
      <c r="WZW20" s="54"/>
      <c r="WZX20" s="54"/>
      <c r="WZY20" s="54"/>
      <c r="WZZ20" s="54"/>
      <c r="XAA20" s="54"/>
      <c r="XAB20" s="54"/>
      <c r="XAC20" s="54"/>
      <c r="XAD20" s="54"/>
      <c r="XAE20" s="54"/>
      <c r="XAF20" s="54"/>
      <c r="XAG20" s="54"/>
      <c r="XAH20" s="54"/>
      <c r="XAI20" s="54"/>
      <c r="XAJ20" s="54"/>
      <c r="XAK20" s="54"/>
      <c r="XAL20" s="54"/>
      <c r="XAM20" s="54"/>
      <c r="XAN20" s="54"/>
      <c r="XAO20" s="54"/>
      <c r="XAP20" s="54"/>
      <c r="XAQ20" s="54"/>
      <c r="XAR20" s="54"/>
      <c r="XAS20" s="54"/>
      <c r="XAT20" s="54"/>
      <c r="XAU20" s="54"/>
      <c r="XAV20" s="54"/>
      <c r="XAW20" s="54"/>
      <c r="XAX20" s="54"/>
      <c r="XAY20" s="54"/>
      <c r="XAZ20" s="54"/>
      <c r="XBA20" s="54"/>
      <c r="XBB20" s="54"/>
      <c r="XBC20" s="54"/>
      <c r="XBD20" s="54"/>
      <c r="XBE20" s="54"/>
      <c r="XBF20" s="54"/>
      <c r="XBG20" s="54"/>
      <c r="XBH20" s="54"/>
      <c r="XBI20" s="54"/>
      <c r="XBJ20" s="54"/>
      <c r="XBK20" s="54"/>
      <c r="XBL20" s="54"/>
      <c r="XBM20" s="54"/>
      <c r="XBN20" s="54"/>
      <c r="XBO20" s="54"/>
      <c r="XBP20" s="54"/>
      <c r="XBQ20" s="54"/>
      <c r="XBR20" s="54"/>
      <c r="XBS20" s="54"/>
      <c r="XBT20" s="54"/>
      <c r="XBU20" s="54"/>
      <c r="XBV20" s="54"/>
      <c r="XBW20" s="54"/>
      <c r="XBX20" s="54"/>
      <c r="XBY20" s="54"/>
      <c r="XBZ20" s="54"/>
      <c r="XCA20" s="54"/>
      <c r="XCB20" s="54"/>
      <c r="XCC20" s="54"/>
      <c r="XCD20" s="54"/>
      <c r="XCE20" s="54"/>
      <c r="XCF20" s="54"/>
      <c r="XCG20" s="54"/>
      <c r="XCH20" s="54"/>
      <c r="XCI20" s="54"/>
      <c r="XCJ20" s="54"/>
      <c r="XCK20" s="54"/>
      <c r="XCL20" s="54"/>
      <c r="XCM20" s="54"/>
      <c r="XCN20" s="54"/>
      <c r="XCO20" s="54"/>
      <c r="XCP20" s="54"/>
      <c r="XCQ20" s="54"/>
      <c r="XCR20" s="54"/>
      <c r="XCS20" s="54"/>
      <c r="XCT20" s="54"/>
      <c r="XCU20" s="54"/>
      <c r="XCV20" s="54"/>
      <c r="XCW20" s="54"/>
      <c r="XCX20" s="54"/>
      <c r="XCY20" s="54"/>
      <c r="XCZ20" s="54"/>
      <c r="XDA20" s="54"/>
      <c r="XDB20" s="54"/>
      <c r="XDC20" s="54"/>
      <c r="XDD20" s="54"/>
      <c r="XDE20" s="54"/>
      <c r="XDF20" s="54"/>
      <c r="XDG20" s="54"/>
      <c r="XDH20" s="54"/>
      <c r="XDI20" s="54"/>
      <c r="XDJ20" s="54"/>
      <c r="XDK20" s="54"/>
      <c r="XDL20" s="54"/>
      <c r="XDM20" s="54"/>
      <c r="XDN20" s="54"/>
      <c r="XDO20" s="54"/>
      <c r="XDP20" s="54"/>
      <c r="XDQ20" s="54"/>
      <c r="XDR20" s="54"/>
      <c r="XDS20" s="54"/>
      <c r="XDT20" s="54"/>
      <c r="XDU20" s="54"/>
      <c r="XDV20" s="54"/>
      <c r="XDW20" s="54"/>
      <c r="XDX20" s="54"/>
      <c r="XDY20" s="54"/>
      <c r="XDZ20" s="54"/>
      <c r="XEA20" s="54"/>
      <c r="XEB20" s="54"/>
      <c r="XEC20" s="54"/>
      <c r="XED20" s="54"/>
      <c r="XEE20" s="54"/>
      <c r="XEF20" s="54"/>
      <c r="XEG20" s="54"/>
      <c r="XEH20" s="54"/>
      <c r="XEI20" s="54"/>
      <c r="XEJ20" s="54"/>
      <c r="XEK20" s="54"/>
      <c r="XEL20" s="54"/>
      <c r="XEM20" s="54"/>
      <c r="XEN20" s="54"/>
      <c r="XEO20" s="54"/>
      <c r="XEP20" s="54"/>
      <c r="XEQ20" s="54"/>
      <c r="XER20" s="54"/>
      <c r="XES20" s="54"/>
      <c r="XET20" s="54"/>
      <c r="XEU20" s="54"/>
      <c r="XEV20" s="54"/>
      <c r="XEW20" s="54"/>
      <c r="XEX20" s="54"/>
      <c r="XEY20" s="54"/>
      <c r="XEZ20" s="54"/>
      <c r="XFA20" s="54"/>
      <c r="XFB20" s="54"/>
      <c r="XFC20" s="54"/>
    </row>
    <row r="21" spans="1:16383" s="4" customFormat="1" ht="11.4">
      <c r="A21" s="57"/>
      <c r="B21" s="336" t="s">
        <v>235</v>
      </c>
      <c r="C21" s="337"/>
      <c r="D21" s="338"/>
      <c r="E21" s="365" t="s">
        <v>160</v>
      </c>
      <c r="F21" s="12"/>
      <c r="G21" s="29"/>
      <c r="H21" s="145">
        <f>IF(H13="","-",((H13*H16)*(1+(H15/100)))/H18)</f>
        <v>1.2807925205600019</v>
      </c>
      <c r="I21" s="145">
        <f t="shared" ref="I21:O21" si="1">IF(I13="","-",((I13*I16)*(1+(I15/100)))/I18)</f>
        <v>1.2807925205600019</v>
      </c>
      <c r="J21" s="145">
        <f t="shared" si="1"/>
        <v>1.335659353563418</v>
      </c>
      <c r="K21" s="145">
        <f t="shared" si="1"/>
        <v>1.3237809601028736</v>
      </c>
      <c r="L21" s="145">
        <f t="shared" si="1"/>
        <v>1.0338995283355803</v>
      </c>
      <c r="M21" s="145">
        <f t="shared" si="1"/>
        <v>1.0338995283355803</v>
      </c>
      <c r="N21" s="145">
        <f t="shared" si="1"/>
        <v>1.1449392746201887</v>
      </c>
      <c r="O21" s="145">
        <f t="shared" si="1"/>
        <v>1.1446873714788544</v>
      </c>
      <c r="P21" s="29"/>
      <c r="Q21" s="145">
        <f t="shared" ref="Q21" si="2">IF(Q13="","-",((Q13*Q16)*(1+(Q15/100)))/Q18)</f>
        <v>1.1446873714788544</v>
      </c>
      <c r="R21" s="145">
        <f>IF(R13="","-",((R13)*(1+(R15/100)))/R18)</f>
        <v>1.1852279541409441</v>
      </c>
      <c r="S21" s="145">
        <f t="shared" ref="S21:AB21" si="3">IF(S13="","-",((S13)*(1+(S15/100)))/S18)</f>
        <v>1.2188247882877752</v>
      </c>
      <c r="T21" s="145">
        <f>IF(T13="","-",((T13)*(1+(T15/100)))/T18)</f>
        <v>1.4914429930722879</v>
      </c>
      <c r="U21" s="145">
        <f t="shared" si="3"/>
        <v>1.4265065757514408</v>
      </c>
      <c r="V21" s="145">
        <f t="shared" si="3"/>
        <v>1.4044621556312693</v>
      </c>
      <c r="W21" s="145">
        <f t="shared" si="3"/>
        <v>1.406307692740828</v>
      </c>
      <c r="X21" s="145">
        <f t="shared" si="3"/>
        <v>1.7539761922050034</v>
      </c>
      <c r="Y21" s="29"/>
      <c r="Z21" s="145">
        <f t="shared" si="3"/>
        <v>1.7360420655827042</v>
      </c>
      <c r="AA21" s="145" t="str">
        <f t="shared" si="3"/>
        <v>-</v>
      </c>
      <c r="AB21" s="145" t="str">
        <f t="shared" si="3"/>
        <v>-</v>
      </c>
      <c r="AC21" s="82"/>
    </row>
    <row r="22" spans="1:16383">
      <c r="A22" s="15"/>
      <c r="B22" s="336" t="s">
        <v>236</v>
      </c>
      <c r="C22" s="337"/>
      <c r="D22" s="338"/>
      <c r="E22" s="366"/>
      <c r="F22" s="12"/>
      <c r="G22" s="29"/>
      <c r="H22" s="145">
        <f>IF(H14="","-",((H14*H17)*(1+(H15/100)))/H19)</f>
        <v>3.800644849537282</v>
      </c>
      <c r="I22" s="145">
        <f t="shared" ref="I22:O22" si="4">IF(I14="","-",((I14*I17)*(1+(I15/100)))/I19)</f>
        <v>3.800644849537282</v>
      </c>
      <c r="J22" s="145">
        <f t="shared" si="4"/>
        <v>3.840542773328024</v>
      </c>
      <c r="K22" s="145">
        <f t="shared" si="4"/>
        <v>3.8063877486640387</v>
      </c>
      <c r="L22" s="145">
        <f t="shared" si="4"/>
        <v>3.0414069526975425</v>
      </c>
      <c r="M22" s="145">
        <f t="shared" si="4"/>
        <v>3.0414069526975425</v>
      </c>
      <c r="N22" s="145">
        <f>IF(N14="","-",((N14*N17)*(1+(N15/100)))/N19)</f>
        <v>3.3175524355353234</v>
      </c>
      <c r="O22" s="145">
        <f t="shared" si="4"/>
        <v>3.3378759371842848</v>
      </c>
      <c r="P22" s="29"/>
      <c r="Q22" s="145">
        <f t="shared" ref="Q22" si="5">IF(Q14="","-",((Q14*Q17)*(1+(Q15/100)))/Q19)</f>
        <v>3.3378759371842848</v>
      </c>
      <c r="R22" s="145">
        <f>IF(R14="","-",((R14)*(1+(R15/100)))/R19)</f>
        <v>3.458686192546887</v>
      </c>
      <c r="S22" s="145">
        <f t="shared" ref="S22:AB22" si="6">IF(S14="","-",((S14)*(1+(S15/100)))/S19)</f>
        <v>3.7058915530784011</v>
      </c>
      <c r="T22" s="145">
        <f>IF(T14="","-",((T14)*(1+(T15/100)))/T19)</f>
        <v>4.5347994584924356</v>
      </c>
      <c r="U22" s="145">
        <f>IF(U14="","-",((U14)*(1+(U15/100)))/U19)</f>
        <v>4.5210234547962456</v>
      </c>
      <c r="V22" s="145">
        <f t="shared" si="6"/>
        <v>4.4511581333846166</v>
      </c>
      <c r="W22" s="145">
        <f t="shared" si="6"/>
        <v>4.3254615450700591</v>
      </c>
      <c r="X22" s="145">
        <f t="shared" si="6"/>
        <v>5.3948055674536768</v>
      </c>
      <c r="Y22" s="29"/>
      <c r="Z22" s="145">
        <f t="shared" si="6"/>
        <v>5.2411778994660096</v>
      </c>
      <c r="AA22" s="145" t="str">
        <f t="shared" si="6"/>
        <v>-</v>
      </c>
      <c r="AB22" s="145" t="str">
        <f t="shared" si="6"/>
        <v>-</v>
      </c>
      <c r="AC22" s="15"/>
    </row>
    <row r="23" spans="1:16383" s="15" customFormat="1"/>
    <row r="24" spans="1:16383" s="15" customFormat="1"/>
    <row r="25" spans="1:16383" s="15" customFormat="1"/>
    <row r="26" spans="1:16383" s="15" customFormat="1">
      <c r="B26" s="68"/>
      <c r="C26" s="68"/>
      <c r="W26" s="212"/>
    </row>
    <row r="27" spans="1:16383" s="15" customFormat="1"/>
    <row r="28" spans="1:16383" s="15" customFormat="1"/>
    <row r="29" spans="1:16383" s="15" customFormat="1"/>
    <row r="30" spans="1:16383" s="15" customFormat="1">
      <c r="G30"/>
      <c r="P30"/>
      <c r="Y30"/>
    </row>
    <row r="31" spans="1:16383" s="15" customFormat="1" hidden="1">
      <c r="G31"/>
      <c r="M31" s="77"/>
      <c r="P31"/>
      <c r="Y31"/>
    </row>
    <row r="32" spans="1:16383" s="15" customFormat="1" hidden="1">
      <c r="G32"/>
      <c r="M32" s="77"/>
      <c r="P32"/>
      <c r="Y32"/>
    </row>
    <row r="33" spans="1:29" s="15" customFormat="1" hidden="1">
      <c r="G33"/>
      <c r="K33" s="78"/>
      <c r="M33" s="79"/>
      <c r="P33"/>
      <c r="Y33"/>
    </row>
    <row r="34" spans="1:29" hidden="1">
      <c r="A34" s="15"/>
      <c r="AC34" s="15"/>
    </row>
    <row r="35" spans="1:29" hidden="1">
      <c r="A35" s="15"/>
      <c r="AC35" s="15"/>
    </row>
    <row r="36" spans="1:29" hidden="1">
      <c r="A36" s="15"/>
    </row>
  </sheetData>
  <mergeCells count="21">
    <mergeCell ref="R16:AB17"/>
    <mergeCell ref="B6:B11"/>
    <mergeCell ref="C6:C11"/>
    <mergeCell ref="D6:D11"/>
    <mergeCell ref="E6:E11"/>
    <mergeCell ref="F6:F7"/>
    <mergeCell ref="H6:O6"/>
    <mergeCell ref="B3:F3"/>
    <mergeCell ref="H7:O7"/>
    <mergeCell ref="B12:F12"/>
    <mergeCell ref="B21:D21"/>
    <mergeCell ref="B22:D22"/>
    <mergeCell ref="B20:F20"/>
    <mergeCell ref="C13:C14"/>
    <mergeCell ref="C16:C19"/>
    <mergeCell ref="D13:D14"/>
    <mergeCell ref="D16:D19"/>
    <mergeCell ref="F13:F19"/>
    <mergeCell ref="L15:M15"/>
    <mergeCell ref="H15:I15"/>
    <mergeCell ref="E21:E22"/>
  </mergeCells>
  <hyperlinks>
    <hyperlink ref="D15" r:id="rId1" xr:uid="{00000000-0004-0000-0B00-000000000000}"/>
  </hyperlinks>
  <pageMargins left="0.7" right="0.7" top="0.75" bottom="0.75" header="0.3" footer="0.3"/>
  <pageSetup orientation="portrait" r:id="rId2"/>
  <headerFooter>
    <oddFooter>&amp;C_x000D_&amp;1#&amp;"Calibri"&amp;10&amp;K000000 OFFICIAL-InternalOnly</oddFooter>
  </headerFooter>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79998168889431442"/>
    <pageSetUpPr autoPageBreaks="0"/>
  </sheetPr>
  <dimension ref="A1:AO40"/>
  <sheetViews>
    <sheetView topLeftCell="Q1" zoomScaleNormal="100" workbookViewId="0">
      <selection activeCell="Z14" sqref="Z14"/>
    </sheetView>
  </sheetViews>
  <sheetFormatPr defaultColWidth="0" defaultRowHeight="12.6" zeroHeight="1"/>
  <cols>
    <col min="1" max="1" width="3" customWidth="1"/>
    <col min="2" max="2" width="36" customWidth="1"/>
    <col min="3" max="3" width="40" customWidth="1"/>
    <col min="4" max="4" width="22.81640625" customWidth="1"/>
    <col min="5" max="5" width="9" customWidth="1"/>
    <col min="6" max="6" width="20.453125" customWidth="1"/>
    <col min="7" max="7" width="1.453125" customWidth="1"/>
    <col min="8" max="8" width="18" customWidth="1"/>
    <col min="9" max="9" width="13" customWidth="1"/>
    <col min="10" max="10" width="16" customWidth="1"/>
    <col min="11" max="11" width="11.453125" customWidth="1"/>
    <col min="12" max="12" width="15.6328125" customWidth="1"/>
    <col min="13" max="13" width="13.81640625" customWidth="1"/>
    <col min="14" max="15" width="13" customWidth="1"/>
    <col min="16" max="16" width="1.453125" customWidth="1"/>
    <col min="17" max="24" width="15.6328125" customWidth="1"/>
    <col min="25" max="25" width="1.453125" customWidth="1"/>
    <col min="26" max="28" width="15.6328125" customWidth="1"/>
    <col min="29" max="29" width="8.6328125" hidden="1"/>
  </cols>
  <sheetData>
    <row r="1" spans="1:41" s="2" customFormat="1" ht="12.75" customHeight="1">
      <c r="E1" s="40"/>
    </row>
    <row r="2" spans="1:41" s="2" customFormat="1" ht="18.75" customHeight="1">
      <c r="B2" s="41" t="s">
        <v>237</v>
      </c>
      <c r="C2" s="41"/>
      <c r="E2" s="40"/>
    </row>
    <row r="3" spans="1:41" s="2" customFormat="1" ht="42" customHeight="1">
      <c r="B3" s="297" t="s">
        <v>238</v>
      </c>
      <c r="C3" s="297"/>
      <c r="D3" s="297"/>
      <c r="E3" s="297"/>
      <c r="F3" s="297"/>
      <c r="G3" s="40"/>
      <c r="H3" s="40"/>
      <c r="I3" s="40"/>
      <c r="J3" s="40"/>
      <c r="K3" s="40"/>
      <c r="L3" s="40"/>
      <c r="M3" s="40"/>
      <c r="N3" s="40"/>
      <c r="O3" s="40"/>
      <c r="P3" s="40"/>
      <c r="Q3" s="40"/>
      <c r="R3" s="40"/>
      <c r="S3" s="40"/>
      <c r="T3" s="40"/>
      <c r="Y3" s="40"/>
    </row>
    <row r="4" spans="1:41" s="2" customFormat="1" ht="12.75" customHeight="1">
      <c r="E4" s="40"/>
    </row>
    <row r="5" spans="1:41" s="15" customFormat="1">
      <c r="G5" s="57"/>
      <c r="P5" s="57"/>
      <c r="Y5" s="57"/>
    </row>
    <row r="6" spans="1:41" ht="12.75" customHeight="1">
      <c r="A6" s="15"/>
      <c r="B6" s="287" t="s">
        <v>27</v>
      </c>
      <c r="C6" s="341" t="s">
        <v>43</v>
      </c>
      <c r="D6" s="342" t="s">
        <v>187</v>
      </c>
      <c r="E6" s="341" t="s">
        <v>79</v>
      </c>
      <c r="F6" s="301"/>
      <c r="G6" s="29"/>
      <c r="H6" s="302" t="s">
        <v>80</v>
      </c>
      <c r="I6" s="303"/>
      <c r="J6" s="303"/>
      <c r="K6" s="303"/>
      <c r="L6" s="303"/>
      <c r="M6" s="303"/>
      <c r="N6" s="303"/>
      <c r="O6" s="304"/>
      <c r="P6" s="139"/>
      <c r="Q6" s="248" t="s">
        <v>81</v>
      </c>
      <c r="R6" s="249"/>
      <c r="S6" s="249"/>
      <c r="T6" s="249"/>
      <c r="U6" s="249"/>
      <c r="V6" s="249"/>
      <c r="W6" s="249"/>
      <c r="X6" s="249"/>
      <c r="Y6" s="29"/>
      <c r="Z6" s="249"/>
      <c r="AA6" s="249"/>
      <c r="AB6" s="250"/>
    </row>
    <row r="7" spans="1:41" ht="12.75" customHeight="1">
      <c r="A7" s="15"/>
      <c r="B7" s="287"/>
      <c r="C7" s="341"/>
      <c r="D7" s="342"/>
      <c r="E7" s="341"/>
      <c r="F7" s="301"/>
      <c r="G7" s="29"/>
      <c r="H7" s="288" t="s">
        <v>82</v>
      </c>
      <c r="I7" s="289"/>
      <c r="J7" s="289"/>
      <c r="K7" s="289"/>
      <c r="L7" s="289"/>
      <c r="M7" s="289"/>
      <c r="N7" s="289"/>
      <c r="O7" s="290"/>
      <c r="P7" s="139"/>
      <c r="Q7" s="251" t="s">
        <v>83</v>
      </c>
      <c r="R7" s="252"/>
      <c r="S7" s="252"/>
      <c r="T7" s="252"/>
      <c r="U7" s="252"/>
      <c r="V7" s="252"/>
      <c r="W7" s="252"/>
      <c r="X7" s="252"/>
      <c r="Y7" s="29"/>
      <c r="Z7" s="252"/>
      <c r="AA7" s="252"/>
      <c r="AB7" s="253"/>
    </row>
    <row r="8" spans="1:41" ht="25.5" customHeight="1">
      <c r="A8" s="15"/>
      <c r="B8" s="287"/>
      <c r="C8" s="341"/>
      <c r="D8" s="342"/>
      <c r="E8" s="341"/>
      <c r="F8" s="55" t="s">
        <v>84</v>
      </c>
      <c r="G8" s="29"/>
      <c r="H8" s="34" t="s">
        <v>85</v>
      </c>
      <c r="I8" s="34" t="s">
        <v>86</v>
      </c>
      <c r="J8" s="34" t="s">
        <v>87</v>
      </c>
      <c r="K8" s="34" t="s">
        <v>88</v>
      </c>
      <c r="L8" s="34" t="s">
        <v>89</v>
      </c>
      <c r="M8" s="35" t="s">
        <v>90</v>
      </c>
      <c r="N8" s="34" t="s">
        <v>91</v>
      </c>
      <c r="O8" s="34" t="s">
        <v>92</v>
      </c>
      <c r="P8" s="29"/>
      <c r="Q8" s="30" t="s">
        <v>93</v>
      </c>
      <c r="R8" s="30" t="s">
        <v>94</v>
      </c>
      <c r="S8" s="30" t="s">
        <v>95</v>
      </c>
      <c r="T8" s="36" t="s">
        <v>96</v>
      </c>
      <c r="U8" s="30" t="s">
        <v>97</v>
      </c>
      <c r="V8" s="30" t="s">
        <v>98</v>
      </c>
      <c r="W8" s="30" t="s">
        <v>99</v>
      </c>
      <c r="X8" s="30" t="s">
        <v>100</v>
      </c>
      <c r="Y8" s="29"/>
      <c r="Z8" s="30" t="s">
        <v>101</v>
      </c>
      <c r="AA8" s="30" t="s">
        <v>102</v>
      </c>
      <c r="AB8" s="30" t="s">
        <v>103</v>
      </c>
    </row>
    <row r="9" spans="1:41" ht="25.5" customHeight="1">
      <c r="A9" s="15"/>
      <c r="B9" s="287"/>
      <c r="C9" s="341"/>
      <c r="D9" s="342"/>
      <c r="E9" s="341"/>
      <c r="F9" s="100" t="s">
        <v>84</v>
      </c>
      <c r="G9" s="87"/>
      <c r="H9" s="34" t="s">
        <v>85</v>
      </c>
      <c r="I9" s="34" t="s">
        <v>86</v>
      </c>
      <c r="J9" s="34" t="s">
        <v>87</v>
      </c>
      <c r="K9" s="34" t="s">
        <v>88</v>
      </c>
      <c r="L9" s="34" t="s">
        <v>89</v>
      </c>
      <c r="M9" s="35" t="s">
        <v>90</v>
      </c>
      <c r="N9" s="34" t="s">
        <v>91</v>
      </c>
      <c r="O9" s="34" t="s">
        <v>92</v>
      </c>
      <c r="P9" s="87"/>
      <c r="Q9" s="30" t="s">
        <v>93</v>
      </c>
      <c r="R9" s="30" t="s">
        <v>94</v>
      </c>
      <c r="S9" s="30" t="s">
        <v>95</v>
      </c>
      <c r="T9" s="36" t="s">
        <v>96</v>
      </c>
      <c r="U9" s="30" t="s">
        <v>97</v>
      </c>
      <c r="V9" s="30" t="s">
        <v>98</v>
      </c>
      <c r="W9" s="30" t="s">
        <v>99</v>
      </c>
      <c r="X9" s="30" t="s">
        <v>100</v>
      </c>
      <c r="Y9" s="87"/>
      <c r="Z9" s="30" t="s">
        <v>104</v>
      </c>
      <c r="AA9" s="30" t="s">
        <v>105</v>
      </c>
      <c r="AB9" s="30" t="s">
        <v>103</v>
      </c>
    </row>
    <row r="10" spans="1:41" ht="12.75" customHeight="1">
      <c r="A10" s="15"/>
      <c r="B10" s="287"/>
      <c r="C10" s="341"/>
      <c r="D10" s="342"/>
      <c r="E10" s="341"/>
      <c r="F10" s="55" t="s">
        <v>106</v>
      </c>
      <c r="G10" s="29"/>
      <c r="H10" s="32" t="s">
        <v>107</v>
      </c>
      <c r="I10" s="32" t="s">
        <v>108</v>
      </c>
      <c r="J10" s="32" t="s">
        <v>109</v>
      </c>
      <c r="K10" s="32" t="s">
        <v>110</v>
      </c>
      <c r="L10" s="32" t="s">
        <v>111</v>
      </c>
      <c r="M10" s="33" t="s">
        <v>112</v>
      </c>
      <c r="N10" s="32" t="s">
        <v>113</v>
      </c>
      <c r="O10" s="32" t="s">
        <v>114</v>
      </c>
      <c r="P10" s="29"/>
      <c r="Q10" s="32" t="s">
        <v>115</v>
      </c>
      <c r="R10" s="32" t="s">
        <v>116</v>
      </c>
      <c r="S10" s="32" t="s">
        <v>117</v>
      </c>
      <c r="T10" s="37" t="s">
        <v>118</v>
      </c>
      <c r="U10" s="32" t="s">
        <v>119</v>
      </c>
      <c r="V10" s="32" t="s">
        <v>120</v>
      </c>
      <c r="W10" s="32" t="s">
        <v>121</v>
      </c>
      <c r="X10" s="32" t="s">
        <v>122</v>
      </c>
      <c r="Y10" s="29"/>
      <c r="Z10" s="32" t="s">
        <v>123</v>
      </c>
      <c r="AA10" s="32" t="s">
        <v>124</v>
      </c>
      <c r="AB10" s="32" t="s">
        <v>125</v>
      </c>
    </row>
    <row r="11" spans="1:41" ht="12.75" customHeight="1">
      <c r="A11" s="15"/>
      <c r="B11" s="287"/>
      <c r="C11" s="341"/>
      <c r="D11" s="342"/>
      <c r="E11" s="341"/>
      <c r="F11" s="56" t="s">
        <v>239</v>
      </c>
      <c r="G11" s="29"/>
      <c r="H11" s="30" t="s">
        <v>127</v>
      </c>
      <c r="I11" s="30" t="s">
        <v>127</v>
      </c>
      <c r="J11" s="30" t="s">
        <v>128</v>
      </c>
      <c r="K11" s="30" t="s">
        <v>128</v>
      </c>
      <c r="L11" s="30" t="s">
        <v>129</v>
      </c>
      <c r="M11" s="31" t="s">
        <v>129</v>
      </c>
      <c r="N11" s="30" t="s">
        <v>130</v>
      </c>
      <c r="O11" s="30" t="s">
        <v>130</v>
      </c>
      <c r="P11" s="29"/>
      <c r="Q11" s="30" t="s">
        <v>131</v>
      </c>
      <c r="R11" s="30" t="s">
        <v>132</v>
      </c>
      <c r="S11" s="30" t="s">
        <v>132</v>
      </c>
      <c r="T11" s="36" t="s">
        <v>133</v>
      </c>
      <c r="U11" s="30" t="s">
        <v>133</v>
      </c>
      <c r="V11" s="30" t="s">
        <v>134</v>
      </c>
      <c r="W11" s="30" t="s">
        <v>134</v>
      </c>
      <c r="X11" s="30" t="s">
        <v>135</v>
      </c>
      <c r="Y11" s="29"/>
      <c r="Z11" s="30" t="s">
        <v>135</v>
      </c>
      <c r="AA11" s="30" t="s">
        <v>136</v>
      </c>
      <c r="AB11" s="30" t="s">
        <v>136</v>
      </c>
    </row>
    <row r="12" spans="1:41" s="54" customFormat="1">
      <c r="A12" s="15"/>
      <c r="B12" s="339" t="s">
        <v>55</v>
      </c>
      <c r="C12" s="340"/>
      <c r="D12" s="340"/>
      <c r="E12" s="340"/>
      <c r="F12" s="340"/>
      <c r="G12" s="29"/>
      <c r="H12" s="49"/>
      <c r="I12" s="49"/>
      <c r="J12" s="49"/>
      <c r="K12" s="49"/>
      <c r="L12" s="49"/>
      <c r="M12" s="50"/>
      <c r="N12" s="49"/>
      <c r="O12" s="49"/>
      <c r="P12" s="29"/>
      <c r="Q12" s="49"/>
      <c r="R12" s="49"/>
      <c r="S12" s="49"/>
      <c r="T12" s="51"/>
      <c r="U12" s="49"/>
      <c r="V12" s="49"/>
      <c r="W12" s="49"/>
      <c r="X12" s="49"/>
      <c r="Y12" s="29"/>
      <c r="Z12" s="49"/>
      <c r="AA12" s="49"/>
      <c r="AB12" s="49"/>
    </row>
    <row r="13" spans="1:41" s="4" customFormat="1" ht="22.8">
      <c r="A13" s="57"/>
      <c r="B13" s="27" t="s">
        <v>240</v>
      </c>
      <c r="C13" s="27"/>
      <c r="D13" s="27" t="s">
        <v>241</v>
      </c>
      <c r="E13" s="3" t="s">
        <v>207</v>
      </c>
      <c r="F13" s="344"/>
      <c r="G13" s="29"/>
      <c r="H13" s="18">
        <v>320000000</v>
      </c>
      <c r="I13" s="18">
        <v>320000000</v>
      </c>
      <c r="J13" s="18">
        <v>323000000</v>
      </c>
      <c r="K13" s="18">
        <v>323000000</v>
      </c>
      <c r="L13" s="18">
        <v>329000000</v>
      </c>
      <c r="M13" s="18">
        <v>329000000</v>
      </c>
      <c r="N13" s="18">
        <v>340000000</v>
      </c>
      <c r="O13" s="18">
        <v>340000000</v>
      </c>
      <c r="P13" s="29"/>
      <c r="Q13" s="18">
        <v>340000000</v>
      </c>
      <c r="R13" s="18">
        <v>348000000</v>
      </c>
      <c r="S13" s="18">
        <v>347000000</v>
      </c>
      <c r="T13" s="18">
        <v>355000000</v>
      </c>
      <c r="U13" s="18">
        <v>354000000</v>
      </c>
      <c r="V13" s="18">
        <v>357000000</v>
      </c>
      <c r="W13" s="18">
        <v>354000000</v>
      </c>
      <c r="X13" s="18">
        <v>488000000</v>
      </c>
      <c r="Y13" s="29"/>
      <c r="Z13" s="265">
        <v>520000000</v>
      </c>
      <c r="AA13" s="18"/>
      <c r="AB13" s="18"/>
    </row>
    <row r="14" spans="1:41" s="4" customFormat="1" ht="11.4">
      <c r="A14" s="57"/>
      <c r="B14" s="238" t="s">
        <v>242</v>
      </c>
      <c r="C14" s="374"/>
      <c r="D14" s="334" t="s">
        <v>243</v>
      </c>
      <c r="E14" s="3" t="s">
        <v>207</v>
      </c>
      <c r="F14" s="345"/>
      <c r="G14" s="29"/>
      <c r="H14" s="378"/>
      <c r="I14" s="379"/>
      <c r="J14" s="379"/>
      <c r="K14" s="380"/>
      <c r="L14" s="72">
        <v>174000000</v>
      </c>
      <c r="M14" s="72">
        <f>174000000</f>
        <v>174000000</v>
      </c>
      <c r="N14" s="72">
        <v>160000000</v>
      </c>
      <c r="O14" s="72">
        <v>160000000</v>
      </c>
      <c r="P14" s="29"/>
      <c r="Q14" s="72">
        <v>160000000</v>
      </c>
      <c r="R14" s="18">
        <v>164000000</v>
      </c>
      <c r="S14" s="18">
        <v>153000000</v>
      </c>
      <c r="T14" s="18">
        <v>157000000</v>
      </c>
      <c r="U14" s="18">
        <v>147000000</v>
      </c>
      <c r="V14" s="18">
        <v>148000000</v>
      </c>
      <c r="W14" s="18">
        <v>130000000</v>
      </c>
      <c r="X14" s="18">
        <v>179000000</v>
      </c>
      <c r="Y14" s="29"/>
      <c r="Z14" s="265">
        <v>520000000</v>
      </c>
      <c r="AA14" s="18"/>
      <c r="AB14" s="18"/>
      <c r="AD14" s="376"/>
      <c r="AE14" s="376"/>
      <c r="AF14" s="376"/>
      <c r="AG14" s="376"/>
      <c r="AH14" s="376"/>
      <c r="AI14" s="376"/>
      <c r="AJ14" s="376"/>
      <c r="AK14" s="376"/>
      <c r="AL14" s="376"/>
      <c r="AM14" s="376"/>
      <c r="AN14" s="376"/>
      <c r="AO14" s="376"/>
    </row>
    <row r="15" spans="1:41" s="4" customFormat="1" ht="11.4">
      <c r="A15" s="57"/>
      <c r="B15" s="238" t="s">
        <v>244</v>
      </c>
      <c r="C15" s="375"/>
      <c r="D15" s="335"/>
      <c r="E15" s="3" t="s">
        <v>207</v>
      </c>
      <c r="F15" s="345"/>
      <c r="G15" s="29"/>
      <c r="H15" s="381"/>
      <c r="I15" s="382"/>
      <c r="J15" s="382"/>
      <c r="K15" s="383"/>
      <c r="L15" s="72">
        <v>155000000</v>
      </c>
      <c r="M15" s="72">
        <v>155000000</v>
      </c>
      <c r="N15" s="72">
        <v>180000000</v>
      </c>
      <c r="O15" s="72">
        <v>180000000</v>
      </c>
      <c r="P15" s="29"/>
      <c r="Q15" s="72">
        <v>180000000</v>
      </c>
      <c r="R15" s="18">
        <v>184000000</v>
      </c>
      <c r="S15" s="18">
        <v>194000000</v>
      </c>
      <c r="T15" s="18">
        <v>198000000</v>
      </c>
      <c r="U15" s="18">
        <v>207000000</v>
      </c>
      <c r="V15" s="18">
        <v>209000000</v>
      </c>
      <c r="W15" s="18">
        <v>224000000</v>
      </c>
      <c r="X15" s="18">
        <v>309000000</v>
      </c>
      <c r="Y15" s="29"/>
      <c r="Z15" s="263">
        <v>0</v>
      </c>
      <c r="AA15" s="18"/>
      <c r="AB15" s="18"/>
    </row>
    <row r="16" spans="1:41" s="4" customFormat="1" ht="31.5" customHeight="1">
      <c r="A16" s="57"/>
      <c r="B16" s="26" t="s">
        <v>245</v>
      </c>
      <c r="C16" s="334" t="s">
        <v>246</v>
      </c>
      <c r="D16" s="334" t="s">
        <v>231</v>
      </c>
      <c r="E16" s="26" t="s">
        <v>247</v>
      </c>
      <c r="F16" s="345"/>
      <c r="G16" s="29"/>
      <c r="H16" s="18">
        <v>48804601</v>
      </c>
      <c r="I16" s="72">
        <v>48804601</v>
      </c>
      <c r="J16" s="72">
        <v>48793487</v>
      </c>
      <c r="K16" s="72">
        <v>48793487</v>
      </c>
      <c r="L16" s="72">
        <v>49081370</v>
      </c>
      <c r="M16" s="72">
        <v>49081370</v>
      </c>
      <c r="N16" s="72">
        <v>47655700</v>
      </c>
      <c r="O16" s="72">
        <v>47655700</v>
      </c>
      <c r="P16" s="29"/>
      <c r="Q16" s="72">
        <v>47655700</v>
      </c>
      <c r="R16" s="18">
        <v>47655700</v>
      </c>
      <c r="S16" s="18">
        <v>48171495</v>
      </c>
      <c r="T16" s="18">
        <v>48171495</v>
      </c>
      <c r="U16" s="18">
        <v>50203694</v>
      </c>
      <c r="V16" s="18">
        <v>50203694</v>
      </c>
      <c r="W16" s="18">
        <v>50687416</v>
      </c>
      <c r="X16" s="18">
        <v>50687416</v>
      </c>
      <c r="Y16" s="29"/>
      <c r="Z16" s="265">
        <v>52258752</v>
      </c>
      <c r="AA16" s="18"/>
      <c r="AB16" s="18"/>
    </row>
    <row r="17" spans="1:41" s="4" customFormat="1" ht="31.5" customHeight="1">
      <c r="A17" s="57"/>
      <c r="B17" s="19" t="s">
        <v>248</v>
      </c>
      <c r="C17" s="335"/>
      <c r="D17" s="335"/>
      <c r="E17" s="19" t="s">
        <v>199</v>
      </c>
      <c r="F17" s="346"/>
      <c r="G17" s="29"/>
      <c r="H17" s="363"/>
      <c r="I17" s="377"/>
      <c r="J17" s="377"/>
      <c r="K17" s="364"/>
      <c r="L17" s="71">
        <v>0.99897000000000002</v>
      </c>
      <c r="M17" s="71">
        <v>0.99897000000000002</v>
      </c>
      <c r="N17" s="71">
        <v>0.99363000000000001</v>
      </c>
      <c r="O17" s="71">
        <v>0.99363000000000001</v>
      </c>
      <c r="P17" s="29"/>
      <c r="Q17" s="71">
        <v>0.99363000000000001</v>
      </c>
      <c r="R17" s="71">
        <v>0.99363000000000001</v>
      </c>
      <c r="S17" s="151">
        <v>0.99690000000000001</v>
      </c>
      <c r="T17" s="151">
        <v>0.99690000000000001</v>
      </c>
      <c r="U17" s="151">
        <v>0.99929999999999997</v>
      </c>
      <c r="V17" s="151">
        <v>0.99929999999999997</v>
      </c>
      <c r="W17" s="217">
        <v>0.99960000000000004</v>
      </c>
      <c r="X17" s="217">
        <v>0.99960000000000004</v>
      </c>
      <c r="Y17" s="29"/>
      <c r="Z17" s="268">
        <v>1</v>
      </c>
      <c r="AA17" s="18"/>
      <c r="AB17" s="18"/>
      <c r="AD17" s="376"/>
      <c r="AE17" s="376"/>
      <c r="AF17" s="376"/>
      <c r="AG17" s="376"/>
      <c r="AH17" s="376"/>
      <c r="AI17" s="376"/>
      <c r="AJ17" s="376"/>
      <c r="AK17" s="376"/>
      <c r="AL17" s="376"/>
      <c r="AM17" s="376"/>
      <c r="AN17" s="376"/>
      <c r="AO17" s="376"/>
    </row>
    <row r="18" spans="1:41" s="54" customFormat="1">
      <c r="A18" s="15"/>
      <c r="B18" s="339" t="s">
        <v>51</v>
      </c>
      <c r="C18" s="340"/>
      <c r="D18" s="340"/>
      <c r="E18" s="340"/>
      <c r="F18" s="340"/>
      <c r="G18" s="29"/>
      <c r="H18" s="49"/>
      <c r="I18" s="49"/>
      <c r="J18" s="49"/>
      <c r="K18" s="49"/>
      <c r="L18" s="49"/>
      <c r="M18" s="50"/>
      <c r="N18" s="49"/>
      <c r="O18" s="49"/>
      <c r="P18" s="29"/>
      <c r="Q18" s="49"/>
      <c r="R18" s="49"/>
      <c r="S18" s="49"/>
      <c r="T18" s="51"/>
      <c r="U18" s="49"/>
      <c r="V18" s="49"/>
      <c r="W18" s="49"/>
      <c r="X18" s="49"/>
      <c r="Y18" s="29"/>
      <c r="Z18" s="49"/>
      <c r="AA18" s="49"/>
      <c r="AB18" s="49"/>
    </row>
    <row r="19" spans="1:41" s="4" customFormat="1" ht="11.4">
      <c r="A19" s="57"/>
      <c r="B19" s="373" t="s">
        <v>249</v>
      </c>
      <c r="C19" s="373"/>
      <c r="D19" s="373"/>
      <c r="E19" s="12" t="s">
        <v>164</v>
      </c>
      <c r="F19" s="12"/>
      <c r="G19" s="29"/>
      <c r="H19" s="5">
        <f>IF(H14="",(H13/H16),((L14*L17))+L15/L16)</f>
        <v>6.5567588596821027</v>
      </c>
      <c r="I19" s="5">
        <f>IF(I14="",(I13/I16),((M14*M17))+M15/M16)</f>
        <v>6.5567588596821027</v>
      </c>
      <c r="J19" s="5">
        <f>IF(J14="",(J13/J16),((O14*O17))+O15/O16)</f>
        <v>6.6197359495950758</v>
      </c>
      <c r="K19" s="5">
        <f>IF(K14="",(K13/K16),((P14*P17))+P15/P16)</f>
        <v>6.6197359495950758</v>
      </c>
      <c r="L19" s="5">
        <f>IF(L14="",(L13/L16),((L14*L17)+L15)/L16)</f>
        <v>6.6995028867368616</v>
      </c>
      <c r="M19" s="5">
        <f>IF(M14="",(M13/M16),((M14*M17)+M15)/M16)</f>
        <v>6.6995028867368616</v>
      </c>
      <c r="N19" s="5">
        <f>IF(N14="",(N13/N16),((N14*N17)+N15)/N16)</f>
        <v>7.1131218301273513</v>
      </c>
      <c r="O19" s="5">
        <f>IF(O14="",(O13/O16),((O14*O17)+O15)/O16)</f>
        <v>7.1131218301273513</v>
      </c>
      <c r="P19" s="29"/>
      <c r="Q19" s="5">
        <f>IF(Q14="","",((Q14*Q17)+Q15)/Q16)</f>
        <v>7.1131218301273513</v>
      </c>
      <c r="R19" s="5">
        <f t="shared" ref="R19:AB19" si="0">IF(R14="","",((R14*R17)+R15)/R16)</f>
        <v>7.2804579515147188</v>
      </c>
      <c r="S19" s="5">
        <f t="shared" si="0"/>
        <v>7.1935840895118579</v>
      </c>
      <c r="T19" s="5">
        <f t="shared" si="0"/>
        <v>7.3593999937099728</v>
      </c>
      <c r="U19" s="5">
        <f>IF(U14="","",((U14*U17)+U15)/U16)</f>
        <v>7.0492243060839304</v>
      </c>
      <c r="V19" s="5">
        <f t="shared" si="0"/>
        <v>7.1089669218364691</v>
      </c>
      <c r="W19" s="5">
        <f t="shared" si="0"/>
        <v>6.9829560851947949</v>
      </c>
      <c r="X19" s="5">
        <f t="shared" si="0"/>
        <v>9.6262235975887975</v>
      </c>
      <c r="Y19" s="29"/>
      <c r="Z19" s="5">
        <f t="shared" si="0"/>
        <v>9.9504863797742438</v>
      </c>
      <c r="AA19" s="5" t="str">
        <f t="shared" si="0"/>
        <v/>
      </c>
      <c r="AB19" s="5" t="str">
        <f t="shared" si="0"/>
        <v/>
      </c>
      <c r="AC19" s="6"/>
    </row>
    <row r="20" spans="1:41" s="15" customFormat="1">
      <c r="B20" s="58"/>
      <c r="C20" s="58"/>
      <c r="D20" s="58"/>
      <c r="G20" s="57"/>
      <c r="H20" s="66"/>
      <c r="I20" s="67"/>
      <c r="J20" s="67"/>
      <c r="K20" s="67"/>
      <c r="P20" s="57"/>
      <c r="Y20" s="57"/>
    </row>
    <row r="21" spans="1:41" s="15" customFormat="1">
      <c r="G21" s="57"/>
      <c r="P21" s="57"/>
      <c r="Y21" s="57"/>
    </row>
    <row r="22" spans="1:41" s="15" customFormat="1"/>
    <row r="23" spans="1:41" s="15" customFormat="1"/>
    <row r="24" spans="1:41" s="15" customFormat="1"/>
    <row r="25" spans="1:41" s="15" customFormat="1"/>
    <row r="26" spans="1:41" s="15" customFormat="1"/>
    <row r="27" spans="1:41" s="15" customFormat="1">
      <c r="Z27" s="215"/>
      <c r="AA27" s="213"/>
    </row>
    <row r="28" spans="1:41" s="15" customFormat="1">
      <c r="B28" s="68"/>
      <c r="C28" s="68"/>
      <c r="Z28" s="215"/>
      <c r="AA28" s="213"/>
    </row>
    <row r="29" spans="1:41" s="15" customFormat="1">
      <c r="Z29" s="216"/>
    </row>
    <row r="30" spans="1:41" s="15" customFormat="1">
      <c r="H30" s="69"/>
      <c r="I30" s="69"/>
      <c r="J30" s="69"/>
    </row>
    <row r="31" spans="1:41" s="15" customFormat="1"/>
    <row r="32" spans="1:41" s="15" customFormat="1"/>
    <row r="33" spans="10:15" s="15" customFormat="1">
      <c r="J33" s="69"/>
    </row>
    <row r="34" spans="10:15" s="15" customFormat="1">
      <c r="M34" s="70"/>
    </row>
    <row r="39" spans="10:15" ht="12.6" hidden="1" customHeight="1">
      <c r="K39" s="14"/>
      <c r="L39" s="25"/>
      <c r="M39" s="25"/>
      <c r="N39" s="25"/>
      <c r="O39" s="25"/>
    </row>
    <row r="40" spans="10:15" ht="12.6" hidden="1" customHeight="1">
      <c r="K40" s="14"/>
      <c r="L40" s="25"/>
      <c r="M40" s="25"/>
      <c r="N40" s="25"/>
      <c r="O40" s="25"/>
    </row>
  </sheetData>
  <mergeCells count="20">
    <mergeCell ref="AD17:AO17"/>
    <mergeCell ref="AD14:AO14"/>
    <mergeCell ref="H17:K17"/>
    <mergeCell ref="H14:K15"/>
    <mergeCell ref="B3:F3"/>
    <mergeCell ref="D16:D17"/>
    <mergeCell ref="B12:F12"/>
    <mergeCell ref="C16:C17"/>
    <mergeCell ref="E6:E11"/>
    <mergeCell ref="F6:F7"/>
    <mergeCell ref="B19:D19"/>
    <mergeCell ref="B6:B11"/>
    <mergeCell ref="C6:C11"/>
    <mergeCell ref="D6:D11"/>
    <mergeCell ref="H6:O6"/>
    <mergeCell ref="D14:D15"/>
    <mergeCell ref="C14:C15"/>
    <mergeCell ref="F13:F17"/>
    <mergeCell ref="H7:O7"/>
    <mergeCell ref="B18:F18"/>
  </mergeCells>
  <pageMargins left="0.7" right="0.7" top="0.75" bottom="0.75" header="0.3" footer="0.3"/>
  <pageSetup orientation="portrait" r:id="rId1"/>
  <headerFooter>
    <oddFooter>&amp;C_x000D_&amp;1#&amp;"Calibri"&amp;10&amp;K000000 OFFICIAL-InternalOnly</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79998168889431442"/>
    <pageSetUpPr autoPageBreaks="0" fitToPage="1"/>
  </sheetPr>
  <dimension ref="A1:AC27"/>
  <sheetViews>
    <sheetView topLeftCell="L1" zoomScale="85" zoomScaleNormal="85" workbookViewId="0">
      <selection activeCell="Z13" sqref="Z13"/>
    </sheetView>
  </sheetViews>
  <sheetFormatPr defaultColWidth="0" defaultRowHeight="12.6" zeroHeight="1"/>
  <cols>
    <col min="1" max="1" width="2.81640625" customWidth="1"/>
    <col min="2" max="2" width="38.1796875" customWidth="1"/>
    <col min="3" max="3" width="41" customWidth="1"/>
    <col min="4" max="4" width="35" style="1" customWidth="1"/>
    <col min="5" max="5" width="13.1796875" customWidth="1"/>
    <col min="6" max="6" width="24.453125" customWidth="1"/>
    <col min="7" max="7" width="1.453125" customWidth="1"/>
    <col min="8" max="8" width="15.6328125" customWidth="1"/>
    <col min="9" max="9" width="12" customWidth="1"/>
    <col min="10" max="10" width="13.453125" customWidth="1"/>
    <col min="11" max="11" width="13.7265625" customWidth="1"/>
    <col min="12" max="12" width="14.81640625" customWidth="1"/>
    <col min="13" max="13" width="15.6328125" customWidth="1"/>
    <col min="14" max="15" width="13.81640625" customWidth="1"/>
    <col min="16" max="16" width="1.453125" customWidth="1"/>
    <col min="17" max="24" width="15.6328125" customWidth="1"/>
    <col min="25" max="25" width="1.453125" customWidth="1"/>
    <col min="26" max="28" width="15.6328125" customWidth="1"/>
    <col min="29" max="29" width="9" customWidth="1"/>
  </cols>
  <sheetData>
    <row r="1" spans="1:28" s="2" customFormat="1" ht="12.75" customHeight="1">
      <c r="E1" s="40"/>
    </row>
    <row r="2" spans="1:28" s="2" customFormat="1" ht="18.75" customHeight="1">
      <c r="B2" s="41" t="s">
        <v>250</v>
      </c>
      <c r="C2" s="41"/>
      <c r="E2" s="40"/>
    </row>
    <row r="3" spans="1:28" s="2" customFormat="1" ht="12.75" customHeight="1">
      <c r="B3" s="2" t="s">
        <v>251</v>
      </c>
      <c r="E3" s="40"/>
    </row>
    <row r="4" spans="1:28" s="2" customFormat="1" ht="12.75" customHeight="1">
      <c r="E4" s="40"/>
    </row>
    <row r="5" spans="1:28">
      <c r="A5" s="15"/>
      <c r="G5" s="28"/>
      <c r="P5" s="28"/>
      <c r="Y5" s="28"/>
    </row>
    <row r="6" spans="1:28" ht="14.25" customHeight="1">
      <c r="A6" s="15"/>
      <c r="B6" s="287" t="s">
        <v>27</v>
      </c>
      <c r="C6" s="341" t="s">
        <v>43</v>
      </c>
      <c r="D6" s="342" t="s">
        <v>187</v>
      </c>
      <c r="E6" s="341" t="s">
        <v>79</v>
      </c>
      <c r="F6" s="301"/>
      <c r="G6" s="45"/>
      <c r="H6" s="302" t="s">
        <v>80</v>
      </c>
      <c r="I6" s="303"/>
      <c r="J6" s="303"/>
      <c r="K6" s="303"/>
      <c r="L6" s="303"/>
      <c r="M6" s="303"/>
      <c r="N6" s="303"/>
      <c r="O6" s="304"/>
      <c r="P6" s="139"/>
      <c r="Q6" s="248" t="s">
        <v>81</v>
      </c>
      <c r="R6" s="249"/>
      <c r="S6" s="249"/>
      <c r="T6" s="249"/>
      <c r="U6" s="249"/>
      <c r="V6" s="249"/>
      <c r="W6" s="249"/>
      <c r="X6" s="249"/>
      <c r="Y6" s="45"/>
      <c r="Z6" s="249"/>
      <c r="AA6" s="249"/>
      <c r="AB6" s="250"/>
    </row>
    <row r="7" spans="1:28" ht="12.75" customHeight="1">
      <c r="A7" s="15"/>
      <c r="B7" s="287"/>
      <c r="C7" s="341"/>
      <c r="D7" s="342"/>
      <c r="E7" s="341"/>
      <c r="F7" s="301"/>
      <c r="G7" s="45"/>
      <c r="H7" s="288" t="s">
        <v>82</v>
      </c>
      <c r="I7" s="289"/>
      <c r="J7" s="289"/>
      <c r="K7" s="289"/>
      <c r="L7" s="289"/>
      <c r="M7" s="289"/>
      <c r="N7" s="289"/>
      <c r="O7" s="290"/>
      <c r="P7" s="139"/>
      <c r="Q7" s="251" t="s">
        <v>83</v>
      </c>
      <c r="R7" s="252"/>
      <c r="S7" s="252"/>
      <c r="T7" s="252"/>
      <c r="U7" s="252"/>
      <c r="V7" s="252"/>
      <c r="W7" s="252"/>
      <c r="X7" s="252"/>
      <c r="Y7" s="45"/>
      <c r="Z7" s="252"/>
      <c r="AA7" s="252"/>
      <c r="AB7" s="253"/>
    </row>
    <row r="8" spans="1:28" ht="22.8">
      <c r="A8" s="15"/>
      <c r="B8" s="287"/>
      <c r="C8" s="341"/>
      <c r="D8" s="342"/>
      <c r="E8" s="341"/>
      <c r="F8" s="55" t="s">
        <v>84</v>
      </c>
      <c r="G8" s="45"/>
      <c r="H8" s="30" t="s">
        <v>85</v>
      </c>
      <c r="I8" s="30" t="s">
        <v>86</v>
      </c>
      <c r="J8" s="30" t="s">
        <v>87</v>
      </c>
      <c r="K8" s="30" t="s">
        <v>88</v>
      </c>
      <c r="L8" s="30" t="s">
        <v>89</v>
      </c>
      <c r="M8" s="31" t="s">
        <v>90</v>
      </c>
      <c r="N8" s="30" t="s">
        <v>91</v>
      </c>
      <c r="O8" s="34" t="s">
        <v>92</v>
      </c>
      <c r="P8" s="45"/>
      <c r="Q8" s="30" t="s">
        <v>93</v>
      </c>
      <c r="R8" s="30" t="s">
        <v>94</v>
      </c>
      <c r="S8" s="30" t="s">
        <v>95</v>
      </c>
      <c r="T8" s="36" t="s">
        <v>96</v>
      </c>
      <c r="U8" s="30" t="s">
        <v>97</v>
      </c>
      <c r="V8" s="30" t="s">
        <v>98</v>
      </c>
      <c r="W8" s="30" t="s">
        <v>99</v>
      </c>
      <c r="X8" s="30" t="s">
        <v>100</v>
      </c>
      <c r="Y8" s="45"/>
      <c r="Z8" s="30" t="s">
        <v>101</v>
      </c>
      <c r="AA8" s="30" t="s">
        <v>102</v>
      </c>
      <c r="AB8" s="30" t="s">
        <v>103</v>
      </c>
    </row>
    <row r="9" spans="1:28" ht="22.8">
      <c r="A9" s="15"/>
      <c r="B9" s="287"/>
      <c r="C9" s="341"/>
      <c r="D9" s="342"/>
      <c r="E9" s="341"/>
      <c r="F9" s="100" t="s">
        <v>84</v>
      </c>
      <c r="G9" s="87"/>
      <c r="H9" s="34" t="s">
        <v>85</v>
      </c>
      <c r="I9" s="34" t="s">
        <v>86</v>
      </c>
      <c r="J9" s="34" t="s">
        <v>87</v>
      </c>
      <c r="K9" s="34" t="s">
        <v>88</v>
      </c>
      <c r="L9" s="34" t="s">
        <v>89</v>
      </c>
      <c r="M9" s="35" t="s">
        <v>90</v>
      </c>
      <c r="N9" s="34" t="s">
        <v>91</v>
      </c>
      <c r="O9" s="34" t="s">
        <v>92</v>
      </c>
      <c r="P9" s="87"/>
      <c r="Q9" s="30" t="s">
        <v>93</v>
      </c>
      <c r="R9" s="30" t="s">
        <v>94</v>
      </c>
      <c r="S9" s="30" t="s">
        <v>95</v>
      </c>
      <c r="T9" s="36" t="s">
        <v>96</v>
      </c>
      <c r="U9" s="30" t="s">
        <v>97</v>
      </c>
      <c r="V9" s="30" t="s">
        <v>98</v>
      </c>
      <c r="W9" s="30" t="s">
        <v>99</v>
      </c>
      <c r="X9" s="30" t="s">
        <v>100</v>
      </c>
      <c r="Y9" s="87"/>
      <c r="Z9" s="30" t="s">
        <v>104</v>
      </c>
      <c r="AA9" s="30" t="s">
        <v>105</v>
      </c>
      <c r="AB9" s="30" t="s">
        <v>103</v>
      </c>
    </row>
    <row r="10" spans="1:28" s="15" customFormat="1" ht="12.75" customHeight="1">
      <c r="B10" s="287"/>
      <c r="C10" s="341"/>
      <c r="D10" s="342"/>
      <c r="E10" s="341"/>
      <c r="F10" s="55" t="s">
        <v>106</v>
      </c>
      <c r="G10" s="45"/>
      <c r="H10" s="32" t="s">
        <v>107</v>
      </c>
      <c r="I10" s="32" t="s">
        <v>108</v>
      </c>
      <c r="J10" s="32" t="s">
        <v>109</v>
      </c>
      <c r="K10" s="32" t="s">
        <v>110</v>
      </c>
      <c r="L10" s="32" t="s">
        <v>111</v>
      </c>
      <c r="M10" s="33" t="s">
        <v>112</v>
      </c>
      <c r="N10" s="32" t="s">
        <v>113</v>
      </c>
      <c r="O10" s="32" t="s">
        <v>114</v>
      </c>
      <c r="P10" s="45"/>
      <c r="Q10" s="32" t="s">
        <v>115</v>
      </c>
      <c r="R10" s="32" t="s">
        <v>116</v>
      </c>
      <c r="S10" s="32" t="s">
        <v>117</v>
      </c>
      <c r="T10" s="37" t="s">
        <v>118</v>
      </c>
      <c r="U10" s="32" t="s">
        <v>119</v>
      </c>
      <c r="V10" s="32" t="s">
        <v>120</v>
      </c>
      <c r="W10" s="32" t="s">
        <v>121</v>
      </c>
      <c r="X10" s="32" t="s">
        <v>122</v>
      </c>
      <c r="Y10" s="45"/>
      <c r="Z10" s="32" t="s">
        <v>123</v>
      </c>
      <c r="AA10" s="32" t="s">
        <v>124</v>
      </c>
      <c r="AB10" s="32" t="s">
        <v>125</v>
      </c>
    </row>
    <row r="11" spans="1:28" s="15" customFormat="1">
      <c r="B11" s="287"/>
      <c r="C11" s="341"/>
      <c r="D11" s="342"/>
      <c r="E11" s="341"/>
      <c r="F11" s="56" t="s">
        <v>252</v>
      </c>
      <c r="G11" s="45"/>
      <c r="H11" s="30" t="s">
        <v>127</v>
      </c>
      <c r="I11" s="30" t="s">
        <v>127</v>
      </c>
      <c r="J11" s="30" t="s">
        <v>128</v>
      </c>
      <c r="K11" s="30" t="s">
        <v>128</v>
      </c>
      <c r="L11" s="30" t="s">
        <v>129</v>
      </c>
      <c r="M11" s="31" t="s">
        <v>129</v>
      </c>
      <c r="N11" s="30" t="s">
        <v>130</v>
      </c>
      <c r="O11" s="30" t="s">
        <v>130</v>
      </c>
      <c r="P11" s="45"/>
      <c r="Q11" s="30" t="s">
        <v>131</v>
      </c>
      <c r="R11" s="30" t="s">
        <v>132</v>
      </c>
      <c r="S11" s="30" t="s">
        <v>132</v>
      </c>
      <c r="T11" s="36" t="s">
        <v>133</v>
      </c>
      <c r="U11" s="30" t="s">
        <v>133</v>
      </c>
      <c r="V11" s="30" t="s">
        <v>134</v>
      </c>
      <c r="W11" s="30" t="s">
        <v>134</v>
      </c>
      <c r="X11" s="30" t="s">
        <v>135</v>
      </c>
      <c r="Y11" s="45"/>
      <c r="Z11" s="30" t="s">
        <v>135</v>
      </c>
      <c r="AA11" s="30" t="s">
        <v>136</v>
      </c>
      <c r="AB11" s="30" t="s">
        <v>136</v>
      </c>
    </row>
    <row r="12" spans="1:28" s="15" customFormat="1">
      <c r="B12" s="339" t="s">
        <v>55</v>
      </c>
      <c r="C12" s="340"/>
      <c r="D12" s="340"/>
      <c r="E12" s="340"/>
      <c r="F12" s="340"/>
      <c r="G12" s="53"/>
      <c r="H12" s="49"/>
      <c r="I12" s="49"/>
      <c r="J12" s="49"/>
      <c r="K12" s="49"/>
      <c r="L12" s="49"/>
      <c r="M12" s="50"/>
      <c r="N12" s="49"/>
      <c r="O12" s="49"/>
      <c r="P12" s="53"/>
      <c r="Q12" s="49"/>
      <c r="R12" s="49"/>
      <c r="S12" s="49"/>
      <c r="T12" s="51"/>
      <c r="U12" s="49"/>
      <c r="V12" s="49"/>
      <c r="W12" s="49"/>
      <c r="X12" s="49"/>
      <c r="Y12" s="53"/>
      <c r="Z12" s="49"/>
      <c r="AA12" s="49"/>
      <c r="AB12" s="49"/>
    </row>
    <row r="13" spans="1:28" s="15" customFormat="1">
      <c r="B13" s="27" t="s">
        <v>253</v>
      </c>
      <c r="C13" s="27"/>
      <c r="D13" s="211" t="s">
        <v>254</v>
      </c>
      <c r="E13" s="3" t="s">
        <v>255</v>
      </c>
      <c r="F13" s="365"/>
      <c r="G13" s="45"/>
      <c r="H13" s="13"/>
      <c r="I13" s="47">
        <v>2.1649000000000002E-2</v>
      </c>
      <c r="J13" s="22"/>
      <c r="K13" s="39">
        <v>2.3129E-2</v>
      </c>
      <c r="L13" s="21"/>
      <c r="M13" s="39">
        <v>2.3116000000000001E-2</v>
      </c>
      <c r="N13" s="21"/>
      <c r="O13" s="39">
        <v>2.4527E-2</v>
      </c>
      <c r="P13" s="45"/>
      <c r="Q13" s="39">
        <v>2.4527E-2</v>
      </c>
      <c r="R13" s="234"/>
      <c r="S13" s="39">
        <v>2.6270000000000002E-2</v>
      </c>
      <c r="T13" s="234"/>
      <c r="U13" s="39">
        <v>3.0446000000000001E-2</v>
      </c>
      <c r="V13" s="234"/>
      <c r="W13" s="39">
        <v>4.0426999999999998E-2</v>
      </c>
      <c r="X13" s="234"/>
      <c r="Y13" s="45"/>
      <c r="Z13" s="263">
        <v>4.0669999999999998E-2</v>
      </c>
      <c r="AA13" s="234"/>
      <c r="AB13" s="236"/>
    </row>
    <row r="14" spans="1:28" s="15" customFormat="1">
      <c r="B14" s="27" t="s">
        <v>256</v>
      </c>
      <c r="C14" s="392" t="s">
        <v>257</v>
      </c>
      <c r="D14" s="211" t="s">
        <v>254</v>
      </c>
      <c r="E14" s="3" t="s">
        <v>255</v>
      </c>
      <c r="F14" s="390"/>
      <c r="G14" s="45"/>
      <c r="H14" s="39">
        <v>2.1361000000000002E-2</v>
      </c>
      <c r="I14" s="388"/>
      <c r="J14" s="39">
        <v>2.1649000000000002E-2</v>
      </c>
      <c r="K14" s="386"/>
      <c r="L14" s="39">
        <v>2.3129E-2</v>
      </c>
      <c r="M14" s="384"/>
      <c r="N14" s="39">
        <v>2.3116000000000001E-2</v>
      </c>
      <c r="O14" s="384"/>
      <c r="P14" s="45"/>
      <c r="Q14" s="329"/>
      <c r="R14" s="39">
        <v>2.4527E-2</v>
      </c>
      <c r="S14" s="329"/>
      <c r="T14" s="39">
        <v>2.6270000000000002E-2</v>
      </c>
      <c r="U14" s="329"/>
      <c r="V14" s="39">
        <f>0.030446+0.012483</f>
        <v>4.2929000000000002E-2</v>
      </c>
      <c r="W14" s="329"/>
      <c r="X14" s="39">
        <v>4.0426999999999998E-2</v>
      </c>
      <c r="Y14" s="45"/>
      <c r="Z14" s="329"/>
      <c r="AA14" s="236"/>
      <c r="AB14" s="329"/>
    </row>
    <row r="15" spans="1:28" s="15" customFormat="1" ht="42" customHeight="1">
      <c r="B15" s="27" t="s">
        <v>258</v>
      </c>
      <c r="C15" s="393"/>
      <c r="D15" s="211" t="s">
        <v>259</v>
      </c>
      <c r="E15" s="3" t="s">
        <v>199</v>
      </c>
      <c r="F15" s="390"/>
      <c r="G15" s="45"/>
      <c r="H15" s="48">
        <v>3</v>
      </c>
      <c r="I15" s="389"/>
      <c r="J15" s="152">
        <v>2.4</v>
      </c>
      <c r="K15" s="387"/>
      <c r="L15" s="152">
        <v>1.8</v>
      </c>
      <c r="M15" s="385"/>
      <c r="N15" s="152">
        <v>3.8211141420510399</v>
      </c>
      <c r="O15" s="385"/>
      <c r="P15" s="45"/>
      <c r="Q15" s="330"/>
      <c r="R15" s="152">
        <v>3.3906618707162863</v>
      </c>
      <c r="S15" s="330"/>
      <c r="T15" s="152">
        <v>2.9462716452876094</v>
      </c>
      <c r="U15" s="330"/>
      <c r="V15" s="154">
        <v>1.1073457872565307</v>
      </c>
      <c r="W15" s="330"/>
      <c r="X15" s="152">
        <v>4.5872469714375299</v>
      </c>
      <c r="Y15" s="45"/>
      <c r="Z15" s="330"/>
      <c r="AA15" s="236"/>
      <c r="AB15" s="330"/>
    </row>
    <row r="16" spans="1:28" s="15" customFormat="1">
      <c r="B16" s="339" t="s">
        <v>51</v>
      </c>
      <c r="C16" s="340"/>
      <c r="D16" s="340"/>
      <c r="E16" s="340"/>
      <c r="F16" s="340"/>
      <c r="G16" s="53"/>
      <c r="H16" s="49"/>
      <c r="I16" s="49"/>
      <c r="J16" s="49"/>
      <c r="K16" s="49"/>
      <c r="L16" s="49"/>
      <c r="M16" s="50"/>
      <c r="N16" s="49"/>
      <c r="O16" s="49"/>
      <c r="P16" s="53"/>
      <c r="Q16" s="49"/>
      <c r="R16" s="49"/>
      <c r="S16" s="49"/>
      <c r="T16" s="51"/>
      <c r="U16" s="49"/>
      <c r="V16" s="49"/>
      <c r="W16" s="49"/>
      <c r="X16" s="49"/>
      <c r="Y16" s="53"/>
      <c r="Z16" s="49"/>
      <c r="AA16" s="49"/>
      <c r="AB16" s="49"/>
    </row>
    <row r="17" spans="1:29" s="15" customFormat="1" ht="12.75" customHeight="1">
      <c r="B17" s="336" t="s">
        <v>260</v>
      </c>
      <c r="C17" s="337"/>
      <c r="D17" s="338"/>
      <c r="E17" s="3" t="s">
        <v>194</v>
      </c>
      <c r="F17" s="359"/>
      <c r="G17" s="45"/>
      <c r="H17" s="5">
        <f>IF(H14="","",H14*(1+H15/100))</f>
        <v>2.2001830000000003E-2</v>
      </c>
      <c r="I17" s="5" t="str">
        <f t="shared" ref="I17:O17" si="0">IF(I14="","",I14*(1+I15/100))</f>
        <v/>
      </c>
      <c r="J17" s="5">
        <f t="shared" si="0"/>
        <v>2.2168576000000002E-2</v>
      </c>
      <c r="K17" s="5" t="str">
        <f t="shared" si="0"/>
        <v/>
      </c>
      <c r="L17" s="5">
        <f t="shared" si="0"/>
        <v>2.3545322E-2</v>
      </c>
      <c r="M17" s="5" t="str">
        <f t="shared" si="0"/>
        <v/>
      </c>
      <c r="N17" s="5">
        <f>IF(N14="","",N14*(1+N15/100))</f>
        <v>2.3999288745076518E-2</v>
      </c>
      <c r="O17" s="5" t="str">
        <f t="shared" si="0"/>
        <v/>
      </c>
      <c r="P17" s="46"/>
      <c r="Q17" s="5" t="str">
        <f>IF(Q14="","",Q14*(1+Q15/100))</f>
        <v/>
      </c>
      <c r="R17" s="5">
        <f t="shared" ref="R17:AB17" si="1">IF(R14="","",R14*(1+R15/100))</f>
        <v>2.5358627637030583E-2</v>
      </c>
      <c r="S17" s="5" t="str">
        <f t="shared" si="1"/>
        <v/>
      </c>
      <c r="T17" s="5">
        <f t="shared" si="1"/>
        <v>2.7043985561217055E-2</v>
      </c>
      <c r="U17" s="5" t="str">
        <f>IF(U14="","",U14*(1+U15/100))</f>
        <v/>
      </c>
      <c r="V17" s="5">
        <f t="shared" si="1"/>
        <v>4.3404372473011356E-2</v>
      </c>
      <c r="W17" s="5" t="str">
        <f t="shared" si="1"/>
        <v/>
      </c>
      <c r="X17" s="5">
        <f>IF(X14="","",X14*(1+X15/100))</f>
        <v>4.2281486333143048E-2</v>
      </c>
      <c r="Y17" s="46"/>
      <c r="Z17" s="5" t="str">
        <f t="shared" si="1"/>
        <v/>
      </c>
      <c r="AA17" s="5" t="str">
        <f t="shared" si="1"/>
        <v/>
      </c>
      <c r="AB17" s="5" t="str">
        <f t="shared" si="1"/>
        <v/>
      </c>
    </row>
    <row r="18" spans="1:29" s="4" customFormat="1" ht="11.4">
      <c r="A18" s="57"/>
      <c r="B18" s="326" t="s">
        <v>261</v>
      </c>
      <c r="C18" s="327"/>
      <c r="D18" s="328"/>
      <c r="E18" s="12" t="s">
        <v>174</v>
      </c>
      <c r="F18" s="391"/>
      <c r="G18" s="45"/>
      <c r="H18" s="5">
        <f>IF(H13="",IF(H17="","-",H17*10),H13*10)</f>
        <v>0.22001830000000003</v>
      </c>
      <c r="I18" s="5">
        <f t="shared" ref="I18:O18" si="2">IF(I13="",IF(I17="","-",I17*10),I13*10)</f>
        <v>0.21649000000000002</v>
      </c>
      <c r="J18" s="5">
        <f t="shared" si="2"/>
        <v>0.22168576000000001</v>
      </c>
      <c r="K18" s="5">
        <f t="shared" si="2"/>
        <v>0.23129</v>
      </c>
      <c r="L18" s="5">
        <f t="shared" si="2"/>
        <v>0.23545322000000002</v>
      </c>
      <c r="M18" s="5">
        <f t="shared" si="2"/>
        <v>0.23116</v>
      </c>
      <c r="N18" s="5">
        <f>IF(N13="",IF(N17="","-",N17*10),N13*10)</f>
        <v>0.23999288745076519</v>
      </c>
      <c r="O18" s="5">
        <f t="shared" si="2"/>
        <v>0.24526999999999999</v>
      </c>
      <c r="P18" s="45"/>
      <c r="Q18" s="5">
        <f t="shared" ref="Q18:AB18" si="3">IF(Q13="",IF(Q17="","-",Q17*10),Q13*10)</f>
        <v>0.24526999999999999</v>
      </c>
      <c r="R18" s="5">
        <f t="shared" si="3"/>
        <v>0.25358627637030584</v>
      </c>
      <c r="S18" s="5">
        <f t="shared" si="3"/>
        <v>0.26270000000000004</v>
      </c>
      <c r="T18" s="5">
        <f t="shared" si="3"/>
        <v>0.27043985561217054</v>
      </c>
      <c r="U18" s="5">
        <f>IF(U13="",IF(U17="","-",U17*10),U13*10)</f>
        <v>0.30446000000000001</v>
      </c>
      <c r="V18" s="5">
        <f t="shared" si="3"/>
        <v>0.43404372473011354</v>
      </c>
      <c r="W18" s="5">
        <f t="shared" si="3"/>
        <v>0.40426999999999996</v>
      </c>
      <c r="X18" s="5">
        <f t="shared" si="3"/>
        <v>0.42281486333143048</v>
      </c>
      <c r="Y18" s="45"/>
      <c r="Z18" s="5">
        <f t="shared" si="3"/>
        <v>0.40669999999999995</v>
      </c>
      <c r="AA18" s="5" t="str">
        <f t="shared" si="3"/>
        <v>-</v>
      </c>
      <c r="AB18" s="5" t="str">
        <f t="shared" si="3"/>
        <v>-</v>
      </c>
      <c r="AC18" s="6"/>
    </row>
    <row r="19" spans="1:29" s="15" customFormat="1">
      <c r="B19" s="58"/>
      <c r="C19" s="58"/>
      <c r="D19" s="58"/>
      <c r="G19" s="59"/>
      <c r="P19" s="59"/>
      <c r="Y19" s="59"/>
    </row>
    <row r="20" spans="1:29" s="15" customFormat="1">
      <c r="D20" s="58"/>
      <c r="G20" s="59"/>
      <c r="P20" s="60"/>
      <c r="Y20" s="60"/>
    </row>
    <row r="21" spans="1:29" hidden="1">
      <c r="B21" s="7"/>
      <c r="C21" s="7"/>
      <c r="G21" s="29"/>
      <c r="P21" s="38"/>
      <c r="Y21" s="38"/>
    </row>
    <row r="22" spans="1:29" hidden="1">
      <c r="G22" s="29"/>
      <c r="P22" s="38"/>
      <c r="Y22" s="38"/>
    </row>
    <row r="23" spans="1:29" hidden="1">
      <c r="D23"/>
      <c r="P23" s="38"/>
      <c r="Y23" s="38"/>
    </row>
    <row r="24" spans="1:29" hidden="1">
      <c r="B24" s="23"/>
      <c r="C24" s="23"/>
      <c r="D24" s="24"/>
      <c r="E24" s="24"/>
      <c r="F24" s="24"/>
      <c r="H24" s="24"/>
    </row>
    <row r="25" spans="1:29" hidden="1">
      <c r="D25" s="42"/>
      <c r="E25" s="42"/>
      <c r="F25" s="42"/>
      <c r="H25" s="42"/>
    </row>
    <row r="26" spans="1:29" hidden="1">
      <c r="D26" s="43"/>
      <c r="E26" s="43"/>
      <c r="F26" s="43"/>
      <c r="H26" s="42"/>
    </row>
    <row r="27" spans="1:29" hidden="1">
      <c r="D27" s="44"/>
      <c r="E27" s="44"/>
      <c r="F27" s="44"/>
      <c r="H27" s="44"/>
    </row>
  </sheetData>
  <mergeCells count="24">
    <mergeCell ref="B17:D17"/>
    <mergeCell ref="F13:F15"/>
    <mergeCell ref="F17:F18"/>
    <mergeCell ref="B12:F12"/>
    <mergeCell ref="B16:F16"/>
    <mergeCell ref="B18:D18"/>
    <mergeCell ref="C14:C15"/>
    <mergeCell ref="E6:E11"/>
    <mergeCell ref="D6:D11"/>
    <mergeCell ref="C6:C11"/>
    <mergeCell ref="B6:B11"/>
    <mergeCell ref="F6:F7"/>
    <mergeCell ref="AB14:AB15"/>
    <mergeCell ref="H6:O6"/>
    <mergeCell ref="H7:O7"/>
    <mergeCell ref="Q14:Q15"/>
    <mergeCell ref="S14:S15"/>
    <mergeCell ref="U14:U15"/>
    <mergeCell ref="W14:W15"/>
    <mergeCell ref="Z14:Z15"/>
    <mergeCell ref="M14:M15"/>
    <mergeCell ref="K14:K15"/>
    <mergeCell ref="I14:I15"/>
    <mergeCell ref="O14:O15"/>
  </mergeCells>
  <hyperlinks>
    <hyperlink ref="D13" r:id="rId1" xr:uid="{00000000-0004-0000-0D00-000000000000}"/>
    <hyperlink ref="D14" r:id="rId2" xr:uid="{00000000-0004-0000-0D00-000001000000}"/>
    <hyperlink ref="D15" r:id="rId3" xr:uid="{00000000-0004-0000-0D00-000002000000}"/>
  </hyperlinks>
  <pageMargins left="0.70866141732283472" right="0.70866141732283472" top="0.74803149606299213" bottom="0.74803149606299213" header="0.31496062992125984" footer="0.31496062992125984"/>
  <pageSetup orientation="landscape" r:id="rId4"/>
  <headerFooter>
    <oddFooter>&amp;C_x000D_&amp;1#&amp;"Calibri"&amp;10&amp;K000000 OFFICIAL-InternalOnly</oddFooter>
  </headerFooter>
  <legacy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7" tint="0.79998168889431442"/>
    <pageSetUpPr autoPageBreaks="0"/>
  </sheetPr>
  <dimension ref="A1:AB47"/>
  <sheetViews>
    <sheetView topLeftCell="K1" zoomScale="85" zoomScaleNormal="85" workbookViewId="0">
      <selection activeCell="Y15" sqref="Y15:Y42"/>
    </sheetView>
  </sheetViews>
  <sheetFormatPr defaultColWidth="0" defaultRowHeight="12.6" zeroHeight="1"/>
  <cols>
    <col min="1" max="1" width="9" customWidth="1"/>
    <col min="2" max="2" width="12.6328125" customWidth="1"/>
    <col min="3" max="3" width="9" customWidth="1"/>
    <col min="4" max="4" width="19.7265625" customWidth="1"/>
    <col min="5" max="5" width="25" customWidth="1"/>
    <col min="6" max="6" width="2.453125" customWidth="1"/>
    <col min="7" max="14" width="15.6328125" customWidth="1"/>
    <col min="15" max="15" width="2.453125" customWidth="1"/>
    <col min="16" max="23" width="15.6328125" customWidth="1"/>
    <col min="24" max="24" width="2.453125" customWidth="1"/>
    <col min="25" max="27" width="15.6328125" customWidth="1"/>
    <col min="28" max="28" width="9" customWidth="1"/>
  </cols>
  <sheetData>
    <row r="1" spans="1:28" s="2" customFormat="1" ht="12.75" customHeight="1"/>
    <row r="2" spans="1:28" s="2" customFormat="1" ht="18.75" customHeight="1">
      <c r="B2" s="41" t="s">
        <v>336</v>
      </c>
      <c r="C2" s="41"/>
      <c r="D2" s="41"/>
      <c r="E2" s="41"/>
      <c r="F2" s="41"/>
    </row>
    <row r="3" spans="1:28" s="2" customFormat="1" ht="28.5" customHeight="1">
      <c r="B3" s="297" t="s">
        <v>337</v>
      </c>
      <c r="C3" s="297"/>
      <c r="D3" s="297"/>
      <c r="E3" s="297"/>
      <c r="F3" s="297"/>
      <c r="G3" s="297"/>
      <c r="H3" s="297"/>
      <c r="I3" s="40"/>
      <c r="J3" s="40"/>
      <c r="K3" s="40"/>
      <c r="L3" s="40"/>
      <c r="M3" s="40"/>
      <c r="N3" s="40"/>
      <c r="O3" s="40"/>
      <c r="P3" s="40"/>
      <c r="Q3" s="40"/>
      <c r="X3" s="40"/>
    </row>
    <row r="4" spans="1:28" s="2" customFormat="1" ht="12.75" customHeight="1"/>
    <row r="5" spans="1:28" s="15" customFormat="1">
      <c r="G5" s="57"/>
      <c r="P5" s="57"/>
    </row>
    <row r="6" spans="1:28" s="15" customFormat="1"/>
    <row r="7" spans="1:28">
      <c r="A7" s="93"/>
      <c r="B7" s="94" t="s">
        <v>338</v>
      </c>
      <c r="C7" s="93"/>
      <c r="D7" s="93"/>
      <c r="E7" s="93"/>
      <c r="F7" s="93"/>
      <c r="G7" s="93"/>
      <c r="H7" s="93"/>
      <c r="I7" s="93"/>
      <c r="J7" s="93"/>
      <c r="K7" s="93"/>
      <c r="L7" s="93"/>
      <c r="M7" s="401"/>
      <c r="N7" s="401"/>
      <c r="O7" s="401"/>
      <c r="P7" s="401"/>
      <c r="Q7" s="401"/>
      <c r="R7" s="401"/>
      <c r="S7" s="401"/>
      <c r="T7" s="401"/>
      <c r="U7" s="401"/>
      <c r="V7" s="401"/>
      <c r="W7" s="401"/>
      <c r="X7" s="401"/>
      <c r="Y7" s="401"/>
      <c r="Z7" s="401"/>
      <c r="AA7" s="401"/>
      <c r="AB7" s="401"/>
    </row>
    <row r="8" spans="1:28" s="15" customFormat="1"/>
    <row r="9" spans="1:28">
      <c r="A9" s="15"/>
      <c r="B9" s="402" t="s">
        <v>339</v>
      </c>
      <c r="C9" s="397" t="s">
        <v>340</v>
      </c>
      <c r="D9" s="396" t="s">
        <v>78</v>
      </c>
      <c r="E9" s="398"/>
      <c r="F9" s="29"/>
      <c r="G9" s="302" t="s">
        <v>80</v>
      </c>
      <c r="H9" s="303"/>
      <c r="I9" s="303"/>
      <c r="J9" s="303"/>
      <c r="K9" s="303"/>
      <c r="L9" s="303"/>
      <c r="M9" s="303"/>
      <c r="N9" s="304"/>
      <c r="O9" s="139"/>
      <c r="P9" s="248" t="s">
        <v>81</v>
      </c>
      <c r="Q9" s="249"/>
      <c r="R9" s="249"/>
      <c r="S9" s="249"/>
      <c r="T9" s="249"/>
      <c r="U9" s="249"/>
      <c r="V9" s="249"/>
      <c r="W9" s="249"/>
      <c r="X9" s="29"/>
      <c r="Y9" s="249"/>
      <c r="Z9" s="249"/>
      <c r="AA9" s="250"/>
    </row>
    <row r="10" spans="1:28" ht="12.75" customHeight="1">
      <c r="A10" s="15"/>
      <c r="B10" s="402"/>
      <c r="C10" s="397"/>
      <c r="D10" s="396"/>
      <c r="E10" s="399"/>
      <c r="F10" s="29"/>
      <c r="G10" s="288" t="s">
        <v>82</v>
      </c>
      <c r="H10" s="289"/>
      <c r="I10" s="289"/>
      <c r="J10" s="289"/>
      <c r="K10" s="289"/>
      <c r="L10" s="289"/>
      <c r="M10" s="289"/>
      <c r="N10" s="290"/>
      <c r="O10" s="139"/>
      <c r="P10" s="251" t="s">
        <v>83</v>
      </c>
      <c r="Q10" s="252"/>
      <c r="R10" s="252"/>
      <c r="S10" s="252"/>
      <c r="T10" s="252"/>
      <c r="U10" s="252"/>
      <c r="V10" s="252"/>
      <c r="W10" s="252"/>
      <c r="X10" s="29"/>
      <c r="Y10" s="252"/>
      <c r="Z10" s="252"/>
      <c r="AA10" s="253"/>
    </row>
    <row r="11" spans="1:28" ht="25.5" customHeight="1">
      <c r="A11" s="15"/>
      <c r="B11" s="402"/>
      <c r="C11" s="397"/>
      <c r="D11" s="396"/>
      <c r="E11" s="100" t="s">
        <v>84</v>
      </c>
      <c r="F11" s="29"/>
      <c r="G11" s="34" t="s">
        <v>85</v>
      </c>
      <c r="H11" s="34" t="s">
        <v>86</v>
      </c>
      <c r="I11" s="34" t="s">
        <v>87</v>
      </c>
      <c r="J11" s="34" t="s">
        <v>88</v>
      </c>
      <c r="K11" s="34" t="s">
        <v>89</v>
      </c>
      <c r="L11" s="35" t="s">
        <v>90</v>
      </c>
      <c r="M11" s="34" t="s">
        <v>91</v>
      </c>
      <c r="N11" s="34" t="s">
        <v>92</v>
      </c>
      <c r="O11" s="29"/>
      <c r="P11" s="30" t="s">
        <v>93</v>
      </c>
      <c r="Q11" s="30" t="s">
        <v>94</v>
      </c>
      <c r="R11" s="30" t="s">
        <v>95</v>
      </c>
      <c r="S11" s="36" t="s">
        <v>96</v>
      </c>
      <c r="T11" s="30" t="s">
        <v>97</v>
      </c>
      <c r="U11" s="30" t="s">
        <v>98</v>
      </c>
      <c r="V11" s="30" t="s">
        <v>99</v>
      </c>
      <c r="W11" s="30" t="s">
        <v>100</v>
      </c>
      <c r="X11" s="29"/>
      <c r="Y11" s="30" t="s">
        <v>101</v>
      </c>
      <c r="Z11" s="30" t="s">
        <v>102</v>
      </c>
      <c r="AA11" s="30" t="s">
        <v>103</v>
      </c>
    </row>
    <row r="12" spans="1:28" ht="25.5" customHeight="1">
      <c r="A12" s="15"/>
      <c r="B12" s="402"/>
      <c r="C12" s="397"/>
      <c r="D12" s="396"/>
      <c r="E12" s="100" t="s">
        <v>84</v>
      </c>
      <c r="F12" s="87"/>
      <c r="G12" s="34" t="s">
        <v>85</v>
      </c>
      <c r="H12" s="34" t="s">
        <v>86</v>
      </c>
      <c r="I12" s="34" t="s">
        <v>87</v>
      </c>
      <c r="J12" s="34" t="s">
        <v>88</v>
      </c>
      <c r="K12" s="34" t="s">
        <v>89</v>
      </c>
      <c r="L12" s="35" t="s">
        <v>90</v>
      </c>
      <c r="M12" s="34" t="s">
        <v>91</v>
      </c>
      <c r="N12" s="34" t="s">
        <v>92</v>
      </c>
      <c r="O12" s="87"/>
      <c r="P12" s="30" t="s">
        <v>93</v>
      </c>
      <c r="Q12" s="30" t="s">
        <v>94</v>
      </c>
      <c r="R12" s="30" t="s">
        <v>95</v>
      </c>
      <c r="S12" s="36" t="s">
        <v>96</v>
      </c>
      <c r="T12" s="30" t="s">
        <v>97</v>
      </c>
      <c r="U12" s="30" t="s">
        <v>98</v>
      </c>
      <c r="V12" s="30" t="s">
        <v>99</v>
      </c>
      <c r="W12" s="30" t="s">
        <v>100</v>
      </c>
      <c r="X12" s="87"/>
      <c r="Y12" s="30" t="s">
        <v>104</v>
      </c>
      <c r="Z12" s="30" t="s">
        <v>105</v>
      </c>
      <c r="AA12" s="30" t="s">
        <v>103</v>
      </c>
    </row>
    <row r="13" spans="1:28" ht="15" customHeight="1">
      <c r="A13" s="15"/>
      <c r="B13" s="402"/>
      <c r="C13" s="397"/>
      <c r="D13" s="396"/>
      <c r="E13" s="100" t="s">
        <v>106</v>
      </c>
      <c r="F13" s="29"/>
      <c r="G13" s="32" t="s">
        <v>107</v>
      </c>
      <c r="H13" s="32" t="s">
        <v>108</v>
      </c>
      <c r="I13" s="32" t="s">
        <v>109</v>
      </c>
      <c r="J13" s="32" t="s">
        <v>110</v>
      </c>
      <c r="K13" s="32" t="s">
        <v>111</v>
      </c>
      <c r="L13" s="33" t="s">
        <v>112</v>
      </c>
      <c r="M13" s="32" t="s">
        <v>113</v>
      </c>
      <c r="N13" s="32" t="s">
        <v>114</v>
      </c>
      <c r="O13" s="29"/>
      <c r="P13" s="32" t="s">
        <v>115</v>
      </c>
      <c r="Q13" s="32" t="s">
        <v>116</v>
      </c>
      <c r="R13" s="32" t="s">
        <v>117</v>
      </c>
      <c r="S13" s="37" t="s">
        <v>118</v>
      </c>
      <c r="T13" s="32" t="s">
        <v>119</v>
      </c>
      <c r="U13" s="32" t="s">
        <v>120</v>
      </c>
      <c r="V13" s="32" t="s">
        <v>121</v>
      </c>
      <c r="W13" s="32" t="s">
        <v>122</v>
      </c>
      <c r="X13" s="29"/>
      <c r="Y13" s="32" t="s">
        <v>123</v>
      </c>
      <c r="Z13" s="32" t="s">
        <v>124</v>
      </c>
      <c r="AA13" s="32" t="s">
        <v>125</v>
      </c>
    </row>
    <row r="14" spans="1:28" ht="15" customHeight="1">
      <c r="A14" s="15"/>
      <c r="B14" s="402"/>
      <c r="C14" s="397"/>
      <c r="D14" s="396"/>
      <c r="E14" s="101" t="s">
        <v>252</v>
      </c>
      <c r="F14" s="29"/>
      <c r="G14" s="30" t="s">
        <v>127</v>
      </c>
      <c r="H14" s="30" t="s">
        <v>127</v>
      </c>
      <c r="I14" s="30" t="s">
        <v>128</v>
      </c>
      <c r="J14" s="30" t="s">
        <v>128</v>
      </c>
      <c r="K14" s="30" t="s">
        <v>129</v>
      </c>
      <c r="L14" s="31" t="s">
        <v>129</v>
      </c>
      <c r="M14" s="30" t="s">
        <v>130</v>
      </c>
      <c r="N14" s="30" t="s">
        <v>130</v>
      </c>
      <c r="O14" s="29"/>
      <c r="P14" s="30" t="s">
        <v>131</v>
      </c>
      <c r="Q14" s="30" t="s">
        <v>132</v>
      </c>
      <c r="R14" s="30" t="s">
        <v>132</v>
      </c>
      <c r="S14" s="36" t="s">
        <v>133</v>
      </c>
      <c r="T14" s="30" t="s">
        <v>133</v>
      </c>
      <c r="U14" s="30" t="s">
        <v>134</v>
      </c>
      <c r="V14" s="30" t="s">
        <v>134</v>
      </c>
      <c r="W14" s="30" t="s">
        <v>135</v>
      </c>
      <c r="X14" s="29"/>
      <c r="Y14" s="30" t="s">
        <v>135</v>
      </c>
      <c r="Z14" s="30" t="s">
        <v>136</v>
      </c>
      <c r="AA14" s="30" t="s">
        <v>136</v>
      </c>
    </row>
    <row r="15" spans="1:28" ht="12.75" customHeight="1">
      <c r="A15" s="15"/>
      <c r="B15" s="300" t="s">
        <v>341</v>
      </c>
      <c r="C15" s="98">
        <v>1</v>
      </c>
      <c r="D15" s="99" t="s">
        <v>138</v>
      </c>
      <c r="E15" s="400"/>
      <c r="F15" s="29"/>
      <c r="G15" s="138">
        <v>1.0949858793281448</v>
      </c>
      <c r="H15" s="138">
        <v>1.0949858793281448</v>
      </c>
      <c r="I15" s="138">
        <v>1.0949858793281448</v>
      </c>
      <c r="J15" s="138">
        <v>1.0949858793281448</v>
      </c>
      <c r="K15" s="138">
        <v>1.0949858793281448</v>
      </c>
      <c r="L15" s="138">
        <v>1.0949858793281448</v>
      </c>
      <c r="M15" s="138">
        <v>1.0834385940745799</v>
      </c>
      <c r="N15" s="138">
        <v>1.0834385940745799</v>
      </c>
      <c r="O15" s="29"/>
      <c r="P15" s="138">
        <v>1.0834385940745799</v>
      </c>
      <c r="Q15" s="138">
        <v>1.0890285431507547</v>
      </c>
      <c r="R15" s="138">
        <v>1.089038749889933</v>
      </c>
      <c r="S15" s="138">
        <v>1.0874483229921645</v>
      </c>
      <c r="T15" s="138">
        <v>1.0875029312038718</v>
      </c>
      <c r="U15" s="138">
        <v>1.08585979877342</v>
      </c>
      <c r="V15" s="138">
        <v>1.085848917745023</v>
      </c>
      <c r="W15" s="225">
        <v>1.0898115402143711</v>
      </c>
      <c r="X15" s="29"/>
      <c r="Y15" s="225">
        <v>1.0897993159999999</v>
      </c>
      <c r="Z15" s="91"/>
      <c r="AA15" s="91"/>
    </row>
    <row r="16" spans="1:28">
      <c r="A16" s="15"/>
      <c r="B16" s="300"/>
      <c r="C16" s="98">
        <v>2</v>
      </c>
      <c r="D16" s="99" t="s">
        <v>140</v>
      </c>
      <c r="E16" s="400"/>
      <c r="F16" s="29"/>
      <c r="G16" s="138">
        <v>1.0708036775576268</v>
      </c>
      <c r="H16" s="138">
        <v>1.0708036775576268</v>
      </c>
      <c r="I16" s="138">
        <v>1.0708036775576268</v>
      </c>
      <c r="J16" s="138">
        <v>1.0708036775576268</v>
      </c>
      <c r="K16" s="138">
        <v>1.0708036775576268</v>
      </c>
      <c r="L16" s="138">
        <v>1.0708036775576268</v>
      </c>
      <c r="M16" s="138">
        <v>1.0708036775576268</v>
      </c>
      <c r="N16" s="138">
        <v>1.0708036775576268</v>
      </c>
      <c r="O16" s="29"/>
      <c r="P16" s="138">
        <v>1.0708036775576268</v>
      </c>
      <c r="Q16" s="138">
        <v>1.0679783265695075</v>
      </c>
      <c r="R16" s="138">
        <v>1.0679827167619282</v>
      </c>
      <c r="S16" s="138">
        <v>1.0679827167619282</v>
      </c>
      <c r="T16" s="138">
        <v>1.0679932251333426</v>
      </c>
      <c r="U16" s="138">
        <v>1.066763623447796</v>
      </c>
      <c r="V16" s="138">
        <v>1.066742956946414</v>
      </c>
      <c r="W16" s="225">
        <v>1.066742956946414</v>
      </c>
      <c r="X16" s="29"/>
      <c r="Y16" s="225">
        <v>1.0667507409999999</v>
      </c>
      <c r="Z16" s="91"/>
      <c r="AA16" s="91"/>
    </row>
    <row r="17" spans="1:27">
      <c r="A17" s="15"/>
      <c r="B17" s="300"/>
      <c r="C17" s="98">
        <v>3</v>
      </c>
      <c r="D17" s="99" t="s">
        <v>141</v>
      </c>
      <c r="E17" s="400"/>
      <c r="F17" s="29"/>
      <c r="G17" s="138">
        <v>1.0817492877987211</v>
      </c>
      <c r="H17" s="138">
        <v>1.0817492877987211</v>
      </c>
      <c r="I17" s="138">
        <v>1.0817492877987211</v>
      </c>
      <c r="J17" s="138">
        <v>1.0817492877987211</v>
      </c>
      <c r="K17" s="138">
        <v>1.0817492877987211</v>
      </c>
      <c r="L17" s="138">
        <v>1.0817492877987211</v>
      </c>
      <c r="M17" s="138">
        <v>1.0832986726933644</v>
      </c>
      <c r="N17" s="138">
        <v>1.0832986726933644</v>
      </c>
      <c r="O17" s="29"/>
      <c r="P17" s="138">
        <v>1.0832986726933644</v>
      </c>
      <c r="Q17" s="138">
        <v>1.0826949605071026</v>
      </c>
      <c r="R17" s="138">
        <v>1.0827071120076854</v>
      </c>
      <c r="S17" s="138">
        <v>1.0809673614300677</v>
      </c>
      <c r="T17" s="138">
        <v>1.0810097968527648</v>
      </c>
      <c r="U17" s="138">
        <v>1.0808933110074093</v>
      </c>
      <c r="V17" s="138">
        <v>1.0808916214500004</v>
      </c>
      <c r="W17" s="225">
        <v>1.089365904855816</v>
      </c>
      <c r="X17" s="29"/>
      <c r="Y17" s="225">
        <v>1.0893587920000001</v>
      </c>
      <c r="Z17" s="91"/>
      <c r="AA17" s="91"/>
    </row>
    <row r="18" spans="1:27">
      <c r="A18" s="15"/>
      <c r="B18" s="300"/>
      <c r="C18" s="98">
        <v>4</v>
      </c>
      <c r="D18" s="99" t="s">
        <v>142</v>
      </c>
      <c r="E18" s="400"/>
      <c r="F18" s="29"/>
      <c r="G18" s="138">
        <v>1.0949504131351664</v>
      </c>
      <c r="H18" s="138">
        <v>1.0949504131351664</v>
      </c>
      <c r="I18" s="138">
        <v>1.0949504131351664</v>
      </c>
      <c r="J18" s="138">
        <v>1.0949504131351664</v>
      </c>
      <c r="K18" s="138">
        <v>1.0949504131351664</v>
      </c>
      <c r="L18" s="138">
        <v>1.0949504131351664</v>
      </c>
      <c r="M18" s="138">
        <v>1.1027101049442916</v>
      </c>
      <c r="N18" s="138">
        <v>1.1027101049442916</v>
      </c>
      <c r="O18" s="29"/>
      <c r="P18" s="138">
        <v>1.1027101049442916</v>
      </c>
      <c r="Q18" s="138">
        <v>1.1047382103549057</v>
      </c>
      <c r="R18" s="138">
        <v>1.1047700847377127</v>
      </c>
      <c r="S18" s="138">
        <v>1.1117235831881356</v>
      </c>
      <c r="T18" s="138">
        <v>1.111788242398184</v>
      </c>
      <c r="U18" s="138">
        <v>1.1075253856072571</v>
      </c>
      <c r="V18" s="138">
        <v>1.107449123040477</v>
      </c>
      <c r="W18" s="225">
        <v>1.1161302471517789</v>
      </c>
      <c r="X18" s="29"/>
      <c r="Y18" s="225">
        <v>1.1161511879999999</v>
      </c>
      <c r="Z18" s="91"/>
      <c r="AA18" s="91"/>
    </row>
    <row r="19" spans="1:27">
      <c r="A19" s="15"/>
      <c r="B19" s="300"/>
      <c r="C19" s="98">
        <v>5</v>
      </c>
      <c r="D19" s="99" t="s">
        <v>143</v>
      </c>
      <c r="E19" s="400"/>
      <c r="F19" s="29"/>
      <c r="G19" s="138">
        <v>1.0730548587765876</v>
      </c>
      <c r="H19" s="138">
        <v>1.0730548587765876</v>
      </c>
      <c r="I19" s="138">
        <v>1.0730548587765876</v>
      </c>
      <c r="J19" s="138">
        <v>1.0730548587765876</v>
      </c>
      <c r="K19" s="138">
        <v>1.0730548587765876</v>
      </c>
      <c r="L19" s="138">
        <v>1.0730548587765876</v>
      </c>
      <c r="M19" s="138">
        <v>1.0707055607528237</v>
      </c>
      <c r="N19" s="138">
        <v>1.0707055607528237</v>
      </c>
      <c r="O19" s="29"/>
      <c r="P19" s="138">
        <v>1.0707055607528237</v>
      </c>
      <c r="Q19" s="138">
        <v>1.0707055607528237</v>
      </c>
      <c r="R19" s="138">
        <v>1.0707118844597545</v>
      </c>
      <c r="S19" s="138">
        <v>1.076061726095664</v>
      </c>
      <c r="T19" s="138">
        <v>1.0760783378482837</v>
      </c>
      <c r="U19" s="138">
        <v>1.0760783378482837</v>
      </c>
      <c r="V19" s="138">
        <v>1.0760390106188671</v>
      </c>
      <c r="W19" s="225">
        <v>1.0791575380439684</v>
      </c>
      <c r="X19" s="29"/>
      <c r="Y19" s="225">
        <v>1.079172271</v>
      </c>
      <c r="Z19" s="91"/>
      <c r="AA19" s="91"/>
    </row>
    <row r="20" spans="1:27">
      <c r="A20" s="15"/>
      <c r="B20" s="300"/>
      <c r="C20" s="98">
        <v>6</v>
      </c>
      <c r="D20" s="99" t="s">
        <v>144</v>
      </c>
      <c r="E20" s="400"/>
      <c r="F20" s="29"/>
      <c r="G20" s="138">
        <v>1.0817237587088393</v>
      </c>
      <c r="H20" s="138">
        <v>1.0817237587088393</v>
      </c>
      <c r="I20" s="138">
        <v>1.0817237587088393</v>
      </c>
      <c r="J20" s="138">
        <v>1.0817237587088393</v>
      </c>
      <c r="K20" s="138">
        <v>1.0817237587088393</v>
      </c>
      <c r="L20" s="138">
        <v>1.0817237587088393</v>
      </c>
      <c r="M20" s="138">
        <v>1.0767941226979461</v>
      </c>
      <c r="N20" s="138">
        <v>1.0767941226979461</v>
      </c>
      <c r="O20" s="29"/>
      <c r="P20" s="138">
        <v>1.0767941226979461</v>
      </c>
      <c r="Q20" s="138">
        <v>1.0710928235838431</v>
      </c>
      <c r="R20" s="138">
        <v>1.071099196605285</v>
      </c>
      <c r="S20" s="138">
        <v>1.067915659388986</v>
      </c>
      <c r="T20" s="138">
        <v>1.0679299736846177</v>
      </c>
      <c r="U20" s="138">
        <v>1.0675895241245954</v>
      </c>
      <c r="V20" s="138">
        <v>1.0675618007345877</v>
      </c>
      <c r="W20" s="225">
        <v>1.0690508467768913</v>
      </c>
      <c r="X20" s="29"/>
      <c r="Y20" s="225">
        <v>1.0690631429999999</v>
      </c>
      <c r="Z20" s="91"/>
      <c r="AA20" s="91"/>
    </row>
    <row r="21" spans="1:27">
      <c r="A21" s="15"/>
      <c r="B21" s="300"/>
      <c r="C21" s="98">
        <v>7</v>
      </c>
      <c r="D21" s="99" t="s">
        <v>145</v>
      </c>
      <c r="E21" s="400"/>
      <c r="F21" s="29"/>
      <c r="G21" s="138">
        <v>1.0867587611282226</v>
      </c>
      <c r="H21" s="138">
        <v>1.0867587611282226</v>
      </c>
      <c r="I21" s="138">
        <v>1.0867587611282226</v>
      </c>
      <c r="J21" s="138">
        <v>1.0867587611282226</v>
      </c>
      <c r="K21" s="138">
        <v>1.0867587611282226</v>
      </c>
      <c r="L21" s="138">
        <v>1.0867587611282226</v>
      </c>
      <c r="M21" s="138">
        <v>1.0916466768035786</v>
      </c>
      <c r="N21" s="138">
        <v>1.0916466768035786</v>
      </c>
      <c r="O21" s="29"/>
      <c r="P21" s="138">
        <v>1.0916466768035786</v>
      </c>
      <c r="Q21" s="138">
        <v>1.0916466768035786</v>
      </c>
      <c r="R21" s="138">
        <v>1.0916562803436576</v>
      </c>
      <c r="S21" s="138">
        <v>1.089990558113566</v>
      </c>
      <c r="T21" s="138">
        <v>1.0900260398378245</v>
      </c>
      <c r="U21" s="138">
        <v>1.0817565992005873</v>
      </c>
      <c r="V21" s="138">
        <v>1.0817215490070475</v>
      </c>
      <c r="W21" s="225">
        <v>1.0817215490070475</v>
      </c>
      <c r="X21" s="29"/>
      <c r="Y21" s="225">
        <v>1.0817117009999999</v>
      </c>
      <c r="Z21" s="91"/>
      <c r="AA21" s="91"/>
    </row>
    <row r="22" spans="1:27">
      <c r="A22" s="15"/>
      <c r="B22" s="300"/>
      <c r="C22" s="98">
        <v>8</v>
      </c>
      <c r="D22" s="99" t="s">
        <v>146</v>
      </c>
      <c r="E22" s="400"/>
      <c r="F22" s="29"/>
      <c r="G22" s="138">
        <v>1.0680311055811802</v>
      </c>
      <c r="H22" s="138">
        <v>1.0680311055811802</v>
      </c>
      <c r="I22" s="138">
        <v>1.0680311055811802</v>
      </c>
      <c r="J22" s="138">
        <v>1.0680311055811802</v>
      </c>
      <c r="K22" s="138">
        <v>1.0680311055811802</v>
      </c>
      <c r="L22" s="138">
        <v>1.0680311055811802</v>
      </c>
      <c r="M22" s="138">
        <v>1.0688564565692973</v>
      </c>
      <c r="N22" s="138">
        <v>1.0688564565692973</v>
      </c>
      <c r="O22" s="29"/>
      <c r="P22" s="138">
        <v>1.0688564565692973</v>
      </c>
      <c r="Q22" s="138">
        <v>1.0688564565692973</v>
      </c>
      <c r="R22" s="138">
        <v>1.0736224158915013</v>
      </c>
      <c r="S22" s="138">
        <v>1.0736224158915013</v>
      </c>
      <c r="T22" s="138">
        <v>1.077406104697348</v>
      </c>
      <c r="U22" s="138">
        <v>1.077406104697348</v>
      </c>
      <c r="V22" s="138">
        <v>1.0752006015161224</v>
      </c>
      <c r="W22" s="225">
        <v>1.0752006015161224</v>
      </c>
      <c r="X22" s="29"/>
      <c r="Y22" s="225">
        <v>1.0752132299999999</v>
      </c>
      <c r="Z22" s="91"/>
      <c r="AA22" s="91"/>
    </row>
    <row r="23" spans="1:27">
      <c r="A23" s="15"/>
      <c r="B23" s="300"/>
      <c r="C23" s="98">
        <v>9</v>
      </c>
      <c r="D23" s="99" t="s">
        <v>147</v>
      </c>
      <c r="E23" s="400"/>
      <c r="F23" s="29"/>
      <c r="G23" s="138">
        <v>1.080351670843245</v>
      </c>
      <c r="H23" s="138">
        <v>1.080351670843245</v>
      </c>
      <c r="I23" s="138">
        <v>1.080351670843245</v>
      </c>
      <c r="J23" s="138">
        <v>1.080351670843245</v>
      </c>
      <c r="K23" s="138">
        <v>1.080351670843245</v>
      </c>
      <c r="L23" s="138">
        <v>1.080351670843245</v>
      </c>
      <c r="M23" s="138">
        <v>1.0756369005925197</v>
      </c>
      <c r="N23" s="138">
        <v>1.0756369005925197</v>
      </c>
      <c r="O23" s="29"/>
      <c r="P23" s="138">
        <v>1.0756369005925197</v>
      </c>
      <c r="Q23" s="138">
        <v>1.0774114382334907</v>
      </c>
      <c r="R23" s="138">
        <v>1.0774220296989658</v>
      </c>
      <c r="S23" s="138">
        <v>1.0798658355307653</v>
      </c>
      <c r="T23" s="138">
        <v>1.0799176512113269</v>
      </c>
      <c r="U23" s="138">
        <v>1.0786400560561302</v>
      </c>
      <c r="V23" s="138">
        <v>1.0786276808924873</v>
      </c>
      <c r="W23" s="225">
        <v>1.084666546557933</v>
      </c>
      <c r="X23" s="29"/>
      <c r="Y23" s="225">
        <v>1.084654851</v>
      </c>
      <c r="Z23" s="91"/>
      <c r="AA23" s="91"/>
    </row>
    <row r="24" spans="1:27">
      <c r="A24" s="15"/>
      <c r="B24" s="300"/>
      <c r="C24" s="98">
        <v>10</v>
      </c>
      <c r="D24" s="99" t="s">
        <v>148</v>
      </c>
      <c r="E24" s="400"/>
      <c r="F24" s="29"/>
      <c r="G24" s="138">
        <v>1.0742758754173296</v>
      </c>
      <c r="H24" s="138">
        <v>1.0742758754173296</v>
      </c>
      <c r="I24" s="138">
        <v>1.0742758754173296</v>
      </c>
      <c r="J24" s="138">
        <v>1.0742758754173296</v>
      </c>
      <c r="K24" s="138">
        <v>1.0742758754173296</v>
      </c>
      <c r="L24" s="138">
        <v>1.0742758754173296</v>
      </c>
      <c r="M24" s="138">
        <v>1.0694000273489142</v>
      </c>
      <c r="N24" s="138">
        <v>1.0694000273489142</v>
      </c>
      <c r="O24" s="29"/>
      <c r="P24" s="138">
        <v>1.0694000273489142</v>
      </c>
      <c r="Q24" s="138">
        <v>1.0694000273489142</v>
      </c>
      <c r="R24" s="138">
        <v>1.0694035133458974</v>
      </c>
      <c r="S24" s="138">
        <v>1.0654293985275314</v>
      </c>
      <c r="T24" s="138">
        <v>1.0654306319967486</v>
      </c>
      <c r="U24" s="138">
        <v>1.0654306319967486</v>
      </c>
      <c r="V24" s="138">
        <v>1.0654287528540021</v>
      </c>
      <c r="W24" s="225">
        <v>1.0767909211680142</v>
      </c>
      <c r="X24" s="29"/>
      <c r="Y24" s="225">
        <v>1.0767989060000001</v>
      </c>
      <c r="Z24" s="91"/>
      <c r="AA24" s="91"/>
    </row>
    <row r="25" spans="1:27">
      <c r="A25" s="15"/>
      <c r="B25" s="300"/>
      <c r="C25" s="98">
        <v>11</v>
      </c>
      <c r="D25" s="99" t="s">
        <v>149</v>
      </c>
      <c r="E25" s="400"/>
      <c r="F25" s="29"/>
      <c r="G25" s="138">
        <v>1.0565426394469863</v>
      </c>
      <c r="H25" s="138">
        <v>1.0565426394469863</v>
      </c>
      <c r="I25" s="138">
        <v>1.0565426394469863</v>
      </c>
      <c r="J25" s="138">
        <v>1.0565426394469863</v>
      </c>
      <c r="K25" s="138">
        <v>1.0565426394469863</v>
      </c>
      <c r="L25" s="138">
        <v>1.0565426394469863</v>
      </c>
      <c r="M25" s="138">
        <v>1.0565426394469863</v>
      </c>
      <c r="N25" s="138">
        <v>1.0565426394469863</v>
      </c>
      <c r="O25" s="29"/>
      <c r="P25" s="138">
        <v>1.0565426394469863</v>
      </c>
      <c r="Q25" s="138">
        <v>1.0623768777468365</v>
      </c>
      <c r="R25" s="138">
        <v>1.0623787320838187</v>
      </c>
      <c r="S25" s="138">
        <v>1.0623787320838187</v>
      </c>
      <c r="T25" s="138">
        <v>1.0623836213497835</v>
      </c>
      <c r="U25" s="138">
        <v>1.0591084594872873</v>
      </c>
      <c r="V25" s="138">
        <v>1.0591076095358136</v>
      </c>
      <c r="W25" s="225">
        <v>1.0591076095358136</v>
      </c>
      <c r="X25" s="29"/>
      <c r="Y25" s="225">
        <v>1.059107595</v>
      </c>
      <c r="Z25" s="91"/>
      <c r="AA25" s="91"/>
    </row>
    <row r="26" spans="1:27">
      <c r="A26" s="15"/>
      <c r="B26" s="300"/>
      <c r="C26" s="98">
        <v>12</v>
      </c>
      <c r="D26" s="99" t="s">
        <v>150</v>
      </c>
      <c r="E26" s="400"/>
      <c r="F26" s="29"/>
      <c r="G26" s="138">
        <v>1.0956985955193892</v>
      </c>
      <c r="H26" s="138">
        <v>1.0956985955193892</v>
      </c>
      <c r="I26" s="138">
        <v>1.0956985955193892</v>
      </c>
      <c r="J26" s="138">
        <v>1.0956985955193892</v>
      </c>
      <c r="K26" s="138">
        <v>1.0956985955193892</v>
      </c>
      <c r="L26" s="138">
        <v>1.0956985955193892</v>
      </c>
      <c r="M26" s="138">
        <v>1.0864431465467139</v>
      </c>
      <c r="N26" s="138">
        <v>1.0864431465467139</v>
      </c>
      <c r="O26" s="29"/>
      <c r="P26" s="138">
        <v>1.0864431465467139</v>
      </c>
      <c r="Q26" s="138">
        <v>1.0860200708513319</v>
      </c>
      <c r="R26" s="138">
        <v>1.0860375000329994</v>
      </c>
      <c r="S26" s="138">
        <v>1.0921967722355264</v>
      </c>
      <c r="T26" s="138">
        <v>1.0922365269077137</v>
      </c>
      <c r="U26" s="138">
        <v>1.0932719860530218</v>
      </c>
      <c r="V26" s="138">
        <v>1.0932177423775433</v>
      </c>
      <c r="W26" s="225">
        <v>1.097123042698974</v>
      </c>
      <c r="X26" s="29"/>
      <c r="Y26" s="225">
        <v>1.0971291080000001</v>
      </c>
      <c r="Z26" s="91"/>
      <c r="AA26" s="91"/>
    </row>
    <row r="27" spans="1:27">
      <c r="A27" s="15"/>
      <c r="B27" s="300"/>
      <c r="C27" s="98">
        <v>13</v>
      </c>
      <c r="D27" s="99" t="s">
        <v>151</v>
      </c>
      <c r="E27" s="400"/>
      <c r="F27" s="29"/>
      <c r="G27" s="138">
        <v>1.0883900439389949</v>
      </c>
      <c r="H27" s="138">
        <v>1.0883900439389949</v>
      </c>
      <c r="I27" s="138">
        <v>1.0883900439389949</v>
      </c>
      <c r="J27" s="138">
        <v>1.0883900439389949</v>
      </c>
      <c r="K27" s="138">
        <v>1.0883900439389949</v>
      </c>
      <c r="L27" s="138">
        <v>1.0883900439389949</v>
      </c>
      <c r="M27" s="138">
        <v>1.0979948305226443</v>
      </c>
      <c r="N27" s="138">
        <v>1.0979948305226443</v>
      </c>
      <c r="O27" s="29"/>
      <c r="P27" s="138">
        <v>1.0979948305226443</v>
      </c>
      <c r="Q27" s="138">
        <v>1.0974462547602135</v>
      </c>
      <c r="R27" s="138">
        <v>1.0974718912332098</v>
      </c>
      <c r="S27" s="138">
        <v>1.0982205595017869</v>
      </c>
      <c r="T27" s="138">
        <v>1.0982692248952142</v>
      </c>
      <c r="U27" s="138">
        <v>1.0992149951515648</v>
      </c>
      <c r="V27" s="138">
        <v>1.099143943244675</v>
      </c>
      <c r="W27" s="225">
        <v>1.1054630618610095</v>
      </c>
      <c r="X27" s="29"/>
      <c r="Y27" s="225">
        <v>1.1054853060000001</v>
      </c>
      <c r="Z27" s="91"/>
      <c r="AA27" s="91"/>
    </row>
    <row r="28" spans="1:27">
      <c r="A28" s="15"/>
      <c r="B28" s="300"/>
      <c r="C28" s="98">
        <v>14</v>
      </c>
      <c r="D28" s="99" t="s">
        <v>152</v>
      </c>
      <c r="E28" s="400"/>
      <c r="F28" s="29"/>
      <c r="G28" s="138">
        <v>1.088775515935106</v>
      </c>
      <c r="H28" s="138">
        <v>1.088775515935106</v>
      </c>
      <c r="I28" s="138">
        <v>1.088775515935106</v>
      </c>
      <c r="J28" s="138">
        <v>1.088775515935106</v>
      </c>
      <c r="K28" s="138">
        <v>1.088775515935106</v>
      </c>
      <c r="L28" s="138">
        <v>1.088775515935106</v>
      </c>
      <c r="M28" s="138">
        <v>1.092418300179536</v>
      </c>
      <c r="N28" s="138">
        <v>1.092418300179536</v>
      </c>
      <c r="O28" s="29"/>
      <c r="P28" s="138">
        <v>1.092418300179536</v>
      </c>
      <c r="Q28" s="138">
        <v>1.092418300179536</v>
      </c>
      <c r="R28" s="138">
        <v>1.0872876840112828</v>
      </c>
      <c r="S28" s="138">
        <v>1.0872876840112828</v>
      </c>
      <c r="T28" s="138">
        <v>1.0964643498830797</v>
      </c>
      <c r="U28" s="138">
        <v>1.0964643498830797</v>
      </c>
      <c r="V28" s="138">
        <v>1.1033124404987553</v>
      </c>
      <c r="W28" s="225">
        <v>1.1033124404987553</v>
      </c>
      <c r="X28" s="29"/>
      <c r="Y28" s="225">
        <v>1.103309962</v>
      </c>
      <c r="Z28" s="91"/>
      <c r="AA28" s="91"/>
    </row>
    <row r="29" spans="1:27">
      <c r="A29" s="15"/>
      <c r="B29" s="394" t="s">
        <v>342</v>
      </c>
      <c r="C29" s="98">
        <v>1</v>
      </c>
      <c r="D29" s="99" t="s">
        <v>138</v>
      </c>
      <c r="E29" s="400"/>
      <c r="F29" s="29"/>
      <c r="G29" s="138">
        <v>1.0929819558782343</v>
      </c>
      <c r="H29" s="138">
        <v>1.0929819558782343</v>
      </c>
      <c r="I29" s="138">
        <v>1.0929819558782343</v>
      </c>
      <c r="J29" s="138">
        <v>1.0929819558782343</v>
      </c>
      <c r="K29" s="138">
        <v>1.0929819558782343</v>
      </c>
      <c r="L29" s="138">
        <v>1.0929819558782343</v>
      </c>
      <c r="M29" s="138">
        <v>1.0814814628367599</v>
      </c>
      <c r="N29" s="138">
        <v>1.0814814628367599</v>
      </c>
      <c r="O29" s="29"/>
      <c r="P29" s="138">
        <v>1.0814814628367599</v>
      </c>
      <c r="Q29" s="138">
        <v>1.0862979473417027</v>
      </c>
      <c r="R29" s="138">
        <v>1.086176033127406</v>
      </c>
      <c r="S29" s="138">
        <v>1.0849110833782238</v>
      </c>
      <c r="T29" s="138">
        <v>1.0848508233828325</v>
      </c>
      <c r="U29" s="138">
        <v>1.0833441013572565</v>
      </c>
      <c r="V29" s="138">
        <v>1.0833575087965104</v>
      </c>
      <c r="W29" s="225">
        <v>1.0871075085797932</v>
      </c>
      <c r="X29" s="29"/>
      <c r="Y29" s="225">
        <v>1.0875196229999999</v>
      </c>
      <c r="Z29" s="91"/>
      <c r="AA29" s="91"/>
    </row>
    <row r="30" spans="1:27">
      <c r="A30" s="15"/>
      <c r="B30" s="394"/>
      <c r="C30" s="98">
        <v>2</v>
      </c>
      <c r="D30" s="99" t="s">
        <v>140</v>
      </c>
      <c r="E30" s="400"/>
      <c r="F30" s="29"/>
      <c r="G30" s="138">
        <v>1.0702269441411798</v>
      </c>
      <c r="H30" s="138">
        <v>1.0702269441411798</v>
      </c>
      <c r="I30" s="138">
        <v>1.0702269441411798</v>
      </c>
      <c r="J30" s="138">
        <v>1.0702269441411798</v>
      </c>
      <c r="K30" s="138">
        <v>1.0702269441411798</v>
      </c>
      <c r="L30" s="138">
        <v>1.0702269441411798</v>
      </c>
      <c r="M30" s="138">
        <v>1.0702269441411798</v>
      </c>
      <c r="N30" s="138">
        <v>1.0702269441411798</v>
      </c>
      <c r="O30" s="29"/>
      <c r="P30" s="138">
        <v>1.0702269441411798</v>
      </c>
      <c r="Q30" s="138">
        <v>1.0673651173302494</v>
      </c>
      <c r="R30" s="138">
        <v>1.0673385915884153</v>
      </c>
      <c r="S30" s="138">
        <v>1.0673385915884153</v>
      </c>
      <c r="T30" s="138">
        <v>1.0673244213509145</v>
      </c>
      <c r="U30" s="138">
        <v>1.0661481805009931</v>
      </c>
      <c r="V30" s="138">
        <v>1.066131162322463</v>
      </c>
      <c r="W30" s="225">
        <v>1.066131162322463</v>
      </c>
      <c r="X30" s="29"/>
      <c r="Y30" s="225">
        <v>1.0662425680000001</v>
      </c>
      <c r="Z30" s="91"/>
      <c r="AA30" s="91"/>
    </row>
    <row r="31" spans="1:27">
      <c r="A31" s="15"/>
      <c r="B31" s="394"/>
      <c r="C31" s="98">
        <v>3</v>
      </c>
      <c r="D31" s="99" t="s">
        <v>141</v>
      </c>
      <c r="E31" s="400"/>
      <c r="F31" s="29"/>
      <c r="G31" s="138">
        <v>1.0794702750020808</v>
      </c>
      <c r="H31" s="138">
        <v>1.0794702750020808</v>
      </c>
      <c r="I31" s="138">
        <v>1.0794702750020808</v>
      </c>
      <c r="J31" s="138">
        <v>1.0794702750020808</v>
      </c>
      <c r="K31" s="138">
        <v>1.0794702750020808</v>
      </c>
      <c r="L31" s="138">
        <v>1.0794702750020808</v>
      </c>
      <c r="M31" s="138">
        <v>1.0806862799422217</v>
      </c>
      <c r="N31" s="138">
        <v>1.0806862799422217</v>
      </c>
      <c r="O31" s="29"/>
      <c r="P31" s="138">
        <v>1.0806862799422217</v>
      </c>
      <c r="Q31" s="138">
        <v>1.0792718084943291</v>
      </c>
      <c r="R31" s="138">
        <v>1.0791302963588514</v>
      </c>
      <c r="S31" s="138">
        <v>1.0775445345864723</v>
      </c>
      <c r="T31" s="138">
        <v>1.0774334280571309</v>
      </c>
      <c r="U31" s="138">
        <v>1.0775463030038692</v>
      </c>
      <c r="V31" s="138">
        <v>1.077576334849796</v>
      </c>
      <c r="W31" s="225">
        <v>1.0855292496768039</v>
      </c>
      <c r="X31" s="29"/>
      <c r="Y31" s="225">
        <v>1.0860808870000001</v>
      </c>
      <c r="Z31" s="91"/>
      <c r="AA31" s="91"/>
    </row>
    <row r="32" spans="1:27">
      <c r="A32" s="15"/>
      <c r="B32" s="394"/>
      <c r="C32" s="98">
        <v>4</v>
      </c>
      <c r="D32" s="99" t="s">
        <v>142</v>
      </c>
      <c r="E32" s="400"/>
      <c r="F32" s="29"/>
      <c r="G32" s="138">
        <v>1.0918650447973948</v>
      </c>
      <c r="H32" s="138">
        <v>1.0918650447973948</v>
      </c>
      <c r="I32" s="138">
        <v>1.0918650447973948</v>
      </c>
      <c r="J32" s="138">
        <v>1.0918650447973948</v>
      </c>
      <c r="K32" s="138">
        <v>1.0918650447973948</v>
      </c>
      <c r="L32" s="138">
        <v>1.0918650447973948</v>
      </c>
      <c r="M32" s="138">
        <v>1.0992619858752828</v>
      </c>
      <c r="N32" s="138">
        <v>1.0992619858752828</v>
      </c>
      <c r="O32" s="29"/>
      <c r="P32" s="138">
        <v>1.0992619858752828</v>
      </c>
      <c r="Q32" s="138">
        <v>1.101077853329788</v>
      </c>
      <c r="R32" s="138">
        <v>1.100933384402605</v>
      </c>
      <c r="S32" s="138">
        <v>1.1074675182084446</v>
      </c>
      <c r="T32" s="138">
        <v>1.1073255443478454</v>
      </c>
      <c r="U32" s="138">
        <v>1.1033488660249229</v>
      </c>
      <c r="V32" s="138">
        <v>1.1032925725217808</v>
      </c>
      <c r="W32" s="225">
        <v>1.1113656241596015</v>
      </c>
      <c r="X32" s="29"/>
      <c r="Y32" s="225">
        <v>1.1120558949999999</v>
      </c>
      <c r="Z32" s="91"/>
      <c r="AA32" s="91"/>
    </row>
    <row r="33" spans="1:27">
      <c r="A33" s="15"/>
      <c r="B33" s="394"/>
      <c r="C33" s="98">
        <v>5</v>
      </c>
      <c r="D33" s="99" t="s">
        <v>143</v>
      </c>
      <c r="E33" s="400"/>
      <c r="F33" s="29"/>
      <c r="G33" s="138">
        <v>1.0718136626355232</v>
      </c>
      <c r="H33" s="138">
        <v>1.0718136626355232</v>
      </c>
      <c r="I33" s="138">
        <v>1.0718136626355232</v>
      </c>
      <c r="J33" s="138">
        <v>1.0718136626355232</v>
      </c>
      <c r="K33" s="138">
        <v>1.0718136626355232</v>
      </c>
      <c r="L33" s="138">
        <v>1.0718136626355232</v>
      </c>
      <c r="M33" s="138">
        <v>1.0695373162573705</v>
      </c>
      <c r="N33" s="138">
        <v>1.0695373162573705</v>
      </c>
      <c r="O33" s="29"/>
      <c r="P33" s="138">
        <v>1.0695373162573705</v>
      </c>
      <c r="Q33" s="138">
        <v>1.0695373162573705</v>
      </c>
      <c r="R33" s="138">
        <v>1.0694935607140168</v>
      </c>
      <c r="S33" s="138">
        <v>1.0747661653287264</v>
      </c>
      <c r="T33" s="138">
        <v>1.0747338083640094</v>
      </c>
      <c r="U33" s="138">
        <v>1.0747338083640094</v>
      </c>
      <c r="V33" s="138">
        <v>1.0747036109078327</v>
      </c>
      <c r="W33" s="225">
        <v>1.0777990015449401</v>
      </c>
      <c r="X33" s="29"/>
      <c r="Y33" s="225">
        <v>1.078036851</v>
      </c>
      <c r="Z33" s="91"/>
      <c r="AA33" s="91"/>
    </row>
    <row r="34" spans="1:27">
      <c r="A34" s="15"/>
      <c r="B34" s="394"/>
      <c r="C34" s="98">
        <v>6</v>
      </c>
      <c r="D34" s="99" t="s">
        <v>144</v>
      </c>
      <c r="E34" s="400"/>
      <c r="F34" s="29"/>
      <c r="G34" s="138">
        <v>1.0795324874413401</v>
      </c>
      <c r="H34" s="138">
        <v>1.0795324874413401</v>
      </c>
      <c r="I34" s="138">
        <v>1.0795324874413401</v>
      </c>
      <c r="J34" s="138">
        <v>1.0795324874413401</v>
      </c>
      <c r="K34" s="138">
        <v>1.0795324874413401</v>
      </c>
      <c r="L34" s="138">
        <v>1.0795324874413401</v>
      </c>
      <c r="M34" s="138">
        <v>1.0752001682715286</v>
      </c>
      <c r="N34" s="138">
        <v>1.0752001682715286</v>
      </c>
      <c r="O34" s="29"/>
      <c r="P34" s="138">
        <v>1.0752001682715286</v>
      </c>
      <c r="Q34" s="138">
        <v>1.0700483553578828</v>
      </c>
      <c r="R34" s="138">
        <v>1.0700092036052256</v>
      </c>
      <c r="S34" s="138">
        <v>1.0670771715792171</v>
      </c>
      <c r="T34" s="138">
        <v>1.0670602529065194</v>
      </c>
      <c r="U34" s="138">
        <v>1.0665768999235643</v>
      </c>
      <c r="V34" s="138">
        <v>1.0665558930269585</v>
      </c>
      <c r="W34" s="225">
        <v>1.0679382624056522</v>
      </c>
      <c r="X34" s="29"/>
      <c r="Y34" s="225">
        <v>1.0681374159999999</v>
      </c>
      <c r="Z34" s="91"/>
      <c r="AA34" s="91"/>
    </row>
    <row r="35" spans="1:27">
      <c r="A35" s="15"/>
      <c r="B35" s="394"/>
      <c r="C35" s="98">
        <v>7</v>
      </c>
      <c r="D35" s="99" t="s">
        <v>145</v>
      </c>
      <c r="E35" s="400"/>
      <c r="F35" s="29"/>
      <c r="G35" s="138">
        <v>1.085452733436888</v>
      </c>
      <c r="H35" s="138">
        <v>1.085452733436888</v>
      </c>
      <c r="I35" s="138">
        <v>1.085452733436888</v>
      </c>
      <c r="J35" s="138">
        <v>1.085452733436888</v>
      </c>
      <c r="K35" s="138">
        <v>1.085452733436888</v>
      </c>
      <c r="L35" s="138">
        <v>1.085452733436888</v>
      </c>
      <c r="M35" s="138">
        <v>1.090168180084981</v>
      </c>
      <c r="N35" s="138">
        <v>1.090168180084981</v>
      </c>
      <c r="O35" s="29"/>
      <c r="P35" s="138">
        <v>1.090168180084981</v>
      </c>
      <c r="Q35" s="138">
        <v>1.090168180084981</v>
      </c>
      <c r="R35" s="138">
        <v>1.0901114729358925</v>
      </c>
      <c r="S35" s="138">
        <v>1.0877931386948556</v>
      </c>
      <c r="T35" s="138">
        <v>1.0877232184882555</v>
      </c>
      <c r="U35" s="138">
        <v>1.0801287256807237</v>
      </c>
      <c r="V35" s="138">
        <v>1.0801039085948869</v>
      </c>
      <c r="W35" s="225">
        <v>1.0801039085948869</v>
      </c>
      <c r="X35" s="29"/>
      <c r="Y35" s="225">
        <v>1.0803313729999999</v>
      </c>
      <c r="Z35" s="91"/>
      <c r="AA35" s="91"/>
    </row>
    <row r="36" spans="1:27">
      <c r="A36" s="15"/>
      <c r="B36" s="394"/>
      <c r="C36" s="98">
        <v>8</v>
      </c>
      <c r="D36" s="99" t="s">
        <v>146</v>
      </c>
      <c r="E36" s="400"/>
      <c r="F36" s="29"/>
      <c r="G36" s="138">
        <v>1.0674066698772735</v>
      </c>
      <c r="H36" s="138">
        <v>1.0674066698772735</v>
      </c>
      <c r="I36" s="138">
        <v>1.0674066698772735</v>
      </c>
      <c r="J36" s="138">
        <v>1.0674066698772735</v>
      </c>
      <c r="K36" s="138">
        <v>1.0674066698772735</v>
      </c>
      <c r="L36" s="138">
        <v>1.0674066698772735</v>
      </c>
      <c r="M36" s="138">
        <v>1.0682684966881959</v>
      </c>
      <c r="N36" s="138">
        <v>1.0682684966881959</v>
      </c>
      <c r="O36" s="29"/>
      <c r="P36" s="138">
        <v>1.0682684966881959</v>
      </c>
      <c r="Q36" s="138">
        <v>1.0682684966881959</v>
      </c>
      <c r="R36" s="138">
        <v>1.0726239973978122</v>
      </c>
      <c r="S36" s="138">
        <v>1.0726239973978122</v>
      </c>
      <c r="T36" s="138">
        <v>1.0761993198070865</v>
      </c>
      <c r="U36" s="138">
        <v>1.0761993198070865</v>
      </c>
      <c r="V36" s="138">
        <v>1.0742638006468059</v>
      </c>
      <c r="W36" s="225">
        <v>1.0742638006468059</v>
      </c>
      <c r="X36" s="29"/>
      <c r="Y36" s="225">
        <v>1.0744369069999999</v>
      </c>
      <c r="Z36" s="91"/>
      <c r="AA36" s="91"/>
    </row>
    <row r="37" spans="1:27">
      <c r="A37" s="15"/>
      <c r="B37" s="394"/>
      <c r="C37" s="98">
        <v>9</v>
      </c>
      <c r="D37" s="99" t="s">
        <v>147</v>
      </c>
      <c r="E37" s="400"/>
      <c r="F37" s="29"/>
      <c r="G37" s="138">
        <v>1.0774654762193439</v>
      </c>
      <c r="H37" s="138">
        <v>1.0774654762193439</v>
      </c>
      <c r="I37" s="138">
        <v>1.0774654762193439</v>
      </c>
      <c r="J37" s="138">
        <v>1.0774654762193439</v>
      </c>
      <c r="K37" s="138">
        <v>1.0774654762193439</v>
      </c>
      <c r="L37" s="138">
        <v>1.0774654762193439</v>
      </c>
      <c r="M37" s="138">
        <v>1.0738360384983456</v>
      </c>
      <c r="N37" s="138">
        <v>1.0738360384983456</v>
      </c>
      <c r="O37" s="29"/>
      <c r="P37" s="138">
        <v>1.0738360384983456</v>
      </c>
      <c r="Q37" s="138">
        <v>1.0749970312119093</v>
      </c>
      <c r="R37" s="138">
        <v>1.0748937452388276</v>
      </c>
      <c r="S37" s="138">
        <v>1.0772508512545704</v>
      </c>
      <c r="T37" s="138">
        <v>1.0771808652862276</v>
      </c>
      <c r="U37" s="138">
        <v>1.0761698787013338</v>
      </c>
      <c r="V37" s="138">
        <v>1.0761805902669486</v>
      </c>
      <c r="W37" s="225">
        <v>1.0817884939635833</v>
      </c>
      <c r="X37" s="29"/>
      <c r="Y37" s="225">
        <v>1.0822185010000001</v>
      </c>
      <c r="Z37" s="91"/>
      <c r="AA37" s="91"/>
    </row>
    <row r="38" spans="1:27">
      <c r="A38" s="15"/>
      <c r="B38" s="394"/>
      <c r="C38" s="98">
        <v>10</v>
      </c>
      <c r="D38" s="99" t="s">
        <v>148</v>
      </c>
      <c r="E38" s="400"/>
      <c r="F38" s="29"/>
      <c r="G38" s="138">
        <v>1.0733996094318452</v>
      </c>
      <c r="H38" s="138">
        <v>1.0733996094318452</v>
      </c>
      <c r="I38" s="138">
        <v>1.0733996094318452</v>
      </c>
      <c r="J38" s="138">
        <v>1.0733996094318452</v>
      </c>
      <c r="K38" s="138">
        <v>1.0733996094318452</v>
      </c>
      <c r="L38" s="138">
        <v>1.0733996094318452</v>
      </c>
      <c r="M38" s="138">
        <v>1.0689063256170588</v>
      </c>
      <c r="N38" s="138">
        <v>1.0689063256170588</v>
      </c>
      <c r="O38" s="29"/>
      <c r="P38" s="138">
        <v>1.0689063256170588</v>
      </c>
      <c r="Q38" s="138">
        <v>1.0689063256170588</v>
      </c>
      <c r="R38" s="138">
        <v>1.0688855498479561</v>
      </c>
      <c r="S38" s="138">
        <v>1.0655429324585941</v>
      </c>
      <c r="T38" s="138">
        <v>1.0655481946707537</v>
      </c>
      <c r="U38" s="138">
        <v>1.0655481946707537</v>
      </c>
      <c r="V38" s="138">
        <v>1.0655449219615913</v>
      </c>
      <c r="W38" s="225">
        <v>1.0768242907521903</v>
      </c>
      <c r="X38" s="29"/>
      <c r="Y38" s="225">
        <v>1.076845831</v>
      </c>
      <c r="Z38" s="91"/>
      <c r="AA38" s="91"/>
    </row>
    <row r="39" spans="1:27">
      <c r="A39" s="15"/>
      <c r="B39" s="394"/>
      <c r="C39" s="98">
        <v>11</v>
      </c>
      <c r="D39" s="99" t="s">
        <v>149</v>
      </c>
      <c r="E39" s="400"/>
      <c r="F39" s="29"/>
      <c r="G39" s="138">
        <v>1.0564421023082484</v>
      </c>
      <c r="H39" s="138">
        <v>1.0564421023082484</v>
      </c>
      <c r="I39" s="138">
        <v>1.0564421023082484</v>
      </c>
      <c r="J39" s="138">
        <v>1.0564421023082484</v>
      </c>
      <c r="K39" s="138">
        <v>1.0564421023082484</v>
      </c>
      <c r="L39" s="138">
        <v>1.0564421023082484</v>
      </c>
      <c r="M39" s="138">
        <v>1.0564421023082484</v>
      </c>
      <c r="N39" s="138">
        <v>1.0564421023082484</v>
      </c>
      <c r="O39" s="29"/>
      <c r="P39" s="138">
        <v>1.0564421023082484</v>
      </c>
      <c r="Q39" s="138">
        <v>1.0623041562481781</v>
      </c>
      <c r="R39" s="138">
        <v>1.0622972759370308</v>
      </c>
      <c r="S39" s="138">
        <v>1.0622972759370308</v>
      </c>
      <c r="T39" s="138">
        <v>1.0622948436434854</v>
      </c>
      <c r="U39" s="138">
        <v>1.0590791996550259</v>
      </c>
      <c r="V39" s="138">
        <v>1.0590774473782516</v>
      </c>
      <c r="W39" s="225">
        <v>1.0590774473782516</v>
      </c>
      <c r="X39" s="29"/>
      <c r="Y39" s="225">
        <v>1.0590817159999999</v>
      </c>
      <c r="Z39" s="91"/>
      <c r="AA39" s="91"/>
    </row>
    <row r="40" spans="1:27">
      <c r="A40" s="15"/>
      <c r="B40" s="394"/>
      <c r="C40" s="98">
        <v>12</v>
      </c>
      <c r="D40" s="99" t="s">
        <v>150</v>
      </c>
      <c r="E40" s="400"/>
      <c r="F40" s="29"/>
      <c r="G40" s="138">
        <v>1.093046755459234</v>
      </c>
      <c r="H40" s="138">
        <v>1.093046755459234</v>
      </c>
      <c r="I40" s="138">
        <v>1.093046755459234</v>
      </c>
      <c r="J40" s="138">
        <v>1.093046755459234</v>
      </c>
      <c r="K40" s="138">
        <v>1.093046755459234</v>
      </c>
      <c r="L40" s="138">
        <v>1.093046755459234</v>
      </c>
      <c r="M40" s="138">
        <v>1.0844223757094351</v>
      </c>
      <c r="N40" s="138">
        <v>1.0844223757094351</v>
      </c>
      <c r="O40" s="29"/>
      <c r="P40" s="138">
        <v>1.0844223757094351</v>
      </c>
      <c r="Q40" s="138">
        <v>1.0840810256610449</v>
      </c>
      <c r="R40" s="138">
        <v>1.0840014833163434</v>
      </c>
      <c r="S40" s="138">
        <v>1.089729151712139</v>
      </c>
      <c r="T40" s="138">
        <v>1.0896568330775738</v>
      </c>
      <c r="U40" s="138">
        <v>1.0908901430158633</v>
      </c>
      <c r="V40" s="138">
        <v>1.090853813393611</v>
      </c>
      <c r="W40" s="225">
        <v>1.0943597840369708</v>
      </c>
      <c r="X40" s="29"/>
      <c r="Y40" s="225">
        <v>1.0947827990000001</v>
      </c>
      <c r="Z40" s="91"/>
      <c r="AA40" s="91"/>
    </row>
    <row r="41" spans="1:27">
      <c r="A41" s="15"/>
      <c r="B41" s="394"/>
      <c r="C41" s="98">
        <v>13</v>
      </c>
      <c r="D41" s="99" t="s">
        <v>151</v>
      </c>
      <c r="E41" s="400"/>
      <c r="F41" s="29"/>
      <c r="G41" s="138">
        <v>1.0858319620011085</v>
      </c>
      <c r="H41" s="138">
        <v>1.0858319620011085</v>
      </c>
      <c r="I41" s="138">
        <v>1.0858319620011085</v>
      </c>
      <c r="J41" s="138">
        <v>1.0858319620011085</v>
      </c>
      <c r="K41" s="138">
        <v>1.0858319620011085</v>
      </c>
      <c r="L41" s="138">
        <v>1.0858319620011085</v>
      </c>
      <c r="M41" s="138">
        <v>1.094694427799904</v>
      </c>
      <c r="N41" s="138">
        <v>1.094694427799904</v>
      </c>
      <c r="O41" s="29"/>
      <c r="P41" s="138">
        <v>1.094694427799904</v>
      </c>
      <c r="Q41" s="138">
        <v>1.0944636969101207</v>
      </c>
      <c r="R41" s="138">
        <v>1.0943447054059863</v>
      </c>
      <c r="S41" s="138">
        <v>1.0949350854172193</v>
      </c>
      <c r="T41" s="138">
        <v>1.0948303212449852</v>
      </c>
      <c r="U41" s="138">
        <v>1.095790721417468</v>
      </c>
      <c r="V41" s="138">
        <v>1.0957378979020587</v>
      </c>
      <c r="W41" s="225">
        <v>1.1017640335058234</v>
      </c>
      <c r="X41" s="29"/>
      <c r="Y41" s="225">
        <v>1.1023213439999999</v>
      </c>
      <c r="Z41" s="91"/>
      <c r="AA41" s="91"/>
    </row>
    <row r="42" spans="1:27">
      <c r="A42" s="15"/>
      <c r="B42" s="395"/>
      <c r="C42" s="98">
        <v>14</v>
      </c>
      <c r="D42" s="99" t="s">
        <v>152</v>
      </c>
      <c r="E42" s="400"/>
      <c r="F42" s="29"/>
      <c r="G42" s="138">
        <v>1.0890162916795407</v>
      </c>
      <c r="H42" s="138">
        <v>1.0890162916795407</v>
      </c>
      <c r="I42" s="138">
        <v>1.0890162916795407</v>
      </c>
      <c r="J42" s="138">
        <v>1.0890162916795407</v>
      </c>
      <c r="K42" s="138">
        <v>1.0890162916795407</v>
      </c>
      <c r="L42" s="138">
        <v>1.0890162916795407</v>
      </c>
      <c r="M42" s="138">
        <v>1.0929376143819718</v>
      </c>
      <c r="N42" s="138">
        <v>1.0929376143819718</v>
      </c>
      <c r="O42" s="29"/>
      <c r="P42" s="138">
        <v>1.0929376143819718</v>
      </c>
      <c r="Q42" s="138">
        <v>1.0929376143819718</v>
      </c>
      <c r="R42" s="138">
        <v>1.088056236726862</v>
      </c>
      <c r="S42" s="138">
        <v>1.088056236726862</v>
      </c>
      <c r="T42" s="138">
        <v>1.0976703486960437</v>
      </c>
      <c r="U42" s="138">
        <v>1.0976703486960437</v>
      </c>
      <c r="V42" s="138">
        <v>1.1045464548906672</v>
      </c>
      <c r="W42" s="225">
        <v>1.1045464548906672</v>
      </c>
      <c r="X42" s="29"/>
      <c r="Y42" s="225">
        <v>1.104369819</v>
      </c>
      <c r="Z42" s="91"/>
      <c r="AA42" s="91"/>
    </row>
    <row r="43" spans="1:27" s="15" customFormat="1">
      <c r="B43" s="92"/>
      <c r="C43" s="95"/>
      <c r="D43" s="96"/>
      <c r="E43" s="97"/>
    </row>
    <row r="44" spans="1:27" s="15" customFormat="1">
      <c r="B44" s="92"/>
      <c r="C44" s="95"/>
      <c r="D44" s="96"/>
      <c r="E44" s="97"/>
    </row>
    <row r="45" spans="1:27" s="15" customFormat="1"/>
    <row r="46" spans="1:27" s="15" customFormat="1">
      <c r="B46" s="102"/>
    </row>
    <row r="47" spans="1:27" s="15" customFormat="1" hidden="1">
      <c r="B47" s="102"/>
    </row>
  </sheetData>
  <mergeCells count="13">
    <mergeCell ref="R7:V7"/>
    <mergeCell ref="W7:AB7"/>
    <mergeCell ref="G9:N9"/>
    <mergeCell ref="G10:N10"/>
    <mergeCell ref="B3:H3"/>
    <mergeCell ref="M7:Q7"/>
    <mergeCell ref="B9:B14"/>
    <mergeCell ref="B15:B28"/>
    <mergeCell ref="B29:B42"/>
    <mergeCell ref="D9:D14"/>
    <mergeCell ref="C9:C14"/>
    <mergeCell ref="E9:E10"/>
    <mergeCell ref="E15:E42"/>
  </mergeCells>
  <pageMargins left="0.7" right="0.7" top="0.75" bottom="0.75" header="0.3" footer="0.3"/>
  <pageSetup orientation="portrait" r:id="rId1"/>
  <headerFooter>
    <oddFooter>&amp;C_x000D_&amp;1#&amp;"Calibri"&amp;10&amp;K000000 OFFICIAL-InternalOnly</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79998168889431442"/>
    <pageSetUpPr autoPageBreaks="0"/>
  </sheetPr>
  <dimension ref="A1:AXU159"/>
  <sheetViews>
    <sheetView topLeftCell="D34" zoomScale="80" zoomScaleNormal="80" workbookViewId="0">
      <selection activeCell="I64" sqref="I64:I65"/>
    </sheetView>
  </sheetViews>
  <sheetFormatPr defaultColWidth="0" defaultRowHeight="12.6" zeroHeight="1"/>
  <cols>
    <col min="1" max="1" width="8.7265625" customWidth="1"/>
    <col min="2" max="2" width="17.453125" customWidth="1"/>
    <col min="3" max="3" width="15.1796875" customWidth="1"/>
    <col min="4" max="4" width="31.453125" customWidth="1"/>
    <col min="5" max="5" width="26.1796875" customWidth="1"/>
    <col min="6" max="6" width="13.6328125" customWidth="1"/>
    <col min="7" max="7" width="17.1796875" customWidth="1"/>
    <col min="8" max="8" width="14.453125" customWidth="1"/>
    <col min="9" max="9" width="15.453125" customWidth="1"/>
    <col min="10" max="10" width="14.453125" customWidth="1"/>
    <col min="11" max="11" width="15.1796875" customWidth="1"/>
    <col min="12" max="12" width="14.453125" customWidth="1"/>
    <col min="13" max="13" width="15.1796875" customWidth="1"/>
    <col min="14" max="14" width="17.6328125" bestFit="1" customWidth="1"/>
    <col min="15" max="16" width="15.6328125" customWidth="1"/>
    <col min="17" max="17" width="14.6328125" bestFit="1" customWidth="1"/>
    <col min="18" max="18" width="14.6328125" customWidth="1"/>
    <col min="19" max="19" width="12.453125" customWidth="1"/>
    <col min="20" max="20" width="16.1796875" customWidth="1"/>
    <col min="21" max="21" width="15.453125" customWidth="1"/>
    <col min="22" max="22" width="8.7265625" customWidth="1"/>
    <col min="23" max="1321" width="0" hidden="1" customWidth="1"/>
    <col min="1322" max="16384" width="8.7265625" hidden="1"/>
  </cols>
  <sheetData>
    <row r="1" spans="1:25" ht="17.100000000000001" customHeight="1">
      <c r="A1" s="2"/>
      <c r="B1" s="155"/>
      <c r="C1" s="155"/>
      <c r="D1" s="155"/>
      <c r="E1" s="155"/>
      <c r="F1" s="155"/>
      <c r="G1" s="155"/>
      <c r="H1" s="155"/>
      <c r="I1" s="155"/>
      <c r="J1" s="155"/>
      <c r="K1" s="155"/>
      <c r="L1" s="155"/>
      <c r="M1" s="155"/>
      <c r="N1" s="155"/>
      <c r="O1" s="155"/>
      <c r="P1" s="155"/>
      <c r="Q1" s="155"/>
      <c r="R1" s="155"/>
      <c r="S1" s="155"/>
      <c r="T1" s="155"/>
      <c r="U1" s="155"/>
      <c r="V1" s="155"/>
      <c r="W1" s="171"/>
      <c r="X1" s="171"/>
      <c r="Y1" s="171"/>
    </row>
    <row r="2" spans="1:25" ht="19.2" customHeight="1">
      <c r="A2" s="2"/>
      <c r="B2" s="41" t="s">
        <v>262</v>
      </c>
      <c r="C2" s="41"/>
      <c r="D2" s="41"/>
      <c r="E2" s="41"/>
      <c r="F2" s="41"/>
      <c r="G2" s="2"/>
      <c r="H2" s="2"/>
      <c r="I2" s="2"/>
      <c r="J2" s="2"/>
      <c r="K2" s="2"/>
      <c r="L2" s="2"/>
      <c r="M2" s="2"/>
      <c r="N2" s="2"/>
      <c r="O2" s="2"/>
      <c r="P2" s="155"/>
      <c r="Q2" s="155"/>
      <c r="R2" s="155"/>
      <c r="S2" s="155"/>
      <c r="T2" s="155"/>
      <c r="U2" s="155"/>
      <c r="V2" s="155"/>
      <c r="W2" s="171"/>
      <c r="X2" s="171"/>
      <c r="Y2" s="171"/>
    </row>
    <row r="3" spans="1:25" ht="29.25" customHeight="1">
      <c r="A3" s="2"/>
      <c r="B3" s="403" t="s">
        <v>263</v>
      </c>
      <c r="C3" s="403"/>
      <c r="D3" s="403"/>
      <c r="E3" s="403"/>
      <c r="F3" s="403"/>
      <c r="G3" s="403"/>
      <c r="H3" s="403"/>
      <c r="I3" s="403"/>
      <c r="J3" s="403"/>
      <c r="K3" s="403"/>
      <c r="L3" s="403"/>
      <c r="M3" s="403"/>
      <c r="N3" s="403"/>
      <c r="O3" s="403"/>
      <c r="P3" s="156"/>
      <c r="Q3" s="156"/>
      <c r="R3" s="156"/>
      <c r="S3" s="156"/>
      <c r="T3" s="155"/>
      <c r="U3" s="155"/>
      <c r="V3" s="155"/>
      <c r="W3" s="171"/>
      <c r="X3" s="171"/>
      <c r="Y3" s="171"/>
    </row>
    <row r="4" spans="1:25" s="4" customFormat="1" ht="21" customHeight="1">
      <c r="A4" s="57"/>
      <c r="B4" s="57"/>
      <c r="C4" s="57"/>
      <c r="D4" s="57"/>
      <c r="E4" s="57"/>
      <c r="F4" s="57"/>
      <c r="G4" s="57"/>
      <c r="H4" s="57"/>
      <c r="I4" s="57"/>
      <c r="J4" s="57"/>
      <c r="K4" s="57"/>
      <c r="L4" s="57"/>
      <c r="M4" s="57"/>
      <c r="N4" s="57"/>
      <c r="O4" s="57"/>
      <c r="P4" s="57"/>
      <c r="Q4" s="57"/>
      <c r="R4" s="57"/>
      <c r="S4" s="57"/>
      <c r="T4" s="57"/>
      <c r="U4" s="57"/>
      <c r="V4" s="57"/>
    </row>
    <row r="5" spans="1:25" s="90" customFormat="1" ht="28.2" customHeight="1">
      <c r="A5" s="88"/>
      <c r="B5" s="89" t="s">
        <v>264</v>
      </c>
      <c r="C5" s="89"/>
      <c r="D5" s="88"/>
      <c r="E5" s="88"/>
      <c r="F5" s="88"/>
      <c r="G5" s="88"/>
      <c r="H5" s="88"/>
      <c r="I5" s="88"/>
      <c r="J5" s="88"/>
      <c r="K5" s="88"/>
      <c r="L5" s="88"/>
      <c r="M5" s="88"/>
      <c r="N5" s="88"/>
      <c r="O5" s="88"/>
      <c r="P5" s="88"/>
      <c r="Q5" s="88"/>
      <c r="R5" s="88"/>
      <c r="S5" s="88"/>
      <c r="T5" s="88"/>
      <c r="U5" s="88"/>
      <c r="V5" s="88"/>
    </row>
    <row r="6" spans="1:25" s="4" customFormat="1" ht="22.2" customHeight="1">
      <c r="A6" s="57"/>
      <c r="B6" s="57"/>
      <c r="C6" s="57"/>
      <c r="D6" s="57"/>
      <c r="E6" s="57"/>
      <c r="F6" s="57"/>
      <c r="G6" s="57"/>
      <c r="H6" s="57"/>
      <c r="I6" s="57"/>
      <c r="J6" s="57"/>
      <c r="K6" s="57"/>
      <c r="L6" s="57"/>
      <c r="M6" s="57"/>
      <c r="N6" s="57"/>
      <c r="O6" s="57"/>
      <c r="P6" s="57"/>
      <c r="Q6" s="57"/>
      <c r="R6" s="57"/>
      <c r="S6" s="57"/>
      <c r="T6" s="57"/>
      <c r="U6" s="57"/>
      <c r="V6" s="57"/>
    </row>
    <row r="7" spans="1:25" s="90" customFormat="1" ht="18" customHeight="1">
      <c r="A7" s="193"/>
      <c r="B7" s="194" t="s">
        <v>265</v>
      </c>
      <c r="C7" s="193"/>
      <c r="D7" s="193"/>
      <c r="E7" s="193"/>
      <c r="F7" s="193"/>
      <c r="G7" s="193"/>
      <c r="H7" s="193"/>
      <c r="I7" s="193"/>
      <c r="J7" s="193"/>
      <c r="K7" s="193"/>
      <c r="L7" s="193"/>
      <c r="M7" s="193"/>
      <c r="N7" s="193"/>
      <c r="O7" s="193"/>
      <c r="P7" s="193"/>
      <c r="Q7" s="193"/>
      <c r="R7" s="193"/>
      <c r="S7" s="193"/>
      <c r="T7" s="193"/>
      <c r="U7" s="193"/>
      <c r="V7" s="193"/>
    </row>
    <row r="8" spans="1:25" s="90" customFormat="1" ht="21" customHeight="1">
      <c r="A8" s="161"/>
      <c r="B8" s="162" t="s">
        <v>266</v>
      </c>
      <c r="C8" s="163"/>
      <c r="D8" s="161"/>
      <c r="E8" s="161"/>
      <c r="F8" s="161"/>
      <c r="G8" s="161"/>
      <c r="H8" s="161"/>
      <c r="I8" s="161"/>
      <c r="J8" s="161"/>
      <c r="K8" s="161"/>
      <c r="L8" s="161"/>
      <c r="M8" s="161"/>
      <c r="N8" s="161"/>
      <c r="O8" s="161"/>
      <c r="P8" s="161"/>
      <c r="Q8" s="161"/>
      <c r="R8" s="161"/>
      <c r="S8" s="161"/>
      <c r="T8" s="161"/>
      <c r="U8" s="161"/>
      <c r="V8" s="161"/>
    </row>
    <row r="9" spans="1:25" s="4" customFormat="1" ht="22.2" customHeight="1">
      <c r="A9" s="205"/>
      <c r="B9" s="162" t="s">
        <v>267</v>
      </c>
      <c r="C9" s="205"/>
      <c r="D9" s="205"/>
      <c r="E9" s="205"/>
      <c r="F9" s="205"/>
      <c r="G9" s="205"/>
      <c r="H9" s="205"/>
      <c r="I9" s="205"/>
      <c r="J9" s="205"/>
      <c r="K9" s="205"/>
      <c r="L9" s="205"/>
      <c r="M9" s="205"/>
      <c r="N9" s="205"/>
      <c r="O9" s="205"/>
      <c r="P9" s="205"/>
      <c r="Q9" s="205"/>
      <c r="R9" s="205"/>
      <c r="S9" s="205"/>
      <c r="T9" s="205"/>
      <c r="U9" s="205"/>
      <c r="V9" s="205"/>
    </row>
    <row r="10" spans="1:25" s="4" customFormat="1" ht="22.2" customHeight="1"/>
    <row r="11" spans="1:25" s="4" customFormat="1" ht="40.200000000000003" customHeight="1">
      <c r="B11" s="164" t="s">
        <v>268</v>
      </c>
      <c r="C11" s="165" t="s">
        <v>126</v>
      </c>
      <c r="D11" s="165" t="s">
        <v>269</v>
      </c>
    </row>
    <row r="12" spans="1:25" s="4" customFormat="1" ht="22.2" customHeight="1">
      <c r="B12" s="185">
        <v>7</v>
      </c>
      <c r="C12" s="185" t="s">
        <v>270</v>
      </c>
      <c r="D12" s="201">
        <v>8117254</v>
      </c>
    </row>
    <row r="13" spans="1:25" s="4" customFormat="1" ht="22.2" customHeight="1"/>
    <row r="14" spans="1:25" s="4" customFormat="1" ht="22.2" customHeight="1">
      <c r="B14" s="164" t="s">
        <v>271</v>
      </c>
    </row>
    <row r="15" spans="1:25" s="4" customFormat="1" ht="22.2" customHeight="1">
      <c r="B15" s="206">
        <v>0.1</v>
      </c>
    </row>
    <row r="16" spans="1:25" s="4" customFormat="1" ht="21" customHeight="1"/>
    <row r="17" spans="1:22" s="90" customFormat="1" ht="19.5" customHeight="1">
      <c r="A17" s="193"/>
      <c r="B17" s="207" t="s">
        <v>272</v>
      </c>
      <c r="C17" s="207"/>
      <c r="D17" s="193"/>
      <c r="E17" s="193"/>
      <c r="F17" s="193"/>
      <c r="G17" s="193"/>
      <c r="H17" s="193"/>
      <c r="I17" s="193"/>
      <c r="J17" s="193"/>
      <c r="K17" s="193"/>
      <c r="L17" s="193"/>
      <c r="M17" s="193"/>
      <c r="N17" s="193"/>
      <c r="O17" s="193"/>
      <c r="P17" s="193"/>
      <c r="Q17" s="193"/>
      <c r="R17" s="193"/>
      <c r="S17" s="193"/>
      <c r="T17" s="193"/>
      <c r="U17" s="193"/>
      <c r="V17" s="193"/>
    </row>
    <row r="18" spans="1:22" s="90" customFormat="1" ht="24.75" customHeight="1">
      <c r="A18" s="161"/>
      <c r="B18" s="162" t="s">
        <v>273</v>
      </c>
      <c r="C18" s="163"/>
      <c r="D18" s="161"/>
      <c r="E18" s="161"/>
      <c r="F18" s="161"/>
      <c r="G18" s="161"/>
      <c r="H18" s="161"/>
      <c r="I18" s="161"/>
      <c r="J18" s="161"/>
      <c r="K18" s="161"/>
      <c r="L18" s="161"/>
      <c r="M18" s="161"/>
      <c r="N18" s="161"/>
      <c r="O18" s="161"/>
      <c r="P18" s="161"/>
      <c r="Q18" s="161"/>
      <c r="R18" s="161"/>
      <c r="S18" s="161"/>
      <c r="T18" s="161"/>
      <c r="U18" s="161"/>
      <c r="V18" s="161"/>
    </row>
    <row r="19" spans="1:22" s="90" customFormat="1" ht="27" customHeight="1">
      <c r="A19" s="161"/>
      <c r="B19" s="162" t="s">
        <v>274</v>
      </c>
      <c r="C19" s="163"/>
      <c r="D19" s="161"/>
      <c r="E19" s="161"/>
      <c r="F19" s="161"/>
      <c r="G19" s="161"/>
      <c r="H19" s="161"/>
      <c r="I19" s="161"/>
      <c r="J19" s="161"/>
      <c r="K19" s="161"/>
      <c r="L19" s="161"/>
      <c r="M19" s="161"/>
      <c r="N19" s="161"/>
      <c r="O19" s="161"/>
      <c r="P19" s="161"/>
      <c r="Q19" s="161"/>
      <c r="R19" s="161"/>
      <c r="S19" s="161"/>
      <c r="T19" s="161"/>
      <c r="U19" s="161"/>
      <c r="V19" s="161"/>
    </row>
    <row r="20" spans="1:22" s="4" customFormat="1" ht="17.100000000000001" customHeight="1"/>
    <row r="21" spans="1:22" s="4" customFormat="1" ht="50.25" customHeight="1">
      <c r="B21" s="164" t="s">
        <v>268</v>
      </c>
      <c r="C21" s="165" t="s">
        <v>126</v>
      </c>
      <c r="D21" s="165" t="s">
        <v>269</v>
      </c>
      <c r="E21" s="165" t="s">
        <v>275</v>
      </c>
    </row>
    <row r="22" spans="1:22" s="4" customFormat="1" ht="17.100000000000001" customHeight="1">
      <c r="B22" s="203">
        <v>6</v>
      </c>
      <c r="C22" s="203" t="s">
        <v>276</v>
      </c>
      <c r="D22" s="203"/>
      <c r="E22" s="204" t="str">
        <f>IF(D22="","",D22/4)</f>
        <v/>
      </c>
    </row>
    <row r="23" spans="1:22" s="4" customFormat="1" ht="17.100000000000001" customHeight="1">
      <c r="B23" s="185">
        <v>7</v>
      </c>
      <c r="C23" s="185" t="s">
        <v>270</v>
      </c>
      <c r="D23" s="202">
        <f>IF(B23=$B$12,$D$12,D22*(1+$B$15))</f>
        <v>8117254</v>
      </c>
      <c r="E23" s="202">
        <f t="shared" ref="E23:E29" si="0">IF(D23="","",D23/4)</f>
        <v>2029313.5</v>
      </c>
    </row>
    <row r="24" spans="1:22" s="4" customFormat="1" ht="17.100000000000001" customHeight="1">
      <c r="B24" s="185">
        <v>8</v>
      </c>
      <c r="C24" s="185" t="s">
        <v>277</v>
      </c>
      <c r="D24" s="202">
        <f t="shared" ref="D24:D29" si="1">IF(B24=$B$12,$D$12,D23*(1+$B$15))</f>
        <v>8928979.4000000004</v>
      </c>
      <c r="E24" s="202">
        <f t="shared" si="0"/>
        <v>2232244.85</v>
      </c>
    </row>
    <row r="25" spans="1:22" s="4" customFormat="1" ht="17.100000000000001" customHeight="1">
      <c r="B25" s="185">
        <v>9</v>
      </c>
      <c r="C25" s="185" t="s">
        <v>131</v>
      </c>
      <c r="D25" s="202">
        <f t="shared" si="1"/>
        <v>9821877.3400000017</v>
      </c>
      <c r="E25" s="202">
        <f t="shared" si="0"/>
        <v>2455469.3350000004</v>
      </c>
    </row>
    <row r="26" spans="1:22" s="4" customFormat="1" ht="17.100000000000001" customHeight="1">
      <c r="B26" s="185">
        <v>10</v>
      </c>
      <c r="C26" s="185" t="s">
        <v>132</v>
      </c>
      <c r="D26" s="202">
        <f t="shared" si="1"/>
        <v>10804065.074000003</v>
      </c>
      <c r="E26" s="202">
        <f t="shared" si="0"/>
        <v>2701016.2685000007</v>
      </c>
    </row>
    <row r="27" spans="1:22" s="4" customFormat="1" ht="17.100000000000001" customHeight="1">
      <c r="B27" s="185">
        <v>11</v>
      </c>
      <c r="C27" s="185" t="s">
        <v>133</v>
      </c>
      <c r="D27" s="202">
        <f t="shared" si="1"/>
        <v>11884471.581400003</v>
      </c>
      <c r="E27" s="202">
        <f t="shared" si="0"/>
        <v>2971117.8953500008</v>
      </c>
    </row>
    <row r="28" spans="1:22" s="4" customFormat="1" ht="17.100000000000001" customHeight="1">
      <c r="B28" s="185">
        <v>12</v>
      </c>
      <c r="C28" s="185" t="s">
        <v>134</v>
      </c>
      <c r="D28" s="202">
        <f t="shared" si="1"/>
        <v>13072918.739540005</v>
      </c>
      <c r="E28" s="202">
        <f t="shared" si="0"/>
        <v>3268229.6848850013</v>
      </c>
    </row>
    <row r="29" spans="1:22" s="4" customFormat="1" ht="17.100000000000001" customHeight="1">
      <c r="B29" s="185">
        <v>13</v>
      </c>
      <c r="C29" s="185" t="s">
        <v>135</v>
      </c>
      <c r="D29" s="202">
        <f t="shared" si="1"/>
        <v>14380210.613494007</v>
      </c>
      <c r="E29" s="202">
        <f t="shared" si="0"/>
        <v>3595052.6533735017</v>
      </c>
    </row>
    <row r="30" spans="1:22" s="4" customFormat="1" ht="17.100000000000001" customHeight="1"/>
    <row r="31" spans="1:22" s="4" customFormat="1" ht="17.100000000000001" customHeight="1"/>
    <row r="32" spans="1:22" s="4" customFormat="1" ht="17.100000000000001" customHeight="1"/>
    <row r="33" spans="1:22" s="90" customFormat="1" ht="25.5" customHeight="1">
      <c r="A33" s="88"/>
      <c r="B33" s="89" t="s">
        <v>278</v>
      </c>
      <c r="C33" s="89"/>
      <c r="D33" s="88"/>
      <c r="E33" s="88"/>
      <c r="F33" s="88"/>
      <c r="G33" s="88"/>
      <c r="H33" s="88"/>
      <c r="I33" s="88"/>
      <c r="J33" s="88"/>
      <c r="K33" s="88"/>
      <c r="L33" s="88"/>
      <c r="M33" s="88"/>
      <c r="N33" s="88"/>
      <c r="O33" s="88"/>
      <c r="P33" s="88"/>
      <c r="Q33" s="88"/>
      <c r="R33" s="88"/>
      <c r="S33" s="88"/>
      <c r="T33" s="88"/>
      <c r="U33" s="88"/>
      <c r="V33" s="88"/>
    </row>
    <row r="34" spans="1:22" s="90" customFormat="1" ht="42.75" customHeight="1">
      <c r="A34" s="161"/>
      <c r="B34" s="162" t="s">
        <v>279</v>
      </c>
      <c r="C34" s="163"/>
      <c r="D34" s="161"/>
      <c r="E34" s="161"/>
      <c r="F34" s="161"/>
      <c r="G34" s="161"/>
      <c r="H34" s="161"/>
      <c r="I34" s="161"/>
      <c r="J34" s="161"/>
      <c r="K34" s="161"/>
      <c r="L34" s="161"/>
      <c r="M34" s="161"/>
      <c r="N34" s="161"/>
      <c r="O34" s="161"/>
      <c r="P34" s="161"/>
      <c r="Q34" s="161"/>
      <c r="R34" s="161"/>
      <c r="S34" s="161"/>
      <c r="T34" s="161"/>
      <c r="U34" s="161"/>
      <c r="V34" s="161"/>
    </row>
    <row r="35" spans="1:22" s="90" customFormat="1" ht="22.2" customHeight="1">
      <c r="A35" s="161"/>
      <c r="B35" s="162" t="s">
        <v>280</v>
      </c>
      <c r="C35" s="163"/>
      <c r="D35" s="161"/>
      <c r="E35" s="161"/>
      <c r="F35" s="161"/>
      <c r="G35" s="161"/>
      <c r="H35" s="161"/>
      <c r="I35" s="161"/>
      <c r="J35" s="161"/>
      <c r="K35" s="161"/>
      <c r="L35" s="161"/>
      <c r="M35" s="161"/>
      <c r="N35" s="161"/>
      <c r="O35" s="161"/>
      <c r="P35" s="161"/>
      <c r="Q35" s="161"/>
      <c r="R35" s="161"/>
      <c r="S35" s="161"/>
      <c r="T35" s="161"/>
      <c r="U35" s="161"/>
      <c r="V35" s="161"/>
    </row>
    <row r="36" spans="1:22"/>
    <row r="37" spans="1:22" ht="67.349999999999994" customHeight="1">
      <c r="B37" s="164" t="s">
        <v>268</v>
      </c>
      <c r="C37" s="165" t="s">
        <v>126</v>
      </c>
      <c r="D37" s="165" t="s">
        <v>281</v>
      </c>
      <c r="E37" s="165" t="s">
        <v>282</v>
      </c>
      <c r="F37" s="166" t="s">
        <v>283</v>
      </c>
      <c r="G37" s="167" t="s">
        <v>284</v>
      </c>
      <c r="H37" s="165" t="s">
        <v>285</v>
      </c>
      <c r="I37" s="165" t="s">
        <v>286</v>
      </c>
      <c r="J37" s="165" t="s">
        <v>287</v>
      </c>
      <c r="K37" s="165" t="s">
        <v>288</v>
      </c>
    </row>
    <row r="38" spans="1:22" ht="15.75" customHeight="1">
      <c r="B38" s="185">
        <v>6</v>
      </c>
      <c r="C38" s="185" t="s">
        <v>276</v>
      </c>
      <c r="D38" s="185" t="s">
        <v>289</v>
      </c>
      <c r="E38" s="91" t="s">
        <v>290</v>
      </c>
      <c r="F38" s="168">
        <v>284128916</v>
      </c>
      <c r="G38" s="168">
        <v>68043095</v>
      </c>
      <c r="H38" s="214">
        <f>SUMIF($B$22:$B$29,B38,$E$22:$E$29)</f>
        <v>0</v>
      </c>
      <c r="I38" s="168">
        <v>0</v>
      </c>
      <c r="J38" s="91" t="s">
        <v>291</v>
      </c>
      <c r="K38" s="91" t="s">
        <v>292</v>
      </c>
    </row>
    <row r="39" spans="1:22">
      <c r="B39" s="185">
        <v>6</v>
      </c>
      <c r="C39" s="185" t="s">
        <v>276</v>
      </c>
      <c r="D39" s="185" t="s">
        <v>293</v>
      </c>
      <c r="E39" s="91" t="s">
        <v>294</v>
      </c>
      <c r="F39" s="168">
        <v>336650457</v>
      </c>
      <c r="G39" s="168">
        <v>66434179</v>
      </c>
      <c r="H39" s="214">
        <f t="shared" ref="H39:H69" si="2">SUMIF($B$22:$B$29,B39,$E$22:$E$29)</f>
        <v>0</v>
      </c>
      <c r="I39" s="168">
        <v>0</v>
      </c>
      <c r="J39" s="91" t="s">
        <v>291</v>
      </c>
      <c r="K39" s="91" t="s">
        <v>292</v>
      </c>
    </row>
    <row r="40" spans="1:22">
      <c r="B40" s="185">
        <v>6</v>
      </c>
      <c r="C40" s="185" t="s">
        <v>276</v>
      </c>
      <c r="D40" s="185" t="s">
        <v>295</v>
      </c>
      <c r="E40" s="91" t="s">
        <v>296</v>
      </c>
      <c r="F40" s="168">
        <v>263719607</v>
      </c>
      <c r="G40" s="168">
        <v>75616418</v>
      </c>
      <c r="H40" s="214">
        <f t="shared" si="2"/>
        <v>0</v>
      </c>
      <c r="I40" s="168">
        <v>0</v>
      </c>
      <c r="J40" s="91" t="s">
        <v>297</v>
      </c>
      <c r="K40" s="91" t="s">
        <v>292</v>
      </c>
    </row>
    <row r="41" spans="1:22">
      <c r="B41" s="185">
        <v>6</v>
      </c>
      <c r="C41" s="185" t="s">
        <v>276</v>
      </c>
      <c r="D41" s="185" t="s">
        <v>298</v>
      </c>
      <c r="E41" s="91" t="s">
        <v>299</v>
      </c>
      <c r="F41" s="168">
        <v>218652465</v>
      </c>
      <c r="G41" s="168">
        <v>78992633</v>
      </c>
      <c r="H41" s="214">
        <f t="shared" si="2"/>
        <v>0</v>
      </c>
      <c r="I41" s="168">
        <v>0</v>
      </c>
      <c r="J41" s="91" t="s">
        <v>297</v>
      </c>
      <c r="K41" s="91" t="s">
        <v>292</v>
      </c>
    </row>
    <row r="42" spans="1:22">
      <c r="B42" s="185">
        <v>7</v>
      </c>
      <c r="C42" s="185" t="s">
        <v>270</v>
      </c>
      <c r="D42" s="185" t="s">
        <v>289</v>
      </c>
      <c r="E42" s="91" t="s">
        <v>290</v>
      </c>
      <c r="F42" s="168">
        <v>317031811</v>
      </c>
      <c r="G42" s="168">
        <v>67196932</v>
      </c>
      <c r="H42" s="214">
        <f t="shared" si="2"/>
        <v>2029313.5</v>
      </c>
      <c r="I42" s="168">
        <v>0</v>
      </c>
      <c r="J42" s="91" t="s">
        <v>297</v>
      </c>
      <c r="K42" s="91" t="s">
        <v>300</v>
      </c>
    </row>
    <row r="43" spans="1:22">
      <c r="B43" s="185">
        <v>7</v>
      </c>
      <c r="C43" s="185" t="s">
        <v>270</v>
      </c>
      <c r="D43" s="185" t="s">
        <v>293</v>
      </c>
      <c r="E43" s="91" t="s">
        <v>294</v>
      </c>
      <c r="F43" s="168">
        <v>403937380</v>
      </c>
      <c r="G43" s="168">
        <v>65223232</v>
      </c>
      <c r="H43" s="214">
        <f t="shared" si="2"/>
        <v>2029313.5</v>
      </c>
      <c r="I43" s="168">
        <v>0</v>
      </c>
      <c r="J43" s="91" t="s">
        <v>297</v>
      </c>
      <c r="K43" s="91" t="s">
        <v>300</v>
      </c>
    </row>
    <row r="44" spans="1:22">
      <c r="B44" s="185">
        <v>7</v>
      </c>
      <c r="C44" s="185" t="s">
        <v>270</v>
      </c>
      <c r="D44" s="185" t="s">
        <v>295</v>
      </c>
      <c r="E44" s="91" t="s">
        <v>296</v>
      </c>
      <c r="F44" s="168">
        <v>305953122.12</v>
      </c>
      <c r="G44" s="168">
        <v>76952244</v>
      </c>
      <c r="H44" s="214">
        <f t="shared" si="2"/>
        <v>2029313.5</v>
      </c>
      <c r="I44" s="168">
        <v>0</v>
      </c>
      <c r="J44" s="91" t="s">
        <v>301</v>
      </c>
      <c r="K44" s="91" t="s">
        <v>300</v>
      </c>
    </row>
    <row r="45" spans="1:22">
      <c r="B45" s="185">
        <v>7</v>
      </c>
      <c r="C45" s="185" t="s">
        <v>270</v>
      </c>
      <c r="D45" s="185" t="s">
        <v>298</v>
      </c>
      <c r="E45" s="91" t="s">
        <v>299</v>
      </c>
      <c r="F45" s="168">
        <v>252277845</v>
      </c>
      <c r="G45" s="168">
        <v>78055804</v>
      </c>
      <c r="H45" s="214">
        <f t="shared" si="2"/>
        <v>2029313.5</v>
      </c>
      <c r="I45" s="168">
        <v>0</v>
      </c>
      <c r="J45" s="91" t="s">
        <v>301</v>
      </c>
      <c r="K45" s="91" t="s">
        <v>300</v>
      </c>
    </row>
    <row r="46" spans="1:22">
      <c r="B46" s="185">
        <v>8</v>
      </c>
      <c r="C46" s="185" t="s">
        <v>277</v>
      </c>
      <c r="D46" s="185" t="s">
        <v>289</v>
      </c>
      <c r="E46" s="91" t="s">
        <v>290</v>
      </c>
      <c r="F46" s="168">
        <v>370345733</v>
      </c>
      <c r="G46" s="168">
        <v>65511193</v>
      </c>
      <c r="H46" s="214">
        <f t="shared" si="2"/>
        <v>2232244.85</v>
      </c>
      <c r="I46" s="168">
        <v>0</v>
      </c>
      <c r="J46" s="91" t="s">
        <v>301</v>
      </c>
      <c r="K46" s="91" t="s">
        <v>302</v>
      </c>
    </row>
    <row r="47" spans="1:22">
      <c r="B47" s="185">
        <v>8</v>
      </c>
      <c r="C47" s="185" t="s">
        <v>277</v>
      </c>
      <c r="D47" s="185" t="s">
        <v>293</v>
      </c>
      <c r="E47" s="91" t="s">
        <v>294</v>
      </c>
      <c r="F47" s="168">
        <v>408397207</v>
      </c>
      <c r="G47" s="168">
        <v>64302061</v>
      </c>
      <c r="H47" s="214">
        <f t="shared" si="2"/>
        <v>2232244.85</v>
      </c>
      <c r="I47" s="168">
        <v>0</v>
      </c>
      <c r="J47" s="91" t="s">
        <v>301</v>
      </c>
      <c r="K47" s="91" t="s">
        <v>302</v>
      </c>
    </row>
    <row r="48" spans="1:22">
      <c r="B48" s="185">
        <v>8</v>
      </c>
      <c r="C48" s="185" t="s">
        <v>277</v>
      </c>
      <c r="D48" s="185" t="s">
        <v>295</v>
      </c>
      <c r="E48" s="91" t="s">
        <v>296</v>
      </c>
      <c r="F48" s="168">
        <v>328300299</v>
      </c>
      <c r="G48" s="168">
        <v>76503263</v>
      </c>
      <c r="H48" s="214">
        <f t="shared" si="2"/>
        <v>2232244.85</v>
      </c>
      <c r="I48" s="168">
        <v>0</v>
      </c>
      <c r="J48" s="91" t="s">
        <v>303</v>
      </c>
      <c r="K48" s="91" t="s">
        <v>302</v>
      </c>
    </row>
    <row r="49" spans="2:11">
      <c r="B49" s="185">
        <v>8</v>
      </c>
      <c r="C49" s="185" t="s">
        <v>277</v>
      </c>
      <c r="D49" s="185" t="s">
        <v>298</v>
      </c>
      <c r="E49" s="91" t="s">
        <v>299</v>
      </c>
      <c r="F49" s="168">
        <v>279798492</v>
      </c>
      <c r="G49" s="168">
        <v>79341513</v>
      </c>
      <c r="H49" s="214">
        <f t="shared" si="2"/>
        <v>2232244.85</v>
      </c>
      <c r="I49" s="168">
        <v>0</v>
      </c>
      <c r="J49" s="91" t="s">
        <v>303</v>
      </c>
      <c r="K49" s="91" t="s">
        <v>302</v>
      </c>
    </row>
    <row r="50" spans="2:11">
      <c r="B50" s="185">
        <v>9</v>
      </c>
      <c r="C50" s="185" t="s">
        <v>131</v>
      </c>
      <c r="D50" s="185" t="s">
        <v>289</v>
      </c>
      <c r="E50" s="91" t="s">
        <v>290</v>
      </c>
      <c r="F50" s="168">
        <v>388513117</v>
      </c>
      <c r="G50" s="168">
        <v>64872088</v>
      </c>
      <c r="H50" s="214">
        <f t="shared" si="2"/>
        <v>2455469.3350000004</v>
      </c>
      <c r="I50" s="168">
        <v>0</v>
      </c>
      <c r="J50" s="91" t="s">
        <v>303</v>
      </c>
      <c r="K50" s="91" t="s">
        <v>304</v>
      </c>
    </row>
    <row r="51" spans="2:11">
      <c r="B51" s="185">
        <v>9</v>
      </c>
      <c r="C51" s="185" t="s">
        <v>131</v>
      </c>
      <c r="D51" s="185" t="s">
        <v>293</v>
      </c>
      <c r="E51" s="91" t="s">
        <v>294</v>
      </c>
      <c r="F51" s="168">
        <v>437946915</v>
      </c>
      <c r="G51" s="168">
        <v>64281744</v>
      </c>
      <c r="H51" s="214">
        <f t="shared" si="2"/>
        <v>2455469.3350000004</v>
      </c>
      <c r="I51" s="168">
        <v>0</v>
      </c>
      <c r="J51" s="91" t="s">
        <v>303</v>
      </c>
      <c r="K51" s="91" t="s">
        <v>304</v>
      </c>
    </row>
    <row r="52" spans="2:11">
      <c r="B52" s="185">
        <v>9</v>
      </c>
      <c r="C52" s="185" t="s">
        <v>131</v>
      </c>
      <c r="D52" s="185" t="s">
        <v>295</v>
      </c>
      <c r="E52" s="91" t="s">
        <v>296</v>
      </c>
      <c r="F52" s="168">
        <v>345349321</v>
      </c>
      <c r="G52" s="168">
        <v>71851516</v>
      </c>
      <c r="H52" s="214">
        <f t="shared" si="2"/>
        <v>2455469.3350000004</v>
      </c>
      <c r="I52" s="168">
        <v>0</v>
      </c>
      <c r="J52" s="91" t="s">
        <v>305</v>
      </c>
      <c r="K52" s="91" t="s">
        <v>304</v>
      </c>
    </row>
    <row r="53" spans="2:11">
      <c r="B53" s="185">
        <v>9</v>
      </c>
      <c r="C53" s="185" t="s">
        <v>131</v>
      </c>
      <c r="D53" s="185" t="s">
        <v>298</v>
      </c>
      <c r="E53" s="91" t="s">
        <v>299</v>
      </c>
      <c r="F53" s="168">
        <v>292475632</v>
      </c>
      <c r="G53" s="168">
        <v>74227469</v>
      </c>
      <c r="H53" s="214">
        <f t="shared" si="2"/>
        <v>2455469.3350000004</v>
      </c>
      <c r="I53" s="168">
        <v>0</v>
      </c>
      <c r="J53" s="91" t="s">
        <v>305</v>
      </c>
      <c r="K53" s="91" t="s">
        <v>304</v>
      </c>
    </row>
    <row r="54" spans="2:11">
      <c r="B54" s="185">
        <v>10</v>
      </c>
      <c r="C54" s="185" t="s">
        <v>132</v>
      </c>
      <c r="D54" s="185" t="s">
        <v>289</v>
      </c>
      <c r="E54" s="91" t="s">
        <v>290</v>
      </c>
      <c r="F54" s="168">
        <v>411065384</v>
      </c>
      <c r="G54" s="168">
        <v>64431133</v>
      </c>
      <c r="H54" s="214">
        <f t="shared" si="2"/>
        <v>2701016.2685000007</v>
      </c>
      <c r="I54" s="168">
        <v>2253545.6880000001</v>
      </c>
      <c r="J54" s="91" t="s">
        <v>305</v>
      </c>
      <c r="K54" s="91" t="s">
        <v>306</v>
      </c>
    </row>
    <row r="55" spans="2:11">
      <c r="B55" s="185">
        <v>10</v>
      </c>
      <c r="C55" s="185" t="s">
        <v>132</v>
      </c>
      <c r="D55" s="185" t="s">
        <v>293</v>
      </c>
      <c r="E55" s="91" t="s">
        <v>294</v>
      </c>
      <c r="F55" s="168">
        <v>436369071</v>
      </c>
      <c r="G55" s="168">
        <v>63176820</v>
      </c>
      <c r="H55" s="214">
        <f t="shared" si="2"/>
        <v>2701016.2685000007</v>
      </c>
      <c r="I55" s="168">
        <v>2176850.696</v>
      </c>
      <c r="J55" s="91" t="s">
        <v>305</v>
      </c>
      <c r="K55" s="91" t="s">
        <v>306</v>
      </c>
    </row>
    <row r="56" spans="2:11">
      <c r="B56" s="185">
        <v>10</v>
      </c>
      <c r="C56" s="185" t="s">
        <v>132</v>
      </c>
      <c r="D56" s="185" t="s">
        <v>295</v>
      </c>
      <c r="E56" s="91" t="s">
        <v>296</v>
      </c>
      <c r="F56" s="168">
        <v>352212095</v>
      </c>
      <c r="G56" s="168">
        <v>74631055</v>
      </c>
      <c r="H56" s="214">
        <f t="shared" si="2"/>
        <v>2701016.2685000007</v>
      </c>
      <c r="I56" s="168">
        <v>2076932.987</v>
      </c>
      <c r="J56" s="91" t="s">
        <v>307</v>
      </c>
      <c r="K56" s="91" t="s">
        <v>306</v>
      </c>
    </row>
    <row r="57" spans="2:11">
      <c r="B57" s="185">
        <v>10</v>
      </c>
      <c r="C57" s="185" t="s">
        <v>132</v>
      </c>
      <c r="D57" s="185" t="s">
        <v>298</v>
      </c>
      <c r="E57" s="91" t="s">
        <v>299</v>
      </c>
      <c r="F57" s="168">
        <v>311292548</v>
      </c>
      <c r="G57" s="168">
        <v>73027013</v>
      </c>
      <c r="H57" s="214">
        <f t="shared" si="2"/>
        <v>2701016.2685000007</v>
      </c>
      <c r="I57" s="168">
        <v>2229268.0180000002</v>
      </c>
      <c r="J57" s="91" t="s">
        <v>307</v>
      </c>
      <c r="K57" s="91" t="s">
        <v>306</v>
      </c>
    </row>
    <row r="58" spans="2:11">
      <c r="B58" s="185">
        <v>11</v>
      </c>
      <c r="C58" s="185" t="s">
        <v>133</v>
      </c>
      <c r="D58" s="185" t="s">
        <v>289</v>
      </c>
      <c r="E58" s="91" t="s">
        <v>290</v>
      </c>
      <c r="F58" s="168">
        <v>490957439</v>
      </c>
      <c r="G58" s="168">
        <v>55167169</v>
      </c>
      <c r="H58" s="214">
        <f t="shared" si="2"/>
        <v>2971117.8953500008</v>
      </c>
      <c r="I58" s="168">
        <v>1936850.652</v>
      </c>
      <c r="J58" s="91" t="s">
        <v>307</v>
      </c>
      <c r="K58" s="91" t="s">
        <v>308</v>
      </c>
    </row>
    <row r="59" spans="2:11">
      <c r="B59" s="185">
        <v>11</v>
      </c>
      <c r="C59" s="185" t="s">
        <v>133</v>
      </c>
      <c r="D59" s="185" t="s">
        <v>293</v>
      </c>
      <c r="E59" s="91" t="s">
        <v>294</v>
      </c>
      <c r="F59" s="168">
        <v>469149403</v>
      </c>
      <c r="G59" s="168">
        <v>58960505</v>
      </c>
      <c r="H59" s="214">
        <f t="shared" si="2"/>
        <v>2971117.8953500008</v>
      </c>
      <c r="I59" s="168">
        <v>2180616.59</v>
      </c>
      <c r="J59" s="91" t="s">
        <v>307</v>
      </c>
      <c r="K59" s="91" t="s">
        <v>308</v>
      </c>
    </row>
    <row r="60" spans="2:11">
      <c r="B60" s="185">
        <v>11</v>
      </c>
      <c r="C60" s="185" t="s">
        <v>133</v>
      </c>
      <c r="D60" s="185" t="s">
        <v>295</v>
      </c>
      <c r="E60" s="91" t="s">
        <v>296</v>
      </c>
      <c r="F60" s="168">
        <v>361651072.5</v>
      </c>
      <c r="G60" s="168">
        <v>71309298.599999994</v>
      </c>
      <c r="H60" s="214">
        <f t="shared" si="2"/>
        <v>2971117.8953500008</v>
      </c>
      <c r="I60" s="168">
        <v>2316780.5</v>
      </c>
      <c r="J60" s="91" t="s">
        <v>309</v>
      </c>
      <c r="K60" s="91" t="s">
        <v>308</v>
      </c>
    </row>
    <row r="61" spans="2:11">
      <c r="B61" s="185">
        <v>11</v>
      </c>
      <c r="C61" s="185" t="s">
        <v>133</v>
      </c>
      <c r="D61" s="185" t="s">
        <v>298</v>
      </c>
      <c r="E61" s="91" t="s">
        <v>299</v>
      </c>
      <c r="F61" s="168">
        <v>280454492.06999999</v>
      </c>
      <c r="G61" s="168">
        <v>72021705</v>
      </c>
      <c r="H61" s="214">
        <f t="shared" si="2"/>
        <v>2971117.8953500008</v>
      </c>
      <c r="I61" s="168">
        <v>2364558.9219999998</v>
      </c>
      <c r="J61" s="91" t="s">
        <v>309</v>
      </c>
      <c r="K61" s="91" t="s">
        <v>308</v>
      </c>
    </row>
    <row r="62" spans="2:11">
      <c r="B62" s="185">
        <v>12</v>
      </c>
      <c r="C62" s="185" t="s">
        <v>134</v>
      </c>
      <c r="D62" s="185" t="s">
        <v>289</v>
      </c>
      <c r="E62" s="91" t="s">
        <v>290</v>
      </c>
      <c r="F62" s="168">
        <v>333434592.30000001</v>
      </c>
      <c r="G62" s="168">
        <v>62455280</v>
      </c>
      <c r="H62" s="214">
        <f t="shared" si="2"/>
        <v>3268229.6848850013</v>
      </c>
      <c r="I62" s="168">
        <v>2433172</v>
      </c>
      <c r="J62" s="91" t="s">
        <v>309</v>
      </c>
      <c r="K62" s="91" t="s">
        <v>310</v>
      </c>
    </row>
    <row r="63" spans="2:11">
      <c r="B63" s="185">
        <v>12</v>
      </c>
      <c r="C63" s="185" t="s">
        <v>134</v>
      </c>
      <c r="D63" s="185" t="s">
        <v>293</v>
      </c>
      <c r="E63" s="91" t="s">
        <v>294</v>
      </c>
      <c r="F63" s="168">
        <v>381226694.56</v>
      </c>
      <c r="G63" s="168">
        <v>59426897.457000002</v>
      </c>
      <c r="H63" s="214">
        <f t="shared" si="2"/>
        <v>3268229.6848850013</v>
      </c>
      <c r="I63" s="168">
        <v>2525349.9449999998</v>
      </c>
      <c r="J63" s="91" t="s">
        <v>309</v>
      </c>
      <c r="K63" s="91" t="s">
        <v>310</v>
      </c>
    </row>
    <row r="64" spans="2:11">
      <c r="B64" s="185">
        <v>12</v>
      </c>
      <c r="C64" s="185" t="s">
        <v>134</v>
      </c>
      <c r="D64" s="185" t="s">
        <v>295</v>
      </c>
      <c r="E64" s="91" t="s">
        <v>296</v>
      </c>
      <c r="F64" s="269">
        <v>311497612</v>
      </c>
      <c r="G64" s="269">
        <v>71731853</v>
      </c>
      <c r="H64" s="214">
        <f t="shared" si="2"/>
        <v>3268229.6848850013</v>
      </c>
      <c r="I64" s="270">
        <v>2470101</v>
      </c>
      <c r="J64" s="91" t="s">
        <v>311</v>
      </c>
      <c r="K64" s="91" t="s">
        <v>310</v>
      </c>
    </row>
    <row r="65" spans="1:22">
      <c r="B65" s="185">
        <v>12</v>
      </c>
      <c r="C65" s="185" t="s">
        <v>134</v>
      </c>
      <c r="D65" s="185" t="s">
        <v>298</v>
      </c>
      <c r="E65" s="91" t="s">
        <v>299</v>
      </c>
      <c r="F65" s="269">
        <v>245013993</v>
      </c>
      <c r="G65" s="269">
        <v>72226059</v>
      </c>
      <c r="H65" s="214">
        <f t="shared" si="2"/>
        <v>3268229.6848850013</v>
      </c>
      <c r="I65" s="270">
        <v>2438769</v>
      </c>
      <c r="J65" s="91" t="s">
        <v>311</v>
      </c>
      <c r="K65" s="91" t="s">
        <v>310</v>
      </c>
    </row>
    <row r="66" spans="1:22">
      <c r="B66" s="185">
        <v>13</v>
      </c>
      <c r="C66" s="185" t="s">
        <v>135</v>
      </c>
      <c r="D66" s="185" t="s">
        <v>289</v>
      </c>
      <c r="E66" s="91" t="s">
        <v>290</v>
      </c>
      <c r="F66" s="168"/>
      <c r="G66" s="168"/>
      <c r="H66" s="214">
        <f t="shared" si="2"/>
        <v>3595052.6533735017</v>
      </c>
      <c r="I66" s="168"/>
      <c r="J66" s="91" t="s">
        <v>311</v>
      </c>
      <c r="K66" s="91" t="s">
        <v>312</v>
      </c>
    </row>
    <row r="67" spans="1:22">
      <c r="B67" s="185">
        <v>13</v>
      </c>
      <c r="C67" s="185" t="s">
        <v>135</v>
      </c>
      <c r="D67" s="185" t="s">
        <v>293</v>
      </c>
      <c r="E67" s="91" t="s">
        <v>294</v>
      </c>
      <c r="F67" s="168"/>
      <c r="G67" s="168"/>
      <c r="H67" s="214">
        <f t="shared" si="2"/>
        <v>3595052.6533735017</v>
      </c>
      <c r="I67" s="168"/>
      <c r="J67" s="91" t="s">
        <v>311</v>
      </c>
      <c r="K67" s="91" t="s">
        <v>312</v>
      </c>
    </row>
    <row r="68" spans="1:22">
      <c r="B68" s="185">
        <v>13</v>
      </c>
      <c r="C68" s="185" t="s">
        <v>135</v>
      </c>
      <c r="D68" s="185" t="s">
        <v>295</v>
      </c>
      <c r="E68" s="91" t="s">
        <v>296</v>
      </c>
      <c r="F68" s="168"/>
      <c r="G68" s="168"/>
      <c r="H68" s="214">
        <f t="shared" si="2"/>
        <v>3595052.6533735017</v>
      </c>
      <c r="I68" s="168"/>
      <c r="J68" s="91" t="s">
        <v>291</v>
      </c>
      <c r="K68" s="91" t="s">
        <v>312</v>
      </c>
    </row>
    <row r="69" spans="1:22">
      <c r="B69" s="185">
        <v>13</v>
      </c>
      <c r="C69" s="185" t="s">
        <v>135</v>
      </c>
      <c r="D69" s="185" t="s">
        <v>298</v>
      </c>
      <c r="E69" s="91" t="s">
        <v>299</v>
      </c>
      <c r="F69" s="168"/>
      <c r="G69" s="168"/>
      <c r="H69" s="214">
        <f t="shared" si="2"/>
        <v>3595052.6533735017</v>
      </c>
      <c r="I69" s="168"/>
      <c r="J69" s="91" t="s">
        <v>291</v>
      </c>
      <c r="K69" s="91" t="s">
        <v>312</v>
      </c>
    </row>
    <row r="70" spans="1:22"/>
    <row r="71" spans="1:22"/>
    <row r="72" spans="1:22"/>
    <row r="73" spans="1:22" s="90" customFormat="1" ht="18" customHeight="1">
      <c r="A73" s="88"/>
      <c r="B73" s="89" t="s">
        <v>313</v>
      </c>
      <c r="C73" s="88"/>
      <c r="D73" s="88"/>
      <c r="E73" s="88"/>
      <c r="F73" s="88"/>
      <c r="G73" s="88"/>
      <c r="H73" s="88"/>
      <c r="I73" s="88"/>
      <c r="J73" s="88"/>
      <c r="K73" s="88"/>
      <c r="L73" s="88"/>
      <c r="M73" s="88"/>
      <c r="N73" s="88"/>
      <c r="O73" s="88"/>
      <c r="P73" s="88"/>
      <c r="Q73" s="88"/>
      <c r="R73" s="88"/>
      <c r="S73" s="88"/>
      <c r="T73" s="88"/>
      <c r="U73" s="88"/>
      <c r="V73" s="88"/>
    </row>
    <row r="74" spans="1:22" s="90" customFormat="1" ht="20.100000000000001" customHeight="1">
      <c r="A74" s="161"/>
      <c r="B74" s="162" t="s">
        <v>314</v>
      </c>
      <c r="C74" s="163"/>
      <c r="D74" s="161"/>
      <c r="E74" s="161"/>
      <c r="F74" s="161"/>
      <c r="G74" s="161"/>
      <c r="H74" s="161"/>
      <c r="I74" s="161"/>
      <c r="J74" s="161"/>
      <c r="K74" s="161"/>
      <c r="L74" s="161"/>
      <c r="M74" s="161"/>
      <c r="N74" s="161"/>
      <c r="O74" s="161"/>
      <c r="P74" s="161"/>
      <c r="Q74" s="161"/>
      <c r="R74" s="161"/>
      <c r="S74" s="161"/>
      <c r="T74" s="161"/>
      <c r="U74" s="161"/>
      <c r="V74" s="161"/>
    </row>
    <row r="75" spans="1:22"/>
    <row r="76" spans="1:22"/>
    <row r="77" spans="1:22" ht="60.75" customHeight="1">
      <c r="B77" s="182" t="s">
        <v>315</v>
      </c>
      <c r="C77" s="165" t="s">
        <v>126</v>
      </c>
      <c r="D77" s="183" t="s">
        <v>316</v>
      </c>
      <c r="E77" s="183" t="s">
        <v>317</v>
      </c>
    </row>
    <row r="78" spans="1:22">
      <c r="B78" s="185">
        <v>6</v>
      </c>
      <c r="C78" s="185" t="s">
        <v>276</v>
      </c>
      <c r="D78" s="196">
        <v>1.6</v>
      </c>
      <c r="E78" s="198">
        <v>100</v>
      </c>
    </row>
    <row r="79" spans="1:22">
      <c r="B79" s="185">
        <v>7</v>
      </c>
      <c r="C79" s="185" t="s">
        <v>270</v>
      </c>
      <c r="D79" s="196">
        <v>1.2</v>
      </c>
      <c r="E79" s="199">
        <f>E78*(1+D79/100)</f>
        <v>101.2</v>
      </c>
    </row>
    <row r="80" spans="1:22">
      <c r="B80" s="185">
        <v>8</v>
      </c>
      <c r="C80" s="185" t="s">
        <v>277</v>
      </c>
      <c r="D80" s="197">
        <v>2.5</v>
      </c>
      <c r="E80" s="199">
        <f t="shared" ref="E80:E85" si="3">E79*(1+D80/100)</f>
        <v>103.72999999999999</v>
      </c>
    </row>
    <row r="81" spans="1:22">
      <c r="B81" s="185">
        <v>9</v>
      </c>
      <c r="C81" s="185" t="s">
        <v>131</v>
      </c>
      <c r="D81" s="197">
        <v>4.0999999999999996</v>
      </c>
      <c r="E81" s="199">
        <f t="shared" si="3"/>
        <v>107.98292999999998</v>
      </c>
    </row>
    <row r="82" spans="1:22">
      <c r="B82" s="185">
        <v>10</v>
      </c>
      <c r="C82" s="185" t="s">
        <v>132</v>
      </c>
      <c r="D82" s="196">
        <v>2.7</v>
      </c>
      <c r="E82" s="199">
        <f t="shared" si="3"/>
        <v>110.89846910999997</v>
      </c>
    </row>
    <row r="83" spans="1:22">
      <c r="B83" s="185">
        <v>11</v>
      </c>
      <c r="C83" s="185" t="s">
        <v>133</v>
      </c>
      <c r="D83" s="196">
        <v>2.2000000000000002</v>
      </c>
      <c r="E83" s="199">
        <f t="shared" si="3"/>
        <v>113.33823543041997</v>
      </c>
    </row>
    <row r="84" spans="1:22">
      <c r="B84" s="185">
        <v>12</v>
      </c>
      <c r="C84" s="185" t="s">
        <v>134</v>
      </c>
      <c r="D84" s="196">
        <v>1.2</v>
      </c>
      <c r="E84" s="199">
        <f t="shared" si="3"/>
        <v>114.69829425558501</v>
      </c>
    </row>
    <row r="85" spans="1:22">
      <c r="B85" s="185">
        <v>13</v>
      </c>
      <c r="C85" s="185" t="s">
        <v>135</v>
      </c>
      <c r="D85" s="196">
        <v>7.5</v>
      </c>
      <c r="E85" s="199">
        <f t="shared" si="3"/>
        <v>123.30066632475388</v>
      </c>
    </row>
    <row r="86" spans="1:22"/>
    <row r="87" spans="1:22"/>
    <row r="88" spans="1:22"/>
    <row r="89" spans="1:22" s="90" customFormat="1" ht="18" customHeight="1">
      <c r="A89" s="88"/>
      <c r="B89" s="89" t="s">
        <v>318</v>
      </c>
      <c r="C89" s="88"/>
      <c r="D89" s="88"/>
      <c r="E89" s="88"/>
      <c r="F89" s="88"/>
      <c r="G89" s="88"/>
      <c r="H89" s="88"/>
      <c r="I89" s="88"/>
      <c r="J89" s="88"/>
      <c r="K89" s="88"/>
      <c r="L89" s="88"/>
      <c r="M89" s="88"/>
      <c r="N89" s="88"/>
      <c r="O89" s="88"/>
      <c r="P89" s="88"/>
      <c r="Q89" s="88"/>
      <c r="R89" s="88"/>
      <c r="S89" s="88"/>
      <c r="T89" s="88"/>
      <c r="U89" s="88"/>
      <c r="V89" s="88"/>
    </row>
    <row r="90" spans="1:22"/>
    <row r="91" spans="1:22"/>
    <row r="92" spans="1:22" s="90" customFormat="1" ht="18" customHeight="1">
      <c r="A92" s="193"/>
      <c r="B92" s="194" t="s">
        <v>319</v>
      </c>
      <c r="C92" s="193"/>
      <c r="D92" s="193"/>
      <c r="E92" s="193"/>
      <c r="F92" s="193"/>
      <c r="G92" s="193"/>
      <c r="H92" s="193"/>
      <c r="I92" s="193"/>
      <c r="J92" s="193"/>
      <c r="K92" s="193"/>
      <c r="L92" s="193"/>
      <c r="M92" s="193"/>
      <c r="N92" s="193"/>
      <c r="O92" s="193"/>
      <c r="P92" s="193"/>
      <c r="Q92" s="193"/>
      <c r="R92" s="193"/>
      <c r="S92" s="193"/>
      <c r="T92" s="193"/>
      <c r="U92" s="193"/>
      <c r="V92" s="193"/>
    </row>
    <row r="93" spans="1:22" s="90" customFormat="1" ht="15" customHeight="1">
      <c r="A93" s="161"/>
      <c r="B93" s="162" t="s">
        <v>320</v>
      </c>
      <c r="C93" s="163"/>
      <c r="D93" s="161"/>
      <c r="E93" s="161"/>
      <c r="F93" s="161"/>
      <c r="G93" s="161"/>
      <c r="H93" s="161"/>
      <c r="I93" s="161"/>
      <c r="J93" s="161"/>
      <c r="K93" s="161"/>
      <c r="L93" s="161"/>
      <c r="M93" s="161"/>
      <c r="N93" s="161"/>
      <c r="O93" s="161"/>
      <c r="P93" s="161"/>
      <c r="Q93" s="161"/>
      <c r="R93" s="161"/>
      <c r="S93" s="161"/>
      <c r="T93" s="161"/>
      <c r="U93" s="161"/>
      <c r="V93" s="161"/>
    </row>
    <row r="94" spans="1:22"/>
    <row r="95" spans="1:22"/>
    <row r="96" spans="1:22" ht="22.8">
      <c r="B96" s="157"/>
      <c r="C96" s="157" t="s">
        <v>321</v>
      </c>
      <c r="D96" s="34" t="s">
        <v>88</v>
      </c>
      <c r="E96" s="34" t="s">
        <v>89</v>
      </c>
      <c r="F96" s="35" t="s">
        <v>90</v>
      </c>
      <c r="G96" s="34" t="s">
        <v>91</v>
      </c>
      <c r="H96" s="34" t="s">
        <v>92</v>
      </c>
      <c r="I96" s="159"/>
      <c r="J96" s="34" t="s">
        <v>93</v>
      </c>
      <c r="K96" s="30" t="s">
        <v>94</v>
      </c>
      <c r="L96" s="30" t="s">
        <v>95</v>
      </c>
      <c r="M96" s="36" t="s">
        <v>96</v>
      </c>
      <c r="N96" s="30" t="s">
        <v>97</v>
      </c>
      <c r="O96" s="30" t="s">
        <v>98</v>
      </c>
      <c r="P96" s="30" t="s">
        <v>99</v>
      </c>
      <c r="Q96" s="30" t="s">
        <v>100</v>
      </c>
      <c r="R96" s="159"/>
      <c r="S96" s="30" t="s">
        <v>101</v>
      </c>
      <c r="T96" s="30" t="s">
        <v>102</v>
      </c>
      <c r="U96" s="30" t="s">
        <v>103</v>
      </c>
    </row>
    <row r="97" spans="1:22" ht="22.8">
      <c r="B97" s="157"/>
      <c r="C97" s="157" t="s">
        <v>321</v>
      </c>
      <c r="D97" s="34" t="s">
        <v>88</v>
      </c>
      <c r="E97" s="34" t="s">
        <v>89</v>
      </c>
      <c r="F97" s="35" t="s">
        <v>90</v>
      </c>
      <c r="G97" s="34" t="s">
        <v>91</v>
      </c>
      <c r="H97" s="34" t="s">
        <v>92</v>
      </c>
      <c r="I97" s="159"/>
      <c r="J97" s="34" t="s">
        <v>93</v>
      </c>
      <c r="K97" s="30" t="s">
        <v>94</v>
      </c>
      <c r="L97" s="30" t="s">
        <v>95</v>
      </c>
      <c r="M97" s="36" t="s">
        <v>96</v>
      </c>
      <c r="N97" s="30" t="s">
        <v>97</v>
      </c>
      <c r="O97" s="30" t="s">
        <v>98</v>
      </c>
      <c r="P97" s="30" t="s">
        <v>99</v>
      </c>
      <c r="Q97" s="30" t="s">
        <v>100</v>
      </c>
      <c r="R97" s="159"/>
      <c r="S97" s="30" t="s">
        <v>104</v>
      </c>
      <c r="T97" s="30" t="s">
        <v>105</v>
      </c>
      <c r="U97" s="30" t="s">
        <v>103</v>
      </c>
    </row>
    <row r="98" spans="1:22" ht="22.8">
      <c r="B98" s="157" t="s">
        <v>322</v>
      </c>
      <c r="C98" s="157"/>
      <c r="D98" s="158" t="s">
        <v>292</v>
      </c>
      <c r="E98" s="157" t="s">
        <v>297</v>
      </c>
      <c r="F98" s="157" t="s">
        <v>300</v>
      </c>
      <c r="G98" s="157" t="s">
        <v>301</v>
      </c>
      <c r="H98" s="157" t="s">
        <v>302</v>
      </c>
      <c r="I98" s="159"/>
      <c r="J98" s="157" t="s">
        <v>302</v>
      </c>
      <c r="K98" s="157" t="s">
        <v>303</v>
      </c>
      <c r="L98" s="157" t="s">
        <v>304</v>
      </c>
      <c r="M98" s="157" t="s">
        <v>305</v>
      </c>
      <c r="N98" s="157" t="s">
        <v>306</v>
      </c>
      <c r="O98" s="157" t="s">
        <v>307</v>
      </c>
      <c r="P98" s="157" t="s">
        <v>308</v>
      </c>
      <c r="Q98" s="157" t="s">
        <v>309</v>
      </c>
      <c r="R98" s="159"/>
      <c r="S98" s="157" t="s">
        <v>310</v>
      </c>
      <c r="T98" s="157" t="s">
        <v>311</v>
      </c>
      <c r="U98" s="157" t="s">
        <v>312</v>
      </c>
    </row>
    <row r="99" spans="1:22">
      <c r="B99" s="160">
        <v>6</v>
      </c>
      <c r="C99" s="160"/>
      <c r="D99" s="186">
        <f>IF('3f WHD'!K$13&lt;&gt;"",SUMIFS($F$38:$F$69,$K$38:$K$69,"="&amp;D$98,$B$38:$B$69,"="&amp;$B99)+SUMIFS($F$38:$F$69,$J$38:$J$69,"="&amp;D$98,$B$38:$B$69,"="&amp;$B99),"")</f>
        <v>1103151445</v>
      </c>
      <c r="E99" s="186">
        <f>IF('3f WHD'!L$13&lt;&gt;"",SUMIFS($F$38:$F$69,$K$38:$K$69,"="&amp;E$98,$B$38:$B$69,"="&amp;$B99)+SUMIFS($F$38:$F$69,$J$38:$J$69,"="&amp;E$98,$B$38:$B$69,"="&amp;$B99),"")</f>
        <v>482372072</v>
      </c>
      <c r="F99" s="186">
        <f>IF('3f WHD'!M$13&lt;&gt;"",SUMIFS($F$38:$F$69,$K$38:$K$69,"="&amp;F$98,$B$38:$B$69,"="&amp;$B99)+SUMIFS($F$38:$F$69,$J$38:$J$69,"="&amp;F$98,$B$38:$B$69,"="&amp;$B99),"")</f>
        <v>0</v>
      </c>
      <c r="G99" s="186">
        <f>IF('3f WHD'!N$13&lt;&gt;"",SUMIFS($F$38:$F$69,$K$38:$K$69,"="&amp;G$98,$B$38:$B$69,"="&amp;$B99)+SUMIFS($F$38:$F$69,$J$38:$J$69,"="&amp;G$98,$B$38:$B$69,"="&amp;$B99),"")</f>
        <v>0</v>
      </c>
      <c r="H99" s="186">
        <f>IF('3f WHD'!O$13&lt;&gt;"",SUMIFS($F$38:$F$69,$K$38:$K$69,"="&amp;H$98,$B$38:$B$69,"="&amp;$B99)+SUMIFS($F$38:$F$69,$J$38:$J$69,"="&amp;H$98,$B$38:$B$69,"="&amp;$B99),"")</f>
        <v>0</v>
      </c>
      <c r="I99" s="170"/>
      <c r="J99" s="186">
        <f>IF('3f WHD'!Q$13&lt;&gt;"",SUMIFS($F$38:$F$69,$K$38:$K$69,"="&amp;J$98,$B$38:$B$69,"="&amp;$B99)+SUMIFS($F$38:$F$69,$J$38:$J$69,"="&amp;J$98,$B$38:$B$69,"="&amp;$B99),"")</f>
        <v>0</v>
      </c>
      <c r="K99" s="186">
        <f>IF('3f WHD'!R$13&lt;&gt;"",SUMIFS($F$38:$F$69,$K$38:$K$69,"="&amp;K$98,$B$38:$B$69,"="&amp;$B99)+SUMIFS($F$38:$F$69,$J$38:$J$69,"="&amp;K$98,$B$38:$B$69,"="&amp;$B99),"")</f>
        <v>0</v>
      </c>
      <c r="L99" s="186">
        <f>IF('3f WHD'!S$13&lt;&gt;"",SUMIFS($F$38:$F$69,$K$38:$K$69,"="&amp;L$98,$B$38:$B$69,"="&amp;$B99)+SUMIFS($F$38:$F$69,$J$38:$J$69,"="&amp;L$98,$B$38:$B$69,"="&amp;$B99),"")</f>
        <v>0</v>
      </c>
      <c r="M99" s="186">
        <f>IF('3f WHD'!T$13&lt;&gt;"",SUMIFS($F$38:$F$69,$K$38:$K$69,"="&amp;M$98,$B$38:$B$69,"="&amp;$B99)+SUMIFS($F$38:$F$69,$J$38:$J$69,"="&amp;M$98,$B$38:$B$69,"="&amp;$B99),"")</f>
        <v>0</v>
      </c>
      <c r="N99" s="186">
        <f>IF('3f WHD'!U$13&lt;&gt;"",SUMIFS($F$38:$F$69,$K$38:$K$69,"="&amp;N$98,$B$38:$B$69,"="&amp;$B99)+SUMIFS($F$38:$F$69,$J$38:$J$69,"="&amp;N$98,$B$38:$B$69,"="&amp;$B99),"")</f>
        <v>0</v>
      </c>
      <c r="O99" s="186">
        <f>IF('3f WHD'!V$13&lt;&gt;"",SUMIFS($F$38:$F$69,$K$38:$K$69,"="&amp;O$98,$B$38:$B$69,"="&amp;$B99)+SUMIFS($F$38:$F$69,$J$38:$J$69,"="&amp;O$98,$B$38:$B$69,"="&amp;$B99),"")</f>
        <v>0</v>
      </c>
      <c r="P99" s="186">
        <f>IF('3f WHD'!W$13&lt;&gt;"",SUMIFS($F$38:$F$69,$K$38:$K$69,"="&amp;P$98,$B$38:$B$69,"="&amp;$B99)+SUMIFS($F$38:$F$69,$J$38:$J$69,"="&amp;P$98,$B$38:$B$69,"="&amp;$B99),"")</f>
        <v>0</v>
      </c>
      <c r="Q99" s="186">
        <f>IF('3f WHD'!X$13&lt;&gt;"",SUMIFS($F$38:$F$69,$K$38:$K$69,"="&amp;Q$98,$B$38:$B$69,"="&amp;$B99)+SUMIFS($F$38:$F$69,$J$38:$J$69,"="&amp;Q$98,$B$38:$B$69,"="&amp;$B99),"")</f>
        <v>0</v>
      </c>
      <c r="R99" s="170"/>
      <c r="S99" s="186">
        <f>IF('3f WHD'!Z$13&lt;&gt;"",SUMIFS($F$38:$F$69,$K$38:$K$69,"="&amp;S$98,$B$38:$B$69,"="&amp;$B99)+SUMIFS($F$38:$F$69,$J$38:$J$69,"="&amp;S$98,$B$38:$B$69,"="&amp;$B99),"")</f>
        <v>0</v>
      </c>
      <c r="T99" s="186" t="str">
        <f>IF('3f WHD'!AA$13&lt;&gt;"",SUMIFS($F$38:$F$69,$K$38:$K$69,"="&amp;T$98,$B$38:$B$69,"="&amp;$B99)+SUMIFS($F$38:$F$69,$J$38:$J$69,"="&amp;T$98,$B$38:$B$69,"="&amp;$B99),"")</f>
        <v/>
      </c>
      <c r="U99" s="186" t="str">
        <f>IF('3f WHD'!AB$13&lt;&gt;"",SUMIFS($F$38:$F$69,$K$38:$K$69,"="&amp;U$98,$B$38:$B$69,"="&amp;$B99)+SUMIFS($F$38:$F$69,$J$38:$J$69,"="&amp;U$98,$B$38:$B$69,"="&amp;$B99),"")</f>
        <v/>
      </c>
    </row>
    <row r="100" spans="1:22">
      <c r="B100" s="160">
        <v>7</v>
      </c>
      <c r="C100" s="160"/>
      <c r="D100" s="186">
        <f>IF('3f WHD'!K$13&lt;&gt;"",SUMIFS($F$38:$F$69,$K$38:$K$69,"="&amp;D$98,$B$38:$B$69,"="&amp;$B100)+SUMIFS($F$38:$F$69,$J$38:$J$69,"="&amp;D$98,$B$38:$B$69,"="&amp;$B100),"")</f>
        <v>0</v>
      </c>
      <c r="E100" s="186">
        <f>IF('3f WHD'!L$13&lt;&gt;"",SUMIFS($F$38:$F$69,$K$38:$K$69,"="&amp;E$98,$B$38:$B$69,"="&amp;$B100)+SUMIFS($F$38:$F$69,$J$38:$J$69,"="&amp;E$98,$B$38:$B$69,"="&amp;$B100),"")</f>
        <v>720969191</v>
      </c>
      <c r="F100" s="186">
        <f>IF('3f WHD'!M$13&lt;&gt;"",SUMIFS($F$38:$F$69,$K$38:$K$69,"="&amp;F$98,$B$38:$B$69,"="&amp;$B100)+SUMIFS($F$38:$F$69,$J$38:$J$69,"="&amp;F$98,$B$38:$B$69,"="&amp;$B100),"")</f>
        <v>1279200158.1199999</v>
      </c>
      <c r="G100" s="186">
        <f>IF('3f WHD'!N$13&lt;&gt;"",SUMIFS($F$38:$F$69,$K$38:$K$69,"="&amp;G$98,$B$38:$B$69,"="&amp;$B100)+SUMIFS($F$38:$F$69,$J$38:$J$69,"="&amp;G$98,$B$38:$B$69,"="&amp;$B100),"")</f>
        <v>558230967.12</v>
      </c>
      <c r="H100" s="186">
        <f>IF('3f WHD'!O$13&lt;&gt;"",SUMIFS($F$38:$F$69,$K$38:$K$69,"="&amp;H$98,$B$38:$B$69,"="&amp;$B100)+SUMIFS($F$38:$F$69,$J$38:$J$69,"="&amp;H$98,$B$38:$B$69,"="&amp;$B100),"")</f>
        <v>0</v>
      </c>
      <c r="I100" s="170"/>
      <c r="J100" s="186">
        <f>IF('3f WHD'!Q$13&lt;&gt;"",SUMIFS($F$38:$F$69,$K$38:$K$69,"="&amp;J$98,$B$38:$B$69,"="&amp;$B100)+SUMIFS($F$38:$F$69,$J$38:$J$69,"="&amp;J$98,$B$38:$B$69,"="&amp;$B100),"")</f>
        <v>0</v>
      </c>
      <c r="K100" s="186">
        <f>IF('3f WHD'!R$13&lt;&gt;"",SUMIFS($F$38:$F$69,$K$38:$K$69,"="&amp;K$98,$B$38:$B$69,"="&amp;$B100)+SUMIFS($F$38:$F$69,$J$38:$J$69,"="&amp;K$98,$B$38:$B$69,"="&amp;$B100),"")</f>
        <v>0</v>
      </c>
      <c r="L100" s="186">
        <f>IF('3f WHD'!S$13&lt;&gt;"",SUMIFS($F$38:$F$69,$K$38:$K$69,"="&amp;L$98,$B$38:$B$69,"="&amp;$B100)+SUMIFS($F$38:$F$69,$J$38:$J$69,"="&amp;L$98,$B$38:$B$69,"="&amp;$B100),"")</f>
        <v>0</v>
      </c>
      <c r="M100" s="186">
        <f>IF('3f WHD'!T$13&lt;&gt;"",SUMIFS($F$38:$F$69,$K$38:$K$69,"="&amp;M$98,$B$38:$B$69,"="&amp;$B100)+SUMIFS($F$38:$F$69,$J$38:$J$69,"="&amp;M$98,$B$38:$B$69,"="&amp;$B100),"")</f>
        <v>0</v>
      </c>
      <c r="N100" s="186">
        <f>IF('3f WHD'!U$13&lt;&gt;"",SUMIFS($F$38:$F$69,$K$38:$K$69,"="&amp;N$98,$B$38:$B$69,"="&amp;$B100)+SUMIFS($F$38:$F$69,$J$38:$J$69,"="&amp;N$98,$B$38:$B$69,"="&amp;$B100),"")</f>
        <v>0</v>
      </c>
      <c r="O100" s="186">
        <f>IF('3f WHD'!V$13&lt;&gt;"",SUMIFS($F$38:$F$69,$K$38:$K$69,"="&amp;O$98,$B$38:$B$69,"="&amp;$B100)+SUMIFS($F$38:$F$69,$J$38:$J$69,"="&amp;O$98,$B$38:$B$69,"="&amp;$B100),"")</f>
        <v>0</v>
      </c>
      <c r="P100" s="186">
        <f>IF('3f WHD'!W$13&lt;&gt;"",SUMIFS($F$38:$F$69,$K$38:$K$69,"="&amp;P$98,$B$38:$B$69,"="&amp;$B100)+SUMIFS($F$38:$F$69,$J$38:$J$69,"="&amp;P$98,$B$38:$B$69,"="&amp;$B100),"")</f>
        <v>0</v>
      </c>
      <c r="Q100" s="186">
        <f>IF('3f WHD'!X$13&lt;&gt;"",SUMIFS($F$38:$F$69,$K$38:$K$69,"="&amp;Q$98,$B$38:$B$69,"="&amp;$B100)+SUMIFS($F$38:$F$69,$J$38:$J$69,"="&amp;Q$98,$B$38:$B$69,"="&amp;$B100),"")</f>
        <v>0</v>
      </c>
      <c r="R100" s="170"/>
      <c r="S100" s="186">
        <f>IF('3f WHD'!Z$13&lt;&gt;"",SUMIFS($F$38:$F$69,$K$38:$K$69,"="&amp;S$98,$B$38:$B$69,"="&amp;$B100)+SUMIFS($F$38:$F$69,$J$38:$J$69,"="&amp;S$98,$B$38:$B$69,"="&amp;$B100),"")</f>
        <v>0</v>
      </c>
      <c r="T100" s="186" t="str">
        <f>IF('3f WHD'!AA$13&lt;&gt;"",SUMIFS($F$38:$F$69,$K$38:$K$69,"="&amp;T$98,$B$38:$B$69,"="&amp;$B100)+SUMIFS($F$38:$F$69,$J$38:$J$69,"="&amp;T$98,$B$38:$B$69,"="&amp;$B100),"")</f>
        <v/>
      </c>
      <c r="U100" s="186" t="str">
        <f>IF('3f WHD'!AB$13&lt;&gt;"",SUMIFS($F$38:$F$69,$K$38:$K$69,"="&amp;U$98,$B$38:$B$69,"="&amp;$B100)+SUMIFS($F$38:$F$69,$J$38:$J$69,"="&amp;U$98,$B$38:$B$69,"="&amp;$B100),"")</f>
        <v/>
      </c>
    </row>
    <row r="101" spans="1:22">
      <c r="B101" s="160">
        <v>8</v>
      </c>
      <c r="C101" s="160"/>
      <c r="D101" s="186">
        <f>IF('3f WHD'!K$13&lt;&gt;"",SUMIFS($F$38:$F$69,$K$38:$K$69,"="&amp;D$98,$B$38:$B$69,"="&amp;$B101)+SUMIFS($F$38:$F$69,$J$38:$J$69,"="&amp;D$98,$B$38:$B$69,"="&amp;$B101),"")</f>
        <v>0</v>
      </c>
      <c r="E101" s="186">
        <f>IF('3f WHD'!L$13&lt;&gt;"",SUMIFS($F$38:$F$69,$K$38:$K$69,"="&amp;E$98,$B$38:$B$69,"="&amp;$B101)+SUMIFS($F$38:$F$69,$J$38:$J$69,"="&amp;E$98,$B$38:$B$69,"="&amp;$B101),"")</f>
        <v>0</v>
      </c>
      <c r="F101" s="186">
        <f>IF('3f WHD'!M$13&lt;&gt;"",SUMIFS($F$38:$F$69,$K$38:$K$69,"="&amp;F$98,$B$38:$B$69,"="&amp;$B101)+SUMIFS($F$38:$F$69,$J$38:$J$69,"="&amp;F$98,$B$38:$B$69,"="&amp;$B101),"")</f>
        <v>0</v>
      </c>
      <c r="G101" s="186">
        <f>IF('3f WHD'!N$13&lt;&gt;"",SUMIFS($F$38:$F$69,$K$38:$K$69,"="&amp;G$98,$B$38:$B$69,"="&amp;$B101)+SUMIFS($F$38:$F$69,$J$38:$J$69,"="&amp;G$98,$B$38:$B$69,"="&amp;$B101),"")</f>
        <v>778742940</v>
      </c>
      <c r="H101" s="186">
        <f>IF('3f WHD'!O$13&lt;&gt;"",SUMIFS($F$38:$F$69,$K$38:$K$69,"="&amp;H$98,$B$38:$B$69,"="&amp;$B101)+SUMIFS($F$38:$F$69,$J$38:$J$69,"="&amp;H$98,$B$38:$B$69,"="&amp;$B101),"")</f>
        <v>1386841731</v>
      </c>
      <c r="I101" s="170"/>
      <c r="J101" s="186">
        <f>IF('3f WHD'!Q$13&lt;&gt;"",SUMIFS($F$38:$F$69,$K$38:$K$69,"="&amp;J$98,$B$38:$B$69,"="&amp;$B101)+SUMIFS($F$38:$F$69,$J$38:$J$69,"="&amp;J$98,$B$38:$B$69,"="&amp;$B101),"")</f>
        <v>1386841731</v>
      </c>
      <c r="K101" s="186">
        <f>IF('3f WHD'!R$13&lt;&gt;"",SUMIFS($F$38:$F$69,$K$38:$K$69,"="&amp;K$98,$B$38:$B$69,"="&amp;$B101)+SUMIFS($F$38:$F$69,$J$38:$J$69,"="&amp;K$98,$B$38:$B$69,"="&amp;$B101),"")</f>
        <v>608098791</v>
      </c>
      <c r="L101" s="186">
        <f>IF('3f WHD'!S$13&lt;&gt;"",SUMIFS($F$38:$F$69,$K$38:$K$69,"="&amp;L$98,$B$38:$B$69,"="&amp;$B101)+SUMIFS($F$38:$F$69,$J$38:$J$69,"="&amp;L$98,$B$38:$B$69,"="&amp;$B101),"")</f>
        <v>0</v>
      </c>
      <c r="M101" s="186">
        <f>IF('3f WHD'!T$13&lt;&gt;"",SUMIFS($F$38:$F$69,$K$38:$K$69,"="&amp;M$98,$B$38:$B$69,"="&amp;$B101)+SUMIFS($F$38:$F$69,$J$38:$J$69,"="&amp;M$98,$B$38:$B$69,"="&amp;$B101),"")</f>
        <v>0</v>
      </c>
      <c r="N101" s="186">
        <f>IF('3f WHD'!U$13&lt;&gt;"",SUMIFS($F$38:$F$69,$K$38:$K$69,"="&amp;N$98,$B$38:$B$69,"="&amp;$B101)+SUMIFS($F$38:$F$69,$J$38:$J$69,"="&amp;N$98,$B$38:$B$69,"="&amp;$B101),"")</f>
        <v>0</v>
      </c>
      <c r="O101" s="186">
        <f>IF('3f WHD'!V$13&lt;&gt;"",SUMIFS($F$38:$F$69,$K$38:$K$69,"="&amp;O$98,$B$38:$B$69,"="&amp;$B101)+SUMIFS($F$38:$F$69,$J$38:$J$69,"="&amp;O$98,$B$38:$B$69,"="&amp;$B101),"")</f>
        <v>0</v>
      </c>
      <c r="P101" s="186">
        <f>IF('3f WHD'!W$13&lt;&gt;"",SUMIFS($F$38:$F$69,$K$38:$K$69,"="&amp;P$98,$B$38:$B$69,"="&amp;$B101)+SUMIFS($F$38:$F$69,$J$38:$J$69,"="&amp;P$98,$B$38:$B$69,"="&amp;$B101),"")</f>
        <v>0</v>
      </c>
      <c r="Q101" s="186">
        <f>IF('3f WHD'!X$13&lt;&gt;"",SUMIFS($F$38:$F$69,$K$38:$K$69,"="&amp;Q$98,$B$38:$B$69,"="&amp;$B101)+SUMIFS($F$38:$F$69,$J$38:$J$69,"="&amp;Q$98,$B$38:$B$69,"="&amp;$B101),"")</f>
        <v>0</v>
      </c>
      <c r="R101" s="170"/>
      <c r="S101" s="186">
        <f>IF('3f WHD'!Z$13&lt;&gt;"",SUMIFS($F$38:$F$69,$K$38:$K$69,"="&amp;S$98,$B$38:$B$69,"="&amp;$B101)+SUMIFS($F$38:$F$69,$J$38:$J$69,"="&amp;S$98,$B$38:$B$69,"="&amp;$B101),"")</f>
        <v>0</v>
      </c>
      <c r="T101" s="186" t="str">
        <f>IF('3f WHD'!AA$13&lt;&gt;"",SUMIFS($F$38:$F$69,$K$38:$K$69,"="&amp;T$98,$B$38:$B$69,"="&amp;$B101)+SUMIFS($F$38:$F$69,$J$38:$J$69,"="&amp;T$98,$B$38:$B$69,"="&amp;$B101),"")</f>
        <v/>
      </c>
      <c r="U101" s="186" t="str">
        <f>IF('3f WHD'!AB$13&lt;&gt;"",SUMIFS($F$38:$F$69,$K$38:$K$69,"="&amp;U$98,$B$38:$B$69,"="&amp;$B101)+SUMIFS($F$38:$F$69,$J$38:$J$69,"="&amp;U$98,$B$38:$B$69,"="&amp;$B101),"")</f>
        <v/>
      </c>
    </row>
    <row r="102" spans="1:22">
      <c r="B102" s="160">
        <v>9</v>
      </c>
      <c r="C102" s="160"/>
      <c r="D102" s="186">
        <f>IF('3f WHD'!K$13&lt;&gt;"",SUMIFS($F$38:$F$69,$K$38:$K$69,"="&amp;D$98,$B$38:$B$69,"="&amp;$B102)+SUMIFS($F$38:$F$69,$J$38:$J$69,"="&amp;D$98,$B$38:$B$69,"="&amp;$B102),"")</f>
        <v>0</v>
      </c>
      <c r="E102" s="186">
        <f>IF('3f WHD'!L$13&lt;&gt;"",SUMIFS($F$38:$F$69,$K$38:$K$69,"="&amp;E$98,$B$38:$B$69,"="&amp;$B102)+SUMIFS($F$38:$F$69,$J$38:$J$69,"="&amp;E$98,$B$38:$B$69,"="&amp;$B102),"")</f>
        <v>0</v>
      </c>
      <c r="F102" s="186">
        <f>IF('3f WHD'!M$13&lt;&gt;"",SUMIFS($F$38:$F$69,$K$38:$K$69,"="&amp;F$98,$B$38:$B$69,"="&amp;$B102)+SUMIFS($F$38:$F$69,$J$38:$J$69,"="&amp;F$98,$B$38:$B$69,"="&amp;$B102),"")</f>
        <v>0</v>
      </c>
      <c r="G102" s="186">
        <f>IF('3f WHD'!N$13&lt;&gt;"",SUMIFS($F$38:$F$69,$K$38:$K$69,"="&amp;G$98,$B$38:$B$69,"="&amp;$B102)+SUMIFS($F$38:$F$69,$J$38:$J$69,"="&amp;G$98,$B$38:$B$69,"="&amp;$B102),"")</f>
        <v>0</v>
      </c>
      <c r="H102" s="186">
        <f>IF('3f WHD'!O$13&lt;&gt;"",SUMIFS($F$38:$F$69,$K$38:$K$69,"="&amp;H$98,$B$38:$B$69,"="&amp;$B102)+SUMIFS($F$38:$F$69,$J$38:$J$69,"="&amp;H$98,$B$38:$B$69,"="&amp;$B102),"")</f>
        <v>0</v>
      </c>
      <c r="I102" s="170"/>
      <c r="J102" s="186">
        <f>IF('3f WHD'!Q$13&lt;&gt;"",SUMIFS($F$38:$F$69,$K$38:$K$69,"="&amp;J$98,$B$38:$B$69,"="&amp;$B102)+SUMIFS($F$38:$F$69,$J$38:$J$69,"="&amp;J$98,$B$38:$B$69,"="&amp;$B102),"")</f>
        <v>0</v>
      </c>
      <c r="K102" s="186">
        <f>IF('3f WHD'!R$13&lt;&gt;"",SUMIFS($F$38:$F$69,$K$38:$K$69,"="&amp;K$98,$B$38:$B$69,"="&amp;$B102)+SUMIFS($F$38:$F$69,$J$38:$J$69,"="&amp;K$98,$B$38:$B$69,"="&amp;$B102),"")</f>
        <v>826460032</v>
      </c>
      <c r="L102" s="186">
        <f>IF('3f WHD'!S$13&lt;&gt;"",SUMIFS($F$38:$F$69,$K$38:$K$69,"="&amp;L$98,$B$38:$B$69,"="&amp;$B102)+SUMIFS($F$38:$F$69,$J$38:$J$69,"="&amp;L$98,$B$38:$B$69,"="&amp;$B102),"")</f>
        <v>1464284985</v>
      </c>
      <c r="M102" s="186">
        <f>IF('3f WHD'!T$13&lt;&gt;"",SUMIFS($F$38:$F$69,$K$38:$K$69,"="&amp;M$98,$B$38:$B$69,"="&amp;$B102)+SUMIFS($F$38:$F$69,$J$38:$J$69,"="&amp;M$98,$B$38:$B$69,"="&amp;$B102),"")</f>
        <v>637824953</v>
      </c>
      <c r="N102" s="186">
        <f>IF('3f WHD'!U$13&lt;&gt;"",SUMIFS($F$38:$F$69,$K$38:$K$69,"="&amp;N$98,$B$38:$B$69,"="&amp;$B102)+SUMIFS($F$38:$F$69,$J$38:$J$69,"="&amp;N$98,$B$38:$B$69,"="&amp;$B102),"")</f>
        <v>0</v>
      </c>
      <c r="O102" s="186">
        <f>IF('3f WHD'!V$13&lt;&gt;"",SUMIFS($F$38:$F$69,$K$38:$K$69,"="&amp;O$98,$B$38:$B$69,"="&amp;$B102)+SUMIFS($F$38:$F$69,$J$38:$J$69,"="&amp;O$98,$B$38:$B$69,"="&amp;$B102),"")</f>
        <v>0</v>
      </c>
      <c r="P102" s="186">
        <f>IF('3f WHD'!W$13&lt;&gt;"",SUMIFS($F$38:$F$69,$K$38:$K$69,"="&amp;P$98,$B$38:$B$69,"="&amp;$B102)+SUMIFS($F$38:$F$69,$J$38:$J$69,"="&amp;P$98,$B$38:$B$69,"="&amp;$B102),"")</f>
        <v>0</v>
      </c>
      <c r="Q102" s="186">
        <f>IF('3f WHD'!X$13&lt;&gt;"",SUMIFS($F$38:$F$69,$K$38:$K$69,"="&amp;Q$98,$B$38:$B$69,"="&amp;$B102)+SUMIFS($F$38:$F$69,$J$38:$J$69,"="&amp;Q$98,$B$38:$B$69,"="&amp;$B102),"")</f>
        <v>0</v>
      </c>
      <c r="R102" s="170"/>
      <c r="S102" s="186">
        <f>IF('3f WHD'!Z$13&lt;&gt;"",SUMIFS($F$38:$F$69,$K$38:$K$69,"="&amp;S$98,$B$38:$B$69,"="&amp;$B102)+SUMIFS($F$38:$F$69,$J$38:$J$69,"="&amp;S$98,$B$38:$B$69,"="&amp;$B102),"")</f>
        <v>0</v>
      </c>
      <c r="T102" s="186" t="str">
        <f>IF('3f WHD'!AA$13&lt;&gt;"",SUMIFS($F$38:$F$69,$K$38:$K$69,"="&amp;T$98,$B$38:$B$69,"="&amp;$B102)+SUMIFS($F$38:$F$69,$J$38:$J$69,"="&amp;T$98,$B$38:$B$69,"="&amp;$B102),"")</f>
        <v/>
      </c>
      <c r="U102" s="186" t="str">
        <f>IF('3f WHD'!AB$13&lt;&gt;"",SUMIFS($F$38:$F$69,$K$38:$K$69,"="&amp;U$98,$B$38:$B$69,"="&amp;$B102)+SUMIFS($F$38:$F$69,$J$38:$J$69,"="&amp;U$98,$B$38:$B$69,"="&amp;$B102),"")</f>
        <v/>
      </c>
    </row>
    <row r="103" spans="1:22">
      <c r="B103" s="160">
        <v>10</v>
      </c>
      <c r="C103" s="160"/>
      <c r="D103" s="186">
        <f>IF('3f WHD'!K$13&lt;&gt;"",SUMIFS($F$38:$F$69,$K$38:$K$69,"="&amp;D$98,$B$38:$B$69,"="&amp;$B103)+SUMIFS($F$38:$F$69,$J$38:$J$69,"="&amp;D$98,$B$38:$B$69,"="&amp;$B103),"")</f>
        <v>0</v>
      </c>
      <c r="E103" s="186">
        <f>IF('3f WHD'!L$13&lt;&gt;"",SUMIFS($F$38:$F$69,$K$38:$K$69,"="&amp;E$98,$B$38:$B$69,"="&amp;$B103)+SUMIFS($F$38:$F$69,$J$38:$J$69,"="&amp;E$98,$B$38:$B$69,"="&amp;$B103),"")</f>
        <v>0</v>
      </c>
      <c r="F103" s="186">
        <f>IF('3f WHD'!M$13&lt;&gt;"",SUMIFS($F$38:$F$69,$K$38:$K$69,"="&amp;F$98,$B$38:$B$69,"="&amp;$B103)+SUMIFS($F$38:$F$69,$J$38:$J$69,"="&amp;F$98,$B$38:$B$69,"="&amp;$B103),"")</f>
        <v>0</v>
      </c>
      <c r="G103" s="186">
        <f>IF('3f WHD'!N$13&lt;&gt;"",SUMIFS($F$38:$F$69,$K$38:$K$69,"="&amp;G$98,$B$38:$B$69,"="&amp;$B103)+SUMIFS($F$38:$F$69,$J$38:$J$69,"="&amp;G$98,$B$38:$B$69,"="&amp;$B103),"")</f>
        <v>0</v>
      </c>
      <c r="H103" s="186">
        <f>IF('3f WHD'!O$13&lt;&gt;"",SUMIFS($F$38:$F$69,$K$38:$K$69,"="&amp;H$98,$B$38:$B$69,"="&amp;$B103)+SUMIFS($F$38:$F$69,$J$38:$J$69,"="&amp;H$98,$B$38:$B$69,"="&amp;$B103),"")</f>
        <v>0</v>
      </c>
      <c r="I103" s="170"/>
      <c r="J103" s="186">
        <f>IF('3f WHD'!Q$13&lt;&gt;"",SUMIFS($F$38:$F$69,$K$38:$K$69,"="&amp;J$98,$B$38:$B$69,"="&amp;$B103)+SUMIFS($F$38:$F$69,$J$38:$J$69,"="&amp;J$98,$B$38:$B$69,"="&amp;$B103),"")</f>
        <v>0</v>
      </c>
      <c r="K103" s="186">
        <f>IF('3f WHD'!R$13&lt;&gt;"",SUMIFS($F$38:$F$69,$K$38:$K$69,"="&amp;K$98,$B$38:$B$69,"="&amp;$B103)+SUMIFS($F$38:$F$69,$J$38:$J$69,"="&amp;K$98,$B$38:$B$69,"="&amp;$B103),"")</f>
        <v>0</v>
      </c>
      <c r="L103" s="186">
        <f>IF('3f WHD'!S$13&lt;&gt;"",SUMIFS($F$38:$F$69,$K$38:$K$69,"="&amp;L$98,$B$38:$B$69,"="&amp;$B103)+SUMIFS($F$38:$F$69,$J$38:$J$69,"="&amp;L$98,$B$38:$B$69,"="&amp;$B103),"")</f>
        <v>0</v>
      </c>
      <c r="M103" s="186">
        <f>IF('3f WHD'!T$13&lt;&gt;"",SUMIFS($F$38:$F$69,$K$38:$K$69,"="&amp;M$98,$B$38:$B$69,"="&amp;$B103)+SUMIFS($F$38:$F$69,$J$38:$J$69,"="&amp;M$98,$B$38:$B$69,"="&amp;$B103),"")</f>
        <v>847434455</v>
      </c>
      <c r="N103" s="186">
        <f>IF('3f WHD'!U$13&lt;&gt;"",SUMIFS($F$38:$F$69,$K$38:$K$69,"="&amp;N$98,$B$38:$B$69,"="&amp;$B103)+SUMIFS($F$38:$F$69,$J$38:$J$69,"="&amp;N$98,$B$38:$B$69,"="&amp;$B103),"")</f>
        <v>1510939098</v>
      </c>
      <c r="O103" s="186">
        <f>IF('3f WHD'!V$13&lt;&gt;"",SUMIFS($F$38:$F$69,$K$38:$K$69,"="&amp;O$98,$B$38:$B$69,"="&amp;$B103)+SUMIFS($F$38:$F$69,$J$38:$J$69,"="&amp;O$98,$B$38:$B$69,"="&amp;$B103),"")</f>
        <v>663504643</v>
      </c>
      <c r="P103" s="186">
        <f>IF('3f WHD'!W$13&lt;&gt;"",SUMIFS($F$38:$F$69,$K$38:$K$69,"="&amp;P$98,$B$38:$B$69,"="&amp;$B103)+SUMIFS($F$38:$F$69,$J$38:$J$69,"="&amp;P$98,$B$38:$B$69,"="&amp;$B103),"")</f>
        <v>0</v>
      </c>
      <c r="Q103" s="186">
        <f>IF('3f WHD'!X$13&lt;&gt;"",SUMIFS($F$38:$F$69,$K$38:$K$69,"="&amp;Q$98,$B$38:$B$69,"="&amp;$B103)+SUMIFS($F$38:$F$69,$J$38:$J$69,"="&amp;Q$98,$B$38:$B$69,"="&amp;$B103),"")</f>
        <v>0</v>
      </c>
      <c r="R103" s="170"/>
      <c r="S103" s="186">
        <f>IF('3f WHD'!Z$13&lt;&gt;"",SUMIFS($F$38:$F$69,$K$38:$K$69,"="&amp;S$98,$B$38:$B$69,"="&amp;$B103)+SUMIFS($F$38:$F$69,$J$38:$J$69,"="&amp;S$98,$B$38:$B$69,"="&amp;$B103),"")</f>
        <v>0</v>
      </c>
      <c r="T103" s="186" t="str">
        <f>IF('3f WHD'!AA$13&lt;&gt;"",SUMIFS($F$38:$F$69,$K$38:$K$69,"="&amp;T$98,$B$38:$B$69,"="&amp;$B103)+SUMIFS($F$38:$F$69,$J$38:$J$69,"="&amp;T$98,$B$38:$B$69,"="&amp;$B103),"")</f>
        <v/>
      </c>
      <c r="U103" s="186" t="str">
        <f>IF('3f WHD'!AB$13&lt;&gt;"",SUMIFS($F$38:$F$69,$K$38:$K$69,"="&amp;U$98,$B$38:$B$69,"="&amp;$B103)+SUMIFS($F$38:$F$69,$J$38:$J$69,"="&amp;U$98,$B$38:$B$69,"="&amp;$B103),"")</f>
        <v/>
      </c>
    </row>
    <row r="104" spans="1:22">
      <c r="B104" s="160">
        <v>11</v>
      </c>
      <c r="C104" s="160"/>
      <c r="D104" s="186">
        <f>IF('3f WHD'!K$13&lt;&gt;"",SUMIFS($F$38:$F$69,$K$38:$K$69,"="&amp;D$98,$B$38:$B$69,"="&amp;$B104)+SUMIFS($F$38:$F$69,$J$38:$J$69,"="&amp;D$98,$B$38:$B$69,"="&amp;$B104),"")</f>
        <v>0</v>
      </c>
      <c r="E104" s="186">
        <f>IF('3f WHD'!L$13&lt;&gt;"",SUMIFS($F$38:$F$69,$K$38:$K$69,"="&amp;E$98,$B$38:$B$69,"="&amp;$B104)+SUMIFS($F$38:$F$69,$J$38:$J$69,"="&amp;E$98,$B$38:$B$69,"="&amp;$B104),"")</f>
        <v>0</v>
      </c>
      <c r="F104" s="186">
        <f>IF('3f WHD'!M$13&lt;&gt;"",SUMIFS($F$38:$F$69,$K$38:$K$69,"="&amp;F$98,$B$38:$B$69,"="&amp;$B104)+SUMIFS($F$38:$F$69,$J$38:$J$69,"="&amp;F$98,$B$38:$B$69,"="&amp;$B104),"")</f>
        <v>0</v>
      </c>
      <c r="G104" s="186">
        <f>IF('3f WHD'!N$13&lt;&gt;"",SUMIFS($F$38:$F$69,$K$38:$K$69,"="&amp;G$98,$B$38:$B$69,"="&amp;$B104)+SUMIFS($F$38:$F$69,$J$38:$J$69,"="&amp;G$98,$B$38:$B$69,"="&amp;$B104),"")</f>
        <v>0</v>
      </c>
      <c r="H104" s="186">
        <f>IF('3f WHD'!O$13&lt;&gt;"",SUMIFS($F$38:$F$69,$K$38:$K$69,"="&amp;H$98,$B$38:$B$69,"="&amp;$B104)+SUMIFS($F$38:$F$69,$J$38:$J$69,"="&amp;H$98,$B$38:$B$69,"="&amp;$B104),"")</f>
        <v>0</v>
      </c>
      <c r="I104" s="170"/>
      <c r="J104" s="186">
        <f>IF('3f WHD'!Q$13&lt;&gt;"",SUMIFS($F$38:$F$69,$K$38:$K$69,"="&amp;J$98,$B$38:$B$69,"="&amp;$B104)+SUMIFS($F$38:$F$69,$J$38:$J$69,"="&amp;J$98,$B$38:$B$69,"="&amp;$B104),"")</f>
        <v>0</v>
      </c>
      <c r="K104" s="186">
        <f>IF('3f WHD'!R$13&lt;&gt;"",SUMIFS($F$38:$F$69,$K$38:$K$69,"="&amp;K$98,$B$38:$B$69,"="&amp;$B104)+SUMIFS($F$38:$F$69,$J$38:$J$69,"="&amp;K$98,$B$38:$B$69,"="&amp;$B104),"")</f>
        <v>0</v>
      </c>
      <c r="L104" s="186">
        <f>IF('3f WHD'!S$13&lt;&gt;"",SUMIFS($F$38:$F$69,$K$38:$K$69,"="&amp;L$98,$B$38:$B$69,"="&amp;$B104)+SUMIFS($F$38:$F$69,$J$38:$J$69,"="&amp;L$98,$B$38:$B$69,"="&amp;$B104),"")</f>
        <v>0</v>
      </c>
      <c r="M104" s="186">
        <f>IF('3f WHD'!T$13&lt;&gt;"",SUMIFS($F$38:$F$69,$K$38:$K$69,"="&amp;M$98,$B$38:$B$69,"="&amp;$B104)+SUMIFS($F$38:$F$69,$J$38:$J$69,"="&amp;M$98,$B$38:$B$69,"="&amp;$B104),"")</f>
        <v>0</v>
      </c>
      <c r="N104" s="186">
        <f>IF('3f WHD'!U$13&lt;&gt;"",SUMIFS($F$38:$F$69,$K$38:$K$69,"="&amp;N$98,$B$38:$B$69,"="&amp;$B104)+SUMIFS($F$38:$F$69,$J$38:$J$69,"="&amp;N$98,$B$38:$B$69,"="&amp;$B104),"")</f>
        <v>0</v>
      </c>
      <c r="O104" s="186">
        <f>IF('3f WHD'!V$13&lt;&gt;"",SUMIFS($F$38:$F$69,$K$38:$K$69,"="&amp;O$98,$B$38:$B$69,"="&amp;$B104)+SUMIFS($F$38:$F$69,$J$38:$J$69,"="&amp;O$98,$B$38:$B$69,"="&amp;$B104),"")</f>
        <v>960106842</v>
      </c>
      <c r="P104" s="186">
        <f>IF('3f WHD'!W$13&lt;&gt;"",SUMIFS($F$38:$F$69,$K$38:$K$69,"="&amp;P$98,$B$38:$B$69,"="&amp;$B104)+SUMIFS($F$38:$F$69,$J$38:$J$69,"="&amp;P$98,$B$38:$B$69,"="&amp;$B104),"")</f>
        <v>1602212406.5699999</v>
      </c>
      <c r="Q104" s="186">
        <f>IF('3f WHD'!X$13&lt;&gt;"",SUMIFS($F$38:$F$69,$K$38:$K$69,"="&amp;Q$98,$B$38:$B$69,"="&amp;$B104)+SUMIFS($F$38:$F$69,$J$38:$J$69,"="&amp;Q$98,$B$38:$B$69,"="&amp;$B104),"")</f>
        <v>642105564.56999993</v>
      </c>
      <c r="R104" s="170"/>
      <c r="S104" s="186">
        <f>IF('3f WHD'!Z$13&lt;&gt;"",SUMIFS($F$38:$F$69,$K$38:$K$69,"="&amp;S$98,$B$38:$B$69,"="&amp;$B104)+SUMIFS($F$38:$F$69,$J$38:$J$69,"="&amp;S$98,$B$38:$B$69,"="&amp;$B104),"")</f>
        <v>0</v>
      </c>
      <c r="T104" s="186" t="str">
        <f>IF('3f WHD'!AA$13&lt;&gt;"",SUMIFS($F$38:$F$69,$K$38:$K$69,"="&amp;T$98,$B$38:$B$69,"="&amp;$B104)+SUMIFS($F$38:$F$69,$J$38:$J$69,"="&amp;T$98,$B$38:$B$69,"="&amp;$B104),"")</f>
        <v/>
      </c>
      <c r="U104" s="186" t="str">
        <f>IF('3f WHD'!AB$13&lt;&gt;"",SUMIFS($F$38:$F$69,$K$38:$K$69,"="&amp;U$98,$B$38:$B$69,"="&amp;$B104)+SUMIFS($F$38:$F$69,$J$38:$J$69,"="&amp;U$98,$B$38:$B$69,"="&amp;$B104),"")</f>
        <v/>
      </c>
    </row>
    <row r="105" spans="1:22">
      <c r="B105" s="160">
        <v>12</v>
      </c>
      <c r="C105" s="160"/>
      <c r="D105" s="186">
        <f>IF('3f WHD'!K$13&lt;&gt;"",SUMIFS($F$38:$F$69,$K$38:$K$69,"="&amp;D$98,$B$38:$B$69,"="&amp;$B105)+SUMIFS($F$38:$F$69,$J$38:$J$69,"="&amp;D$98,$B$38:$B$69,"="&amp;$B105),"")</f>
        <v>0</v>
      </c>
      <c r="E105" s="186">
        <f>IF('3f WHD'!L$13&lt;&gt;"",SUMIFS($F$38:$F$69,$K$38:$K$69,"="&amp;E$98,$B$38:$B$69,"="&amp;$B105)+SUMIFS($F$38:$F$69,$J$38:$J$69,"="&amp;E$98,$B$38:$B$69,"="&amp;$B105),"")</f>
        <v>0</v>
      </c>
      <c r="F105" s="186">
        <f>IF('3f WHD'!M$13&lt;&gt;"",SUMIFS($F$38:$F$69,$K$38:$K$69,"="&amp;F$98,$B$38:$B$69,"="&amp;$B105)+SUMIFS($F$38:$F$69,$J$38:$J$69,"="&amp;F$98,$B$38:$B$69,"="&amp;$B105),"")</f>
        <v>0</v>
      </c>
      <c r="G105" s="186">
        <f>IF('3f WHD'!N$13&lt;&gt;"",SUMIFS($F$38:$F$69,$K$38:$K$69,"="&amp;G$98,$B$38:$B$69,"="&amp;$B105)+SUMIFS($F$38:$F$69,$J$38:$J$69,"="&amp;G$98,$B$38:$B$69,"="&amp;$B105),"")</f>
        <v>0</v>
      </c>
      <c r="H105" s="186">
        <f>IF('3f WHD'!O$13&lt;&gt;"",SUMIFS($F$38:$F$69,$K$38:$K$69,"="&amp;H$98,$B$38:$B$69,"="&amp;$B105)+SUMIFS($F$38:$F$69,$J$38:$J$69,"="&amp;H$98,$B$38:$B$69,"="&amp;$B105),"")</f>
        <v>0</v>
      </c>
      <c r="I105" s="170"/>
      <c r="J105" s="186">
        <f>IF('3f WHD'!Q$13&lt;&gt;"",SUMIFS($F$38:$F$69,$K$38:$K$69,"="&amp;J$98,$B$38:$B$69,"="&amp;$B105)+SUMIFS($F$38:$F$69,$J$38:$J$69,"="&amp;J$98,$B$38:$B$69,"="&amp;$B105),"")</f>
        <v>0</v>
      </c>
      <c r="K105" s="186">
        <f>IF('3f WHD'!R$13&lt;&gt;"",SUMIFS($F$38:$F$69,$K$38:$K$69,"="&amp;K$98,$B$38:$B$69,"="&amp;$B105)+SUMIFS($F$38:$F$69,$J$38:$J$69,"="&amp;K$98,$B$38:$B$69,"="&amp;$B105),"")</f>
        <v>0</v>
      </c>
      <c r="L105" s="186">
        <f>IF('3f WHD'!S$13&lt;&gt;"",SUMIFS($F$38:$F$69,$K$38:$K$69,"="&amp;L$98,$B$38:$B$69,"="&amp;$B105)+SUMIFS($F$38:$F$69,$J$38:$J$69,"="&amp;L$98,$B$38:$B$69,"="&amp;$B105),"")</f>
        <v>0</v>
      </c>
      <c r="M105" s="186">
        <f>IF('3f WHD'!T$13&lt;&gt;"",SUMIFS($F$38:$F$69,$K$38:$K$69,"="&amp;M$98,$B$38:$B$69,"="&amp;$B105)+SUMIFS($F$38:$F$69,$J$38:$J$69,"="&amp;M$98,$B$38:$B$69,"="&amp;$B105),"")</f>
        <v>0</v>
      </c>
      <c r="N105" s="186">
        <f>IF('3f WHD'!U$13&lt;&gt;"",SUMIFS($F$38:$F$69,$K$38:$K$69,"="&amp;N$98,$B$38:$B$69,"="&amp;$B105)+SUMIFS($F$38:$F$69,$J$38:$J$69,"="&amp;N$98,$B$38:$B$69,"="&amp;$B105),"")</f>
        <v>0</v>
      </c>
      <c r="O105" s="186">
        <f>IF('3f WHD'!V$13&lt;&gt;"",SUMIFS($F$38:$F$69,$K$38:$K$69,"="&amp;O$98,$B$38:$B$69,"="&amp;$B105)+SUMIFS($F$38:$F$69,$J$38:$J$69,"="&amp;O$98,$B$38:$B$69,"="&amp;$B105),"")</f>
        <v>0</v>
      </c>
      <c r="P105" s="186">
        <f>IF('3f WHD'!W$13&lt;&gt;"",SUMIFS($F$38:$F$69,$K$38:$K$69,"="&amp;P$98,$B$38:$B$69,"="&amp;$B105)+SUMIFS($F$38:$F$69,$J$38:$J$69,"="&amp;P$98,$B$38:$B$69,"="&amp;$B105),"")</f>
        <v>0</v>
      </c>
      <c r="Q105" s="186">
        <f>IF('3f WHD'!X$13&lt;&gt;"",SUMIFS($F$38:$F$69,$K$38:$K$69,"="&amp;Q$98,$B$38:$B$69,"="&amp;$B105)+SUMIFS($F$38:$F$69,$J$38:$J$69,"="&amp;Q$98,$B$38:$B$69,"="&amp;$B105),"")</f>
        <v>714661286.86000001</v>
      </c>
      <c r="R105" s="170"/>
      <c r="S105" s="186">
        <f>IF('3f WHD'!Z$13&lt;&gt;"",SUMIFS($F$38:$F$69,$K$38:$K$69,"="&amp;S$98,$B$38:$B$69,"="&amp;$B105)+SUMIFS($F$38:$F$69,$J$38:$J$69,"="&amp;S$98,$B$38:$B$69,"="&amp;$B105),"")</f>
        <v>1271172891.8600001</v>
      </c>
      <c r="T105" s="186" t="str">
        <f>IF('3f WHD'!AA$13&lt;&gt;"",SUMIFS($F$38:$F$69,$K$38:$K$69,"="&amp;T$98,$B$38:$B$69,"="&amp;$B105)+SUMIFS($F$38:$F$69,$J$38:$J$69,"="&amp;T$98,$B$38:$B$69,"="&amp;$B105),"")</f>
        <v/>
      </c>
      <c r="U105" s="186" t="str">
        <f>IF('3f WHD'!AB$13&lt;&gt;"",SUMIFS($F$38:$F$69,$K$38:$K$69,"="&amp;U$98,$B$38:$B$69,"="&amp;$B105)+SUMIFS($F$38:$F$69,$J$38:$J$69,"="&amp;U$98,$B$38:$B$69,"="&amp;$B105),"")</f>
        <v/>
      </c>
    </row>
    <row r="106" spans="1:22">
      <c r="B106" s="160">
        <v>13</v>
      </c>
      <c r="C106" s="160"/>
      <c r="D106" s="186">
        <f>IF('3f WHD'!K$13&lt;&gt;"",SUMIFS($F$38:$F$69,$K$38:$K$69,"="&amp;D$98,$B$38:$B$69,"="&amp;$B106)+SUMIFS($F$38:$F$69,$J$38:$J$69,"="&amp;D$98,$B$38:$B$69,"="&amp;$B106),"")</f>
        <v>0</v>
      </c>
      <c r="E106" s="186">
        <f>IF('3f WHD'!L$13&lt;&gt;"",SUMIFS($F$38:$F$69,$K$38:$K$69,"="&amp;E$98,$B$38:$B$69,"="&amp;$B106)+SUMIFS($F$38:$F$69,$J$38:$J$69,"="&amp;E$98,$B$38:$B$69,"="&amp;$B106),"")</f>
        <v>0</v>
      </c>
      <c r="F106" s="186">
        <f>IF('3f WHD'!M$13&lt;&gt;"",SUMIFS($F$38:$F$69,$K$38:$K$69,"="&amp;F$98,$B$38:$B$69,"="&amp;$B106)+SUMIFS($F$38:$F$69,$J$38:$J$69,"="&amp;F$98,$B$38:$B$69,"="&amp;$B106),"")</f>
        <v>0</v>
      </c>
      <c r="G106" s="186">
        <f>IF('3f WHD'!N$13&lt;&gt;"",SUMIFS($F$38:$F$69,$K$38:$K$69,"="&amp;G$98,$B$38:$B$69,"="&amp;$B106)+SUMIFS($F$38:$F$69,$J$38:$J$69,"="&amp;G$98,$B$38:$B$69,"="&amp;$B106),"")</f>
        <v>0</v>
      </c>
      <c r="H106" s="186">
        <f>IF('3f WHD'!O$13&lt;&gt;"",SUMIFS($F$38:$F$69,$K$38:$K$69,"="&amp;H$98,$B$38:$B$69,"="&amp;$B106)+SUMIFS($F$38:$F$69,$J$38:$J$69,"="&amp;H$98,$B$38:$B$69,"="&amp;$B106),"")</f>
        <v>0</v>
      </c>
      <c r="I106" s="170"/>
      <c r="J106" s="186">
        <f>IF('3f WHD'!Q$13&lt;&gt;"",SUMIFS($F$38:$F$69,$K$38:$K$69,"="&amp;J$98,$B$38:$B$69,"="&amp;$B106)+SUMIFS($F$38:$F$69,$J$38:$J$69,"="&amp;J$98,$B$38:$B$69,"="&amp;$B106),"")</f>
        <v>0</v>
      </c>
      <c r="K106" s="186">
        <f>IF('3f WHD'!R$13&lt;&gt;"",SUMIFS($F$38:$F$69,$K$38:$K$69,"="&amp;K$98,$B$38:$B$69,"="&amp;$B106)+SUMIFS($F$38:$F$69,$J$38:$J$69,"="&amp;K$98,$B$38:$B$69,"="&amp;$B106),"")</f>
        <v>0</v>
      </c>
      <c r="L106" s="186">
        <f>IF('3f WHD'!S$13&lt;&gt;"",SUMIFS($F$38:$F$69,$K$38:$K$69,"="&amp;L$98,$B$38:$B$69,"="&amp;$B106)+SUMIFS($F$38:$F$69,$J$38:$J$69,"="&amp;L$98,$B$38:$B$69,"="&amp;$B106),"")</f>
        <v>0</v>
      </c>
      <c r="M106" s="186">
        <f>IF('3f WHD'!T$13&lt;&gt;"",SUMIFS($F$38:$F$69,$K$38:$K$69,"="&amp;M$98,$B$38:$B$69,"="&amp;$B106)+SUMIFS($F$38:$F$69,$J$38:$J$69,"="&amp;M$98,$B$38:$B$69,"="&amp;$B106),"")</f>
        <v>0</v>
      </c>
      <c r="N106" s="186">
        <f>IF('3f WHD'!U$13&lt;&gt;"",SUMIFS($F$38:$F$69,$K$38:$K$69,"="&amp;N$98,$B$38:$B$69,"="&amp;$B106)+SUMIFS($F$38:$F$69,$J$38:$J$69,"="&amp;N$98,$B$38:$B$69,"="&amp;$B106),"")</f>
        <v>0</v>
      </c>
      <c r="O106" s="186">
        <f>IF('3f WHD'!V$13&lt;&gt;"",SUMIFS($F$38:$F$69,$K$38:$K$69,"="&amp;O$98,$B$38:$B$69,"="&amp;$B106)+SUMIFS($F$38:$F$69,$J$38:$J$69,"="&amp;O$98,$B$38:$B$69,"="&amp;$B106),"")</f>
        <v>0</v>
      </c>
      <c r="P106" s="186">
        <f>IF('3f WHD'!W$13&lt;&gt;"",SUMIFS($F$38:$F$69,$K$38:$K$69,"="&amp;P$98,$B$38:$B$69,"="&amp;$B106)+SUMIFS($F$38:$F$69,$J$38:$J$69,"="&amp;P$98,$B$38:$B$69,"="&amp;$B106),"")</f>
        <v>0</v>
      </c>
      <c r="Q106" s="186">
        <f>IF('3f WHD'!X$13&lt;&gt;"",SUMIFS($F$38:$F$69,$K$38:$K$69,"="&amp;Q$98,$B$38:$B$69,"="&amp;$B106)+SUMIFS($F$38:$F$69,$J$38:$J$69,"="&amp;Q$98,$B$38:$B$69,"="&amp;$B106),"")</f>
        <v>0</v>
      </c>
      <c r="R106" s="170"/>
      <c r="S106" s="186">
        <f>IF('3f WHD'!Z$13&lt;&gt;"",SUMIFS($F$38:$F$69,$K$38:$K$69,"="&amp;S$98,$B$38:$B$69,"="&amp;$B106)+SUMIFS($F$38:$F$69,$J$38:$J$69,"="&amp;S$98,$B$38:$B$69,"="&amp;$B106),"")</f>
        <v>0</v>
      </c>
      <c r="T106" s="186" t="str">
        <f>IF('3f WHD'!AA$13&lt;&gt;"",SUMIFS($F$38:$F$69,$K$38:$K$69,"="&amp;T$98,$B$38:$B$69,"="&amp;$B106)+SUMIFS($F$38:$F$69,$J$38:$J$69,"="&amp;T$98,$B$38:$B$69,"="&amp;$B106),"")</f>
        <v/>
      </c>
      <c r="U106" s="186" t="str">
        <f>IF('3f WHD'!AB$13&lt;&gt;"",SUMIFS($F$38:$F$69,$K$38:$K$69,"="&amp;U$98,$B$38:$B$69,"="&amp;$B106)+SUMIFS($F$38:$F$69,$J$38:$J$69,"="&amp;U$98,$B$38:$B$69,"="&amp;$B106),"")</f>
        <v/>
      </c>
    </row>
    <row r="107" spans="1:22"/>
    <row r="108" spans="1:22"/>
    <row r="109" spans="1:22" s="90" customFormat="1" ht="18" customHeight="1">
      <c r="A109" s="193"/>
      <c r="B109" s="194" t="s">
        <v>323</v>
      </c>
      <c r="C109" s="193"/>
      <c r="D109" s="193"/>
      <c r="E109" s="193"/>
      <c r="F109" s="193"/>
      <c r="G109" s="193"/>
      <c r="H109" s="193"/>
      <c r="I109" s="193"/>
      <c r="J109" s="193"/>
      <c r="K109" s="193"/>
      <c r="L109" s="193"/>
      <c r="M109" s="193"/>
      <c r="N109" s="193"/>
      <c r="O109" s="193"/>
      <c r="P109" s="193"/>
      <c r="Q109" s="193"/>
      <c r="R109" s="193"/>
      <c r="S109" s="193"/>
      <c r="T109" s="193"/>
      <c r="U109" s="193"/>
      <c r="V109" s="193"/>
    </row>
    <row r="110" spans="1:22" s="90" customFormat="1" ht="15" customHeight="1">
      <c r="A110" s="161"/>
      <c r="B110" s="162" t="s">
        <v>324</v>
      </c>
      <c r="C110" s="163"/>
      <c r="D110" s="161"/>
      <c r="E110" s="161"/>
      <c r="F110" s="161"/>
      <c r="G110" s="161"/>
      <c r="H110" s="161"/>
      <c r="I110" s="161"/>
      <c r="J110" s="161"/>
      <c r="K110" s="161"/>
      <c r="L110" s="161"/>
      <c r="M110" s="161"/>
      <c r="N110" s="161"/>
      <c r="O110" s="161"/>
      <c r="P110" s="161"/>
      <c r="Q110" s="161"/>
      <c r="R110" s="161"/>
      <c r="S110" s="161"/>
      <c r="T110" s="161"/>
      <c r="U110" s="161"/>
      <c r="V110" s="161"/>
    </row>
    <row r="111" spans="1:22" s="90" customFormat="1" ht="18" customHeight="1">
      <c r="B111" s="195"/>
    </row>
    <row r="112" spans="1:22"/>
    <row r="113" spans="1:22" ht="22.8">
      <c r="B113" s="157"/>
      <c r="C113" s="157" t="s">
        <v>321</v>
      </c>
      <c r="D113" s="34" t="s">
        <v>88</v>
      </c>
      <c r="E113" s="34" t="s">
        <v>89</v>
      </c>
      <c r="F113" s="35" t="s">
        <v>90</v>
      </c>
      <c r="G113" s="34" t="s">
        <v>91</v>
      </c>
      <c r="H113" s="34" t="s">
        <v>92</v>
      </c>
      <c r="I113" s="159"/>
      <c r="J113" s="34" t="s">
        <v>93</v>
      </c>
      <c r="K113" s="30" t="s">
        <v>94</v>
      </c>
      <c r="L113" s="30" t="s">
        <v>95</v>
      </c>
      <c r="M113" s="36" t="s">
        <v>96</v>
      </c>
      <c r="N113" s="30" t="s">
        <v>97</v>
      </c>
      <c r="O113" s="30" t="s">
        <v>98</v>
      </c>
      <c r="P113" s="30" t="s">
        <v>99</v>
      </c>
      <c r="Q113" s="30" t="s">
        <v>100</v>
      </c>
      <c r="R113" s="159"/>
      <c r="S113" s="30" t="s">
        <v>101</v>
      </c>
      <c r="T113" s="30" t="s">
        <v>102</v>
      </c>
      <c r="U113" s="30" t="s">
        <v>103</v>
      </c>
    </row>
    <row r="114" spans="1:22" ht="22.8">
      <c r="B114" s="157"/>
      <c r="C114" s="157" t="s">
        <v>321</v>
      </c>
      <c r="D114" s="34" t="s">
        <v>88</v>
      </c>
      <c r="E114" s="34" t="s">
        <v>89</v>
      </c>
      <c r="F114" s="35" t="s">
        <v>90</v>
      </c>
      <c r="G114" s="34" t="s">
        <v>91</v>
      </c>
      <c r="H114" s="34" t="s">
        <v>92</v>
      </c>
      <c r="I114" s="159"/>
      <c r="J114" s="34" t="s">
        <v>93</v>
      </c>
      <c r="K114" s="30" t="s">
        <v>94</v>
      </c>
      <c r="L114" s="30" t="s">
        <v>95</v>
      </c>
      <c r="M114" s="36" t="s">
        <v>96</v>
      </c>
      <c r="N114" s="30" t="s">
        <v>97</v>
      </c>
      <c r="O114" s="30" t="s">
        <v>98</v>
      </c>
      <c r="P114" s="30" t="s">
        <v>99</v>
      </c>
      <c r="Q114" s="30" t="s">
        <v>100</v>
      </c>
      <c r="R114" s="159"/>
      <c r="S114" s="30" t="s">
        <v>104</v>
      </c>
      <c r="T114" s="30" t="s">
        <v>105</v>
      </c>
      <c r="U114" s="30" t="s">
        <v>103</v>
      </c>
    </row>
    <row r="115" spans="1:22" ht="68.400000000000006">
      <c r="B115" s="157" t="s">
        <v>325</v>
      </c>
      <c r="C115" s="187" t="s">
        <v>326</v>
      </c>
      <c r="D115" s="188">
        <v>7</v>
      </c>
      <c r="E115" s="188">
        <v>8</v>
      </c>
      <c r="F115" s="189">
        <v>8</v>
      </c>
      <c r="G115" s="188">
        <v>9</v>
      </c>
      <c r="H115" s="188">
        <v>9</v>
      </c>
      <c r="I115" s="159"/>
      <c r="J115" s="188">
        <v>9</v>
      </c>
      <c r="K115" s="190">
        <v>10</v>
      </c>
      <c r="L115" s="190">
        <v>10</v>
      </c>
      <c r="M115" s="191">
        <v>11</v>
      </c>
      <c r="N115" s="190">
        <v>11</v>
      </c>
      <c r="O115" s="190">
        <v>12</v>
      </c>
      <c r="P115" s="190">
        <v>12</v>
      </c>
      <c r="Q115" s="190">
        <v>13</v>
      </c>
      <c r="R115" s="159"/>
      <c r="S115" s="190">
        <v>13</v>
      </c>
      <c r="T115" s="190">
        <v>14</v>
      </c>
      <c r="U115" s="190">
        <v>14</v>
      </c>
    </row>
    <row r="116" spans="1:22">
      <c r="B116" s="184">
        <v>6</v>
      </c>
      <c r="C116" s="184"/>
      <c r="D116" s="200">
        <f t="shared" ref="D116:H123" si="4">IF(D99="","",IF(D99&lt;&gt;0,SUMIF($B$78:$B$85,D$115,$E$78:$E$85)/SUMIF($B$78:$B$85,$B116,$E$78:$E$85),""))</f>
        <v>1.012</v>
      </c>
      <c r="E116" s="200">
        <f t="shared" si="4"/>
        <v>1.0372999999999999</v>
      </c>
      <c r="F116" s="200" t="str">
        <f t="shared" si="4"/>
        <v/>
      </c>
      <c r="G116" s="200" t="str">
        <f t="shared" si="4"/>
        <v/>
      </c>
      <c r="H116" s="200" t="str">
        <f t="shared" si="4"/>
        <v/>
      </c>
      <c r="I116" s="192"/>
      <c r="J116" s="200" t="str">
        <f t="shared" ref="J116:U116" si="5">IF(J99="","",IF(J99&lt;&gt;0,SUMIF($B$78:$B$85,J$115,$E$78:$E$85)/SUMIF($B$78:$B$85,$B116,$E$78:$E$85),""))</f>
        <v/>
      </c>
      <c r="K116" s="200" t="str">
        <f t="shared" si="5"/>
        <v/>
      </c>
      <c r="L116" s="200" t="str">
        <f t="shared" si="5"/>
        <v/>
      </c>
      <c r="M116" s="200" t="str">
        <f t="shared" si="5"/>
        <v/>
      </c>
      <c r="N116" s="200" t="str">
        <f t="shared" si="5"/>
        <v/>
      </c>
      <c r="O116" s="200" t="str">
        <f t="shared" si="5"/>
        <v/>
      </c>
      <c r="P116" s="200" t="str">
        <f t="shared" si="5"/>
        <v/>
      </c>
      <c r="Q116" s="200" t="str">
        <f t="shared" si="5"/>
        <v/>
      </c>
      <c r="R116" s="192"/>
      <c r="S116" s="200" t="str">
        <f t="shared" si="5"/>
        <v/>
      </c>
      <c r="T116" s="200" t="str">
        <f t="shared" si="5"/>
        <v/>
      </c>
      <c r="U116" s="200" t="str">
        <f t="shared" si="5"/>
        <v/>
      </c>
    </row>
    <row r="117" spans="1:22">
      <c r="B117" s="184">
        <v>7</v>
      </c>
      <c r="C117" s="184"/>
      <c r="D117" s="200" t="str">
        <f t="shared" si="4"/>
        <v/>
      </c>
      <c r="E117" s="200">
        <f t="shared" si="4"/>
        <v>1.0249999999999999</v>
      </c>
      <c r="F117" s="200">
        <f t="shared" si="4"/>
        <v>1.0249999999999999</v>
      </c>
      <c r="G117" s="200">
        <f t="shared" si="4"/>
        <v>1.0670249999999999</v>
      </c>
      <c r="H117" s="200" t="str">
        <f t="shared" si="4"/>
        <v/>
      </c>
      <c r="I117" s="192"/>
      <c r="J117" s="200" t="str">
        <f t="shared" ref="J117:U117" si="6">IF(J100="","",IF(J100&lt;&gt;0,SUMIF($B$78:$B$85,J$115,$E$78:$E$85)/SUMIF($B$78:$B$85,$B117,$E$78:$E$85),""))</f>
        <v/>
      </c>
      <c r="K117" s="200" t="str">
        <f t="shared" si="6"/>
        <v/>
      </c>
      <c r="L117" s="200" t="str">
        <f t="shared" si="6"/>
        <v/>
      </c>
      <c r="M117" s="200" t="str">
        <f t="shared" si="6"/>
        <v/>
      </c>
      <c r="N117" s="200" t="str">
        <f t="shared" si="6"/>
        <v/>
      </c>
      <c r="O117" s="200" t="str">
        <f t="shared" si="6"/>
        <v/>
      </c>
      <c r="P117" s="200" t="str">
        <f t="shared" si="6"/>
        <v/>
      </c>
      <c r="Q117" s="200" t="str">
        <f t="shared" si="6"/>
        <v/>
      </c>
      <c r="R117" s="192"/>
      <c r="S117" s="200" t="str">
        <f t="shared" si="6"/>
        <v/>
      </c>
      <c r="T117" s="200" t="str">
        <f t="shared" si="6"/>
        <v/>
      </c>
      <c r="U117" s="200" t="str">
        <f t="shared" si="6"/>
        <v/>
      </c>
    </row>
    <row r="118" spans="1:22">
      <c r="B118" s="184">
        <v>8</v>
      </c>
      <c r="C118" s="184"/>
      <c r="D118" s="200" t="str">
        <f t="shared" si="4"/>
        <v/>
      </c>
      <c r="E118" s="200" t="str">
        <f t="shared" si="4"/>
        <v/>
      </c>
      <c r="F118" s="200" t="str">
        <f t="shared" si="4"/>
        <v/>
      </c>
      <c r="G118" s="200">
        <f t="shared" si="4"/>
        <v>1.0409999999999999</v>
      </c>
      <c r="H118" s="200">
        <f t="shared" si="4"/>
        <v>1.0409999999999999</v>
      </c>
      <c r="I118" s="192"/>
      <c r="J118" s="200">
        <f t="shared" ref="J118:U118" si="7">IF(J101="","",IF(J101&lt;&gt;0,SUMIF($B$78:$B$85,J$115,$E$78:$E$85)/SUMIF($B$78:$B$85,$B118,$E$78:$E$85),""))</f>
        <v>1.0409999999999999</v>
      </c>
      <c r="K118" s="200">
        <f t="shared" si="7"/>
        <v>1.0691069999999998</v>
      </c>
      <c r="L118" s="200" t="str">
        <f t="shared" si="7"/>
        <v/>
      </c>
      <c r="M118" s="200" t="str">
        <f t="shared" si="7"/>
        <v/>
      </c>
      <c r="N118" s="200" t="str">
        <f t="shared" si="7"/>
        <v/>
      </c>
      <c r="O118" s="200" t="str">
        <f t="shared" si="7"/>
        <v/>
      </c>
      <c r="P118" s="200" t="str">
        <f t="shared" si="7"/>
        <v/>
      </c>
      <c r="Q118" s="200" t="str">
        <f t="shared" si="7"/>
        <v/>
      </c>
      <c r="R118" s="192"/>
      <c r="S118" s="200" t="str">
        <f t="shared" si="7"/>
        <v/>
      </c>
      <c r="T118" s="200" t="str">
        <f t="shared" si="7"/>
        <v/>
      </c>
      <c r="U118" s="200" t="str">
        <f t="shared" si="7"/>
        <v/>
      </c>
    </row>
    <row r="119" spans="1:22">
      <c r="B119" s="184">
        <v>9</v>
      </c>
      <c r="C119" s="184"/>
      <c r="D119" s="200" t="str">
        <f t="shared" si="4"/>
        <v/>
      </c>
      <c r="E119" s="200" t="str">
        <f t="shared" si="4"/>
        <v/>
      </c>
      <c r="F119" s="200" t="str">
        <f t="shared" si="4"/>
        <v/>
      </c>
      <c r="G119" s="200" t="str">
        <f t="shared" si="4"/>
        <v/>
      </c>
      <c r="H119" s="200" t="str">
        <f t="shared" si="4"/>
        <v/>
      </c>
      <c r="I119" s="192"/>
      <c r="J119" s="200" t="str">
        <f t="shared" ref="J119:U119" si="8">IF(J102="","",IF(J102&lt;&gt;0,SUMIF($B$78:$B$85,J$115,$E$78:$E$85)/SUMIF($B$78:$B$85,$B119,$E$78:$E$85),""))</f>
        <v/>
      </c>
      <c r="K119" s="200">
        <f t="shared" si="8"/>
        <v>1.0269999999999999</v>
      </c>
      <c r="L119" s="200">
        <f t="shared" si="8"/>
        <v>1.0269999999999999</v>
      </c>
      <c r="M119" s="200">
        <f t="shared" si="8"/>
        <v>1.0495939999999999</v>
      </c>
      <c r="N119" s="200" t="str">
        <f t="shared" si="8"/>
        <v/>
      </c>
      <c r="O119" s="200" t="str">
        <f t="shared" si="8"/>
        <v/>
      </c>
      <c r="P119" s="200" t="str">
        <f t="shared" si="8"/>
        <v/>
      </c>
      <c r="Q119" s="200" t="str">
        <f t="shared" si="8"/>
        <v/>
      </c>
      <c r="R119" s="192"/>
      <c r="S119" s="200" t="str">
        <f t="shared" si="8"/>
        <v/>
      </c>
      <c r="T119" s="200" t="str">
        <f t="shared" si="8"/>
        <v/>
      </c>
      <c r="U119" s="200" t="str">
        <f t="shared" si="8"/>
        <v/>
      </c>
    </row>
    <row r="120" spans="1:22">
      <c r="B120" s="184">
        <v>10</v>
      </c>
      <c r="C120" s="184"/>
      <c r="D120" s="200" t="str">
        <f t="shared" si="4"/>
        <v/>
      </c>
      <c r="E120" s="200" t="str">
        <f t="shared" si="4"/>
        <v/>
      </c>
      <c r="F120" s="200" t="str">
        <f t="shared" si="4"/>
        <v/>
      </c>
      <c r="G120" s="200" t="str">
        <f t="shared" si="4"/>
        <v/>
      </c>
      <c r="H120" s="200" t="str">
        <f t="shared" si="4"/>
        <v/>
      </c>
      <c r="I120" s="192"/>
      <c r="J120" s="200" t="str">
        <f t="shared" ref="J120:U120" si="9">IF(J103="","",IF(J103&lt;&gt;0,SUMIF($B$78:$B$85,J$115,$E$78:$E$85)/SUMIF($B$78:$B$85,$B120,$E$78:$E$85),""))</f>
        <v/>
      </c>
      <c r="K120" s="200" t="str">
        <f t="shared" si="9"/>
        <v/>
      </c>
      <c r="L120" s="200" t="str">
        <f t="shared" si="9"/>
        <v/>
      </c>
      <c r="M120" s="200">
        <f t="shared" si="9"/>
        <v>1.022</v>
      </c>
      <c r="N120" s="200">
        <f t="shared" si="9"/>
        <v>1.022</v>
      </c>
      <c r="O120" s="200">
        <f t="shared" si="9"/>
        <v>1.0342640000000001</v>
      </c>
      <c r="P120" s="200" t="str">
        <f t="shared" si="9"/>
        <v/>
      </c>
      <c r="Q120" s="200" t="str">
        <f t="shared" si="9"/>
        <v/>
      </c>
      <c r="R120" s="192"/>
      <c r="S120" s="200" t="str">
        <f t="shared" si="9"/>
        <v/>
      </c>
      <c r="T120" s="200" t="str">
        <f t="shared" si="9"/>
        <v/>
      </c>
      <c r="U120" s="200" t="str">
        <f t="shared" si="9"/>
        <v/>
      </c>
    </row>
    <row r="121" spans="1:22">
      <c r="B121" s="184">
        <v>11</v>
      </c>
      <c r="C121" s="184"/>
      <c r="D121" s="200" t="str">
        <f t="shared" si="4"/>
        <v/>
      </c>
      <c r="E121" s="200" t="str">
        <f t="shared" si="4"/>
        <v/>
      </c>
      <c r="F121" s="200" t="str">
        <f t="shared" si="4"/>
        <v/>
      </c>
      <c r="G121" s="200" t="str">
        <f t="shared" si="4"/>
        <v/>
      </c>
      <c r="H121" s="200" t="str">
        <f t="shared" si="4"/>
        <v/>
      </c>
      <c r="I121" s="192"/>
      <c r="J121" s="200" t="str">
        <f t="shared" ref="J121:U121" si="10">IF(J104="","",IF(J104&lt;&gt;0,SUMIF($B$78:$B$85,J$115,$E$78:$E$85)/SUMIF($B$78:$B$85,$B121,$E$78:$E$85),""))</f>
        <v/>
      </c>
      <c r="K121" s="200" t="str">
        <f t="shared" si="10"/>
        <v/>
      </c>
      <c r="L121" s="200" t="str">
        <f t="shared" si="10"/>
        <v/>
      </c>
      <c r="M121" s="200" t="str">
        <f t="shared" si="10"/>
        <v/>
      </c>
      <c r="N121" s="200" t="str">
        <f t="shared" si="10"/>
        <v/>
      </c>
      <c r="O121" s="200">
        <f t="shared" si="10"/>
        <v>1.012</v>
      </c>
      <c r="P121" s="200">
        <f t="shared" si="10"/>
        <v>1.012</v>
      </c>
      <c r="Q121" s="200">
        <f t="shared" si="10"/>
        <v>1.0878999999999999</v>
      </c>
      <c r="R121" s="192"/>
      <c r="S121" s="200" t="str">
        <f t="shared" si="10"/>
        <v/>
      </c>
      <c r="T121" s="200" t="str">
        <f t="shared" si="10"/>
        <v/>
      </c>
      <c r="U121" s="200" t="str">
        <f t="shared" si="10"/>
        <v/>
      </c>
    </row>
    <row r="122" spans="1:22">
      <c r="B122" s="184">
        <v>12</v>
      </c>
      <c r="C122" s="184"/>
      <c r="D122" s="200" t="str">
        <f t="shared" si="4"/>
        <v/>
      </c>
      <c r="E122" s="200" t="str">
        <f t="shared" si="4"/>
        <v/>
      </c>
      <c r="F122" s="200" t="str">
        <f t="shared" si="4"/>
        <v/>
      </c>
      <c r="G122" s="200" t="str">
        <f t="shared" si="4"/>
        <v/>
      </c>
      <c r="H122" s="200" t="str">
        <f t="shared" si="4"/>
        <v/>
      </c>
      <c r="I122" s="192"/>
      <c r="J122" s="200" t="str">
        <f t="shared" ref="J122:U122" si="11">IF(J105="","",IF(J105&lt;&gt;0,SUMIF($B$78:$B$85,J$115,$E$78:$E$85)/SUMIF($B$78:$B$85,$B122,$E$78:$E$85),""))</f>
        <v/>
      </c>
      <c r="K122" s="200" t="str">
        <f t="shared" si="11"/>
        <v/>
      </c>
      <c r="L122" s="200" t="str">
        <f t="shared" si="11"/>
        <v/>
      </c>
      <c r="M122" s="200" t="str">
        <f t="shared" si="11"/>
        <v/>
      </c>
      <c r="N122" s="200" t="str">
        <f t="shared" si="11"/>
        <v/>
      </c>
      <c r="O122" s="200" t="str">
        <f t="shared" si="11"/>
        <v/>
      </c>
      <c r="P122" s="200" t="str">
        <f t="shared" si="11"/>
        <v/>
      </c>
      <c r="Q122" s="200">
        <f t="shared" si="11"/>
        <v>1.075</v>
      </c>
      <c r="R122" s="192"/>
      <c r="S122" s="200">
        <f t="shared" si="11"/>
        <v>1.075</v>
      </c>
      <c r="T122" s="200" t="str">
        <f t="shared" si="11"/>
        <v/>
      </c>
      <c r="U122" s="200" t="str">
        <f t="shared" si="11"/>
        <v/>
      </c>
    </row>
    <row r="123" spans="1:22">
      <c r="B123" s="184">
        <v>13</v>
      </c>
      <c r="C123" s="184"/>
      <c r="D123" s="200" t="str">
        <f t="shared" si="4"/>
        <v/>
      </c>
      <c r="E123" s="200" t="str">
        <f t="shared" si="4"/>
        <v/>
      </c>
      <c r="F123" s="200" t="str">
        <f t="shared" si="4"/>
        <v/>
      </c>
      <c r="G123" s="200" t="str">
        <f t="shared" si="4"/>
        <v/>
      </c>
      <c r="H123" s="200" t="str">
        <f t="shared" si="4"/>
        <v/>
      </c>
      <c r="I123" s="192"/>
      <c r="J123" s="200" t="str">
        <f t="shared" ref="J123:U123" si="12">IF(J106="","",IF(J106&lt;&gt;0,SUMIF($B$78:$B$85,J$115,$E$78:$E$85)/SUMIF($B$78:$B$85,$B123,$E$78:$E$85),""))</f>
        <v/>
      </c>
      <c r="K123" s="200" t="str">
        <f t="shared" si="12"/>
        <v/>
      </c>
      <c r="L123" s="200" t="str">
        <f t="shared" si="12"/>
        <v/>
      </c>
      <c r="M123" s="200" t="str">
        <f t="shared" si="12"/>
        <v/>
      </c>
      <c r="N123" s="200" t="str">
        <f t="shared" si="12"/>
        <v/>
      </c>
      <c r="O123" s="200" t="str">
        <f t="shared" si="12"/>
        <v/>
      </c>
      <c r="P123" s="200" t="str">
        <f t="shared" si="12"/>
        <v/>
      </c>
      <c r="Q123" s="200" t="str">
        <f t="shared" si="12"/>
        <v/>
      </c>
      <c r="R123" s="192"/>
      <c r="S123" s="200" t="str">
        <f t="shared" si="12"/>
        <v/>
      </c>
      <c r="T123" s="200" t="str">
        <f t="shared" si="12"/>
        <v/>
      </c>
      <c r="U123" s="200" t="str">
        <f t="shared" si="12"/>
        <v/>
      </c>
    </row>
    <row r="124" spans="1:22"/>
    <row r="125" spans="1:22"/>
    <row r="126" spans="1:22" s="90" customFormat="1" ht="18" customHeight="1">
      <c r="A126" s="193"/>
      <c r="B126" s="194" t="s">
        <v>327</v>
      </c>
      <c r="C126" s="193"/>
      <c r="D126" s="193"/>
      <c r="E126" s="193"/>
      <c r="F126" s="193"/>
      <c r="G126" s="193"/>
      <c r="H126" s="193"/>
      <c r="I126" s="193"/>
      <c r="J126" s="193"/>
      <c r="K126" s="193"/>
      <c r="L126" s="193"/>
      <c r="M126" s="193"/>
      <c r="N126" s="193"/>
      <c r="O126" s="193"/>
      <c r="P126" s="193"/>
      <c r="Q126" s="193"/>
      <c r="R126" s="193"/>
      <c r="S126" s="193"/>
      <c r="T126" s="193"/>
      <c r="U126" s="193"/>
      <c r="V126" s="193"/>
    </row>
    <row r="127" spans="1:22" s="90" customFormat="1" ht="15" customHeight="1">
      <c r="A127" s="161"/>
      <c r="B127" s="162" t="s">
        <v>328</v>
      </c>
      <c r="C127" s="163"/>
      <c r="D127" s="161"/>
      <c r="E127" s="161"/>
      <c r="F127" s="161"/>
      <c r="G127" s="161"/>
      <c r="H127" s="161"/>
      <c r="I127" s="161"/>
      <c r="J127" s="161"/>
      <c r="K127" s="161"/>
      <c r="L127" s="161"/>
      <c r="M127" s="161"/>
      <c r="N127" s="161"/>
      <c r="O127" s="161"/>
      <c r="P127" s="161"/>
      <c r="Q127" s="161"/>
      <c r="R127" s="161"/>
      <c r="S127" s="161"/>
      <c r="T127" s="161"/>
      <c r="U127" s="161"/>
      <c r="V127" s="161"/>
    </row>
    <row r="128" spans="1:22"/>
    <row r="129" spans="1:22"/>
    <row r="130" spans="1:22" ht="22.8">
      <c r="B130" s="157"/>
      <c r="C130" s="157" t="s">
        <v>321</v>
      </c>
      <c r="D130" s="34" t="s">
        <v>88</v>
      </c>
      <c r="E130" s="34" t="s">
        <v>89</v>
      </c>
      <c r="F130" s="35" t="s">
        <v>90</v>
      </c>
      <c r="G130" s="34" t="s">
        <v>91</v>
      </c>
      <c r="H130" s="34" t="s">
        <v>92</v>
      </c>
      <c r="I130" s="159"/>
      <c r="J130" s="34" t="s">
        <v>93</v>
      </c>
      <c r="K130" s="30" t="s">
        <v>94</v>
      </c>
      <c r="L130" s="30" t="s">
        <v>95</v>
      </c>
      <c r="M130" s="36" t="s">
        <v>96</v>
      </c>
      <c r="N130" s="30" t="s">
        <v>97</v>
      </c>
      <c r="O130" s="30" t="s">
        <v>98</v>
      </c>
      <c r="P130" s="30" t="s">
        <v>99</v>
      </c>
      <c r="Q130" s="30" t="s">
        <v>100</v>
      </c>
      <c r="R130" s="159"/>
      <c r="S130" s="30" t="s">
        <v>101</v>
      </c>
      <c r="T130" s="30" t="s">
        <v>102</v>
      </c>
      <c r="U130" s="30" t="s">
        <v>103</v>
      </c>
    </row>
    <row r="131" spans="1:22" ht="22.8">
      <c r="B131" s="157"/>
      <c r="C131" s="157" t="s">
        <v>321</v>
      </c>
      <c r="D131" s="34" t="s">
        <v>88</v>
      </c>
      <c r="E131" s="34" t="s">
        <v>89</v>
      </c>
      <c r="F131" s="35" t="s">
        <v>90</v>
      </c>
      <c r="G131" s="34" t="s">
        <v>91</v>
      </c>
      <c r="H131" s="34" t="s">
        <v>92</v>
      </c>
      <c r="I131" s="159"/>
      <c r="J131" s="34" t="s">
        <v>93</v>
      </c>
      <c r="K131" s="30" t="s">
        <v>94</v>
      </c>
      <c r="L131" s="30" t="s">
        <v>95</v>
      </c>
      <c r="M131" s="36" t="s">
        <v>96</v>
      </c>
      <c r="N131" s="30" t="s">
        <v>97</v>
      </c>
      <c r="O131" s="30" t="s">
        <v>98</v>
      </c>
      <c r="P131" s="30" t="s">
        <v>99</v>
      </c>
      <c r="Q131" s="30" t="s">
        <v>100</v>
      </c>
      <c r="R131" s="159"/>
      <c r="S131" s="30" t="s">
        <v>104</v>
      </c>
      <c r="T131" s="30" t="s">
        <v>105</v>
      </c>
      <c r="U131" s="30" t="s">
        <v>103</v>
      </c>
    </row>
    <row r="132" spans="1:22" ht="34.200000000000003">
      <c r="B132" s="157" t="s">
        <v>325</v>
      </c>
      <c r="C132" s="157"/>
      <c r="D132" s="158" t="s">
        <v>292</v>
      </c>
      <c r="E132" s="157" t="s">
        <v>297</v>
      </c>
      <c r="F132" s="157" t="s">
        <v>300</v>
      </c>
      <c r="G132" s="157" t="s">
        <v>301</v>
      </c>
      <c r="H132" s="157" t="s">
        <v>302</v>
      </c>
      <c r="I132" s="159"/>
      <c r="J132" s="157" t="s">
        <v>302</v>
      </c>
      <c r="K132" s="157" t="s">
        <v>303</v>
      </c>
      <c r="L132" s="157" t="s">
        <v>304</v>
      </c>
      <c r="M132" s="157" t="s">
        <v>305</v>
      </c>
      <c r="N132" s="157" t="s">
        <v>306</v>
      </c>
      <c r="O132" s="157" t="s">
        <v>307</v>
      </c>
      <c r="P132" s="157" t="s">
        <v>308</v>
      </c>
      <c r="Q132" s="157" t="s">
        <v>309</v>
      </c>
      <c r="R132" s="159"/>
      <c r="S132" s="157" t="s">
        <v>310</v>
      </c>
      <c r="T132" s="157" t="s">
        <v>311</v>
      </c>
      <c r="U132" s="157" t="s">
        <v>312</v>
      </c>
    </row>
    <row r="133" spans="1:22">
      <c r="B133" s="160">
        <v>6</v>
      </c>
      <c r="C133" s="160"/>
      <c r="D133" s="186">
        <f t="shared" ref="D133:D140" si="13">IFERROR(D99*D116,"")</f>
        <v>1116389262.3399999</v>
      </c>
      <c r="E133" s="186">
        <f t="shared" ref="E133:H133" si="14">IFERROR(E99*E116,"")</f>
        <v>500364550.28559995</v>
      </c>
      <c r="F133" s="186" t="str">
        <f t="shared" si="14"/>
        <v/>
      </c>
      <c r="G133" s="186" t="str">
        <f t="shared" si="14"/>
        <v/>
      </c>
      <c r="H133" s="186" t="str">
        <f t="shared" si="14"/>
        <v/>
      </c>
      <c r="I133" s="170"/>
      <c r="J133" s="186" t="str">
        <f t="shared" ref="J133:U133" si="15">IFERROR(J99*J116,"")</f>
        <v/>
      </c>
      <c r="K133" s="186" t="str">
        <f t="shared" si="15"/>
        <v/>
      </c>
      <c r="L133" s="186" t="str">
        <f t="shared" si="15"/>
        <v/>
      </c>
      <c r="M133" s="186" t="str">
        <f t="shared" si="15"/>
        <v/>
      </c>
      <c r="N133" s="186" t="str">
        <f t="shared" si="15"/>
        <v/>
      </c>
      <c r="O133" s="186" t="str">
        <f t="shared" si="15"/>
        <v/>
      </c>
      <c r="P133" s="186" t="str">
        <f t="shared" si="15"/>
        <v/>
      </c>
      <c r="Q133" s="186" t="str">
        <f t="shared" si="15"/>
        <v/>
      </c>
      <c r="R133" s="170"/>
      <c r="S133" s="186" t="str">
        <f t="shared" si="15"/>
        <v/>
      </c>
      <c r="T133" s="186" t="str">
        <f t="shared" si="15"/>
        <v/>
      </c>
      <c r="U133" s="186" t="str">
        <f t="shared" si="15"/>
        <v/>
      </c>
    </row>
    <row r="134" spans="1:22">
      <c r="B134" s="160">
        <v>7</v>
      </c>
      <c r="C134" s="160"/>
      <c r="D134" s="186" t="str">
        <f t="shared" si="13"/>
        <v/>
      </c>
      <c r="E134" s="186">
        <f t="shared" ref="E134:H140" si="16">IFERROR(E100*E117,"")</f>
        <v>738993420.77499998</v>
      </c>
      <c r="F134" s="186">
        <f t="shared" si="16"/>
        <v>1311180162.0729997</v>
      </c>
      <c r="G134" s="186">
        <f t="shared" si="16"/>
        <v>595646397.6912179</v>
      </c>
      <c r="H134" s="186" t="str">
        <f t="shared" si="16"/>
        <v/>
      </c>
      <c r="I134" s="170"/>
      <c r="J134" s="186" t="str">
        <f t="shared" ref="J134:U134" si="17">IFERROR(J100*J117,"")</f>
        <v/>
      </c>
      <c r="K134" s="186" t="str">
        <f t="shared" si="17"/>
        <v/>
      </c>
      <c r="L134" s="186" t="str">
        <f t="shared" si="17"/>
        <v/>
      </c>
      <c r="M134" s="186" t="str">
        <f t="shared" si="17"/>
        <v/>
      </c>
      <c r="N134" s="186" t="str">
        <f t="shared" si="17"/>
        <v/>
      </c>
      <c r="O134" s="186" t="str">
        <f t="shared" si="17"/>
        <v/>
      </c>
      <c r="P134" s="186" t="str">
        <f t="shared" si="17"/>
        <v/>
      </c>
      <c r="Q134" s="186" t="str">
        <f t="shared" si="17"/>
        <v/>
      </c>
      <c r="R134" s="170"/>
      <c r="S134" s="186" t="str">
        <f t="shared" si="17"/>
        <v/>
      </c>
      <c r="T134" s="186" t="str">
        <f t="shared" si="17"/>
        <v/>
      </c>
      <c r="U134" s="186" t="str">
        <f t="shared" si="17"/>
        <v/>
      </c>
    </row>
    <row r="135" spans="1:22">
      <c r="B135" s="160">
        <v>8</v>
      </c>
      <c r="C135" s="160"/>
      <c r="D135" s="186" t="str">
        <f t="shared" si="13"/>
        <v/>
      </c>
      <c r="E135" s="186" t="str">
        <f t="shared" si="16"/>
        <v/>
      </c>
      <c r="F135" s="186" t="str">
        <f t="shared" si="16"/>
        <v/>
      </c>
      <c r="G135" s="186">
        <f t="shared" si="16"/>
        <v>810671400.53999996</v>
      </c>
      <c r="H135" s="186">
        <f t="shared" si="16"/>
        <v>1443702241.971</v>
      </c>
      <c r="I135" s="170"/>
      <c r="J135" s="186">
        <f t="shared" ref="J135:U135" si="18">IFERROR(J101*J118,"")</f>
        <v>1443702241.971</v>
      </c>
      <c r="K135" s="186">
        <f t="shared" si="18"/>
        <v>650122674.14963686</v>
      </c>
      <c r="L135" s="186" t="str">
        <f t="shared" si="18"/>
        <v/>
      </c>
      <c r="M135" s="186" t="str">
        <f t="shared" si="18"/>
        <v/>
      </c>
      <c r="N135" s="186" t="str">
        <f t="shared" si="18"/>
        <v/>
      </c>
      <c r="O135" s="186" t="str">
        <f t="shared" si="18"/>
        <v/>
      </c>
      <c r="P135" s="186" t="str">
        <f t="shared" si="18"/>
        <v/>
      </c>
      <c r="Q135" s="186" t="str">
        <f t="shared" si="18"/>
        <v/>
      </c>
      <c r="R135" s="170"/>
      <c r="S135" s="186" t="str">
        <f t="shared" si="18"/>
        <v/>
      </c>
      <c r="T135" s="186" t="str">
        <f t="shared" si="18"/>
        <v/>
      </c>
      <c r="U135" s="186" t="str">
        <f t="shared" si="18"/>
        <v/>
      </c>
    </row>
    <row r="136" spans="1:22">
      <c r="B136" s="160">
        <v>9</v>
      </c>
      <c r="C136" s="160"/>
      <c r="D136" s="186" t="str">
        <f t="shared" si="13"/>
        <v/>
      </c>
      <c r="E136" s="186" t="str">
        <f t="shared" si="16"/>
        <v/>
      </c>
      <c r="F136" s="186" t="str">
        <f t="shared" si="16"/>
        <v/>
      </c>
      <c r="G136" s="186" t="str">
        <f t="shared" si="16"/>
        <v/>
      </c>
      <c r="H136" s="186" t="str">
        <f t="shared" si="16"/>
        <v/>
      </c>
      <c r="I136" s="170"/>
      <c r="J136" s="186" t="str">
        <f t="shared" ref="J136:U136" si="19">IFERROR(J102*J119,"")</f>
        <v/>
      </c>
      <c r="K136" s="186">
        <f t="shared" si="19"/>
        <v>848774452.86399996</v>
      </c>
      <c r="L136" s="186">
        <f t="shared" si="19"/>
        <v>1503820679.5949998</v>
      </c>
      <c r="M136" s="186">
        <f t="shared" si="19"/>
        <v>669457243.719082</v>
      </c>
      <c r="N136" s="186" t="str">
        <f t="shared" si="19"/>
        <v/>
      </c>
      <c r="O136" s="186" t="str">
        <f t="shared" si="19"/>
        <v/>
      </c>
      <c r="P136" s="186" t="str">
        <f t="shared" si="19"/>
        <v/>
      </c>
      <c r="Q136" s="186" t="str">
        <f t="shared" si="19"/>
        <v/>
      </c>
      <c r="R136" s="170"/>
      <c r="S136" s="186" t="str">
        <f t="shared" si="19"/>
        <v/>
      </c>
      <c r="T136" s="186" t="str">
        <f t="shared" si="19"/>
        <v/>
      </c>
      <c r="U136" s="186" t="str">
        <f t="shared" si="19"/>
        <v/>
      </c>
    </row>
    <row r="137" spans="1:22">
      <c r="B137" s="160">
        <v>10</v>
      </c>
      <c r="C137" s="160"/>
      <c r="D137" s="186" t="str">
        <f t="shared" si="13"/>
        <v/>
      </c>
      <c r="E137" s="186" t="str">
        <f t="shared" si="16"/>
        <v/>
      </c>
      <c r="F137" s="186" t="str">
        <f t="shared" si="16"/>
        <v/>
      </c>
      <c r="G137" s="186" t="str">
        <f t="shared" si="16"/>
        <v/>
      </c>
      <c r="H137" s="186" t="str">
        <f t="shared" si="16"/>
        <v/>
      </c>
      <c r="I137" s="170"/>
      <c r="J137" s="186" t="str">
        <f t="shared" ref="J137:U137" si="20">IFERROR(J103*J120,"")</f>
        <v/>
      </c>
      <c r="K137" s="186" t="str">
        <f t="shared" si="20"/>
        <v/>
      </c>
      <c r="L137" s="186" t="str">
        <f t="shared" si="20"/>
        <v/>
      </c>
      <c r="M137" s="186">
        <f t="shared" si="20"/>
        <v>866078013.00999999</v>
      </c>
      <c r="N137" s="186">
        <f t="shared" si="20"/>
        <v>1544179758.1560001</v>
      </c>
      <c r="O137" s="186">
        <f t="shared" si="20"/>
        <v>686238966.0877521</v>
      </c>
      <c r="P137" s="186" t="str">
        <f t="shared" si="20"/>
        <v/>
      </c>
      <c r="Q137" s="186" t="str">
        <f t="shared" si="20"/>
        <v/>
      </c>
      <c r="R137" s="170"/>
      <c r="S137" s="186" t="str">
        <f t="shared" si="20"/>
        <v/>
      </c>
      <c r="T137" s="186" t="str">
        <f t="shared" si="20"/>
        <v/>
      </c>
      <c r="U137" s="186" t="str">
        <f t="shared" si="20"/>
        <v/>
      </c>
    </row>
    <row r="138" spans="1:22">
      <c r="B138" s="160">
        <v>11</v>
      </c>
      <c r="C138" s="160"/>
      <c r="D138" s="186" t="str">
        <f t="shared" si="13"/>
        <v/>
      </c>
      <c r="E138" s="186" t="str">
        <f t="shared" si="16"/>
        <v/>
      </c>
      <c r="F138" s="186" t="str">
        <f t="shared" si="16"/>
        <v/>
      </c>
      <c r="G138" s="186" t="str">
        <f t="shared" si="16"/>
        <v/>
      </c>
      <c r="H138" s="186" t="str">
        <f t="shared" si="16"/>
        <v/>
      </c>
      <c r="I138" s="170"/>
      <c r="J138" s="186" t="str">
        <f t="shared" ref="J138:U138" si="21">IFERROR(J104*J121,"")</f>
        <v/>
      </c>
      <c r="K138" s="186" t="str">
        <f t="shared" si="21"/>
        <v/>
      </c>
      <c r="L138" s="186" t="str">
        <f t="shared" si="21"/>
        <v/>
      </c>
      <c r="M138" s="186" t="str">
        <f t="shared" si="21"/>
        <v/>
      </c>
      <c r="N138" s="186" t="str">
        <f t="shared" si="21"/>
        <v/>
      </c>
      <c r="O138" s="186">
        <f t="shared" si="21"/>
        <v>971628124.10399997</v>
      </c>
      <c r="P138" s="186">
        <f t="shared" si="21"/>
        <v>1621438955.4488399</v>
      </c>
      <c r="Q138" s="186">
        <f t="shared" si="21"/>
        <v>698546643.69570279</v>
      </c>
      <c r="R138" s="170"/>
      <c r="S138" s="186" t="str">
        <f t="shared" si="21"/>
        <v/>
      </c>
      <c r="T138" s="186" t="str">
        <f t="shared" si="21"/>
        <v/>
      </c>
      <c r="U138" s="186" t="str">
        <f t="shared" si="21"/>
        <v/>
      </c>
    </row>
    <row r="139" spans="1:22">
      <c r="B139" s="160">
        <v>12</v>
      </c>
      <c r="C139" s="160"/>
      <c r="D139" s="186" t="str">
        <f t="shared" si="13"/>
        <v/>
      </c>
      <c r="E139" s="186" t="str">
        <f t="shared" si="16"/>
        <v/>
      </c>
      <c r="F139" s="186" t="str">
        <f t="shared" si="16"/>
        <v/>
      </c>
      <c r="G139" s="186" t="str">
        <f t="shared" si="16"/>
        <v/>
      </c>
      <c r="H139" s="186" t="str">
        <f t="shared" si="16"/>
        <v/>
      </c>
      <c r="I139" s="170"/>
      <c r="J139" s="186" t="str">
        <f t="shared" ref="J139:U139" si="22">IFERROR(J105*J122,"")</f>
        <v/>
      </c>
      <c r="K139" s="186" t="str">
        <f t="shared" si="22"/>
        <v/>
      </c>
      <c r="L139" s="186" t="str">
        <f t="shared" si="22"/>
        <v/>
      </c>
      <c r="M139" s="186" t="str">
        <f t="shared" si="22"/>
        <v/>
      </c>
      <c r="N139" s="186" t="str">
        <f t="shared" si="22"/>
        <v/>
      </c>
      <c r="O139" s="186" t="str">
        <f t="shared" si="22"/>
        <v/>
      </c>
      <c r="P139" s="186" t="str">
        <f t="shared" si="22"/>
        <v/>
      </c>
      <c r="Q139" s="186">
        <f t="shared" si="22"/>
        <v>768260883.37450004</v>
      </c>
      <c r="R139" s="170"/>
      <c r="S139" s="186">
        <f t="shared" si="22"/>
        <v>1366510858.7495</v>
      </c>
      <c r="T139" s="186" t="str">
        <f t="shared" si="22"/>
        <v/>
      </c>
      <c r="U139" s="186" t="str">
        <f t="shared" si="22"/>
        <v/>
      </c>
    </row>
    <row r="140" spans="1:22">
      <c r="B140" s="160">
        <v>13</v>
      </c>
      <c r="C140" s="160"/>
      <c r="D140" s="186" t="str">
        <f t="shared" si="13"/>
        <v/>
      </c>
      <c r="E140" s="186" t="str">
        <f t="shared" si="16"/>
        <v/>
      </c>
      <c r="F140" s="186" t="str">
        <f t="shared" si="16"/>
        <v/>
      </c>
      <c r="G140" s="186" t="str">
        <f t="shared" si="16"/>
        <v/>
      </c>
      <c r="H140" s="186" t="str">
        <f t="shared" si="16"/>
        <v/>
      </c>
      <c r="I140" s="170"/>
      <c r="J140" s="186" t="str">
        <f t="shared" ref="J140:U140" si="23">IFERROR(J106*J123,"")</f>
        <v/>
      </c>
      <c r="K140" s="186" t="str">
        <f t="shared" si="23"/>
        <v/>
      </c>
      <c r="L140" s="186" t="str">
        <f t="shared" si="23"/>
        <v/>
      </c>
      <c r="M140" s="186" t="str">
        <f t="shared" si="23"/>
        <v/>
      </c>
      <c r="N140" s="186" t="str">
        <f t="shared" si="23"/>
        <v/>
      </c>
      <c r="O140" s="186" t="str">
        <f t="shared" si="23"/>
        <v/>
      </c>
      <c r="P140" s="186" t="str">
        <f t="shared" si="23"/>
        <v/>
      </c>
      <c r="Q140" s="186" t="str">
        <f t="shared" si="23"/>
        <v/>
      </c>
      <c r="R140" s="170"/>
      <c r="S140" s="186" t="str">
        <f t="shared" si="23"/>
        <v/>
      </c>
      <c r="T140" s="186" t="str">
        <f t="shared" si="23"/>
        <v/>
      </c>
      <c r="U140" s="186" t="str">
        <f t="shared" si="23"/>
        <v/>
      </c>
    </row>
    <row r="141" spans="1:22"/>
    <row r="142" spans="1:22"/>
    <row r="143" spans="1:22" s="90" customFormat="1" ht="18" customHeight="1">
      <c r="A143" s="88"/>
      <c r="B143" s="89" t="s">
        <v>329</v>
      </c>
      <c r="C143" s="88"/>
      <c r="D143" s="88"/>
      <c r="E143" s="88"/>
      <c r="F143" s="88"/>
      <c r="G143" s="88"/>
      <c r="H143" s="88"/>
      <c r="I143" s="88"/>
      <c r="J143" s="88"/>
      <c r="K143" s="88"/>
      <c r="L143" s="88"/>
      <c r="M143" s="88"/>
      <c r="N143" s="88"/>
      <c r="O143" s="88"/>
      <c r="P143" s="88"/>
      <c r="Q143" s="88"/>
      <c r="R143" s="88"/>
      <c r="S143" s="88"/>
      <c r="T143" s="88"/>
      <c r="U143" s="88"/>
      <c r="V143" s="88"/>
    </row>
    <row r="144" spans="1:22" s="90" customFormat="1" ht="21" customHeight="1">
      <c r="A144" s="161"/>
      <c r="B144" s="162" t="s">
        <v>330</v>
      </c>
      <c r="C144" s="163"/>
      <c r="D144" s="161"/>
      <c r="E144" s="161"/>
      <c r="F144" s="161"/>
      <c r="G144" s="161"/>
      <c r="H144" s="161"/>
      <c r="I144" s="161"/>
      <c r="J144" s="161"/>
      <c r="K144" s="161"/>
      <c r="L144" s="161"/>
      <c r="M144" s="161"/>
      <c r="N144" s="161"/>
      <c r="O144" s="161"/>
      <c r="P144" s="161"/>
      <c r="Q144" s="161"/>
      <c r="R144" s="161"/>
      <c r="S144" s="161"/>
      <c r="T144" s="161"/>
      <c r="U144" s="161"/>
      <c r="V144" s="161"/>
    </row>
    <row r="145" spans="2:22" s="90" customFormat="1" ht="21" customHeight="1">
      <c r="B145" s="180"/>
      <c r="C145" s="181"/>
    </row>
    <row r="146" spans="2:22" s="90" customFormat="1" ht="21" customHeight="1">
      <c r="B146" s="180"/>
      <c r="C146" s="404"/>
      <c r="D146" s="406" t="s">
        <v>80</v>
      </c>
      <c r="E146" s="407"/>
      <c r="F146" s="407"/>
      <c r="G146" s="407"/>
      <c r="H146" s="407"/>
      <c r="I146" s="407"/>
      <c r="J146" s="407"/>
      <c r="K146" s="407"/>
      <c r="L146" s="407"/>
      <c r="M146" s="407"/>
      <c r="N146" s="407"/>
      <c r="O146" s="254" t="s">
        <v>81</v>
      </c>
      <c r="P146" s="258"/>
      <c r="Q146" s="258"/>
      <c r="R146" s="159"/>
      <c r="S146" s="258"/>
      <c r="T146" s="258"/>
      <c r="U146" s="259"/>
    </row>
    <row r="147" spans="2:22" s="90" customFormat="1" ht="21" customHeight="1">
      <c r="B147" s="180"/>
      <c r="C147" s="405"/>
      <c r="D147" s="408" t="s">
        <v>82</v>
      </c>
      <c r="E147" s="409"/>
      <c r="F147" s="409"/>
      <c r="G147" s="409"/>
      <c r="H147" s="409"/>
      <c r="I147" s="409"/>
      <c r="J147" s="409"/>
      <c r="K147" s="409"/>
      <c r="L147" s="409"/>
      <c r="M147" s="409"/>
      <c r="N147" s="409"/>
      <c r="O147" s="255" t="s">
        <v>83</v>
      </c>
      <c r="P147" s="256"/>
      <c r="Q147" s="256"/>
      <c r="R147" s="159"/>
      <c r="S147" s="256"/>
      <c r="T147" s="256"/>
      <c r="U147" s="257"/>
    </row>
    <row r="148" spans="2:22" ht="42.75" customHeight="1">
      <c r="C148" s="157" t="s">
        <v>321</v>
      </c>
      <c r="D148" s="34" t="s">
        <v>88</v>
      </c>
      <c r="E148" s="34" t="s">
        <v>89</v>
      </c>
      <c r="F148" s="34" t="s">
        <v>90</v>
      </c>
      <c r="G148" s="34" t="s">
        <v>91</v>
      </c>
      <c r="H148" s="34" t="s">
        <v>92</v>
      </c>
      <c r="I148" s="159"/>
      <c r="J148" s="34" t="s">
        <v>93</v>
      </c>
      <c r="K148" s="34" t="s">
        <v>94</v>
      </c>
      <c r="L148" s="34" t="s">
        <v>95</v>
      </c>
      <c r="M148" s="34" t="s">
        <v>96</v>
      </c>
      <c r="N148" s="34" t="s">
        <v>97</v>
      </c>
      <c r="O148" s="34" t="s">
        <v>98</v>
      </c>
      <c r="P148" s="34" t="s">
        <v>99</v>
      </c>
      <c r="Q148" s="34" t="s">
        <v>100</v>
      </c>
      <c r="R148" s="159"/>
      <c r="S148" s="30" t="s">
        <v>101</v>
      </c>
      <c r="T148" s="30" t="s">
        <v>102</v>
      </c>
      <c r="U148" s="30" t="s">
        <v>103</v>
      </c>
      <c r="V148" s="171"/>
    </row>
    <row r="149" spans="2:22" ht="42.75" customHeight="1">
      <c r="C149" s="157" t="s">
        <v>321</v>
      </c>
      <c r="D149" s="34" t="s">
        <v>88</v>
      </c>
      <c r="E149" s="34" t="s">
        <v>89</v>
      </c>
      <c r="F149" s="34" t="s">
        <v>90</v>
      </c>
      <c r="G149" s="34" t="s">
        <v>91</v>
      </c>
      <c r="H149" s="34" t="s">
        <v>92</v>
      </c>
      <c r="I149" s="159"/>
      <c r="J149" s="34" t="s">
        <v>93</v>
      </c>
      <c r="K149" s="34" t="s">
        <v>94</v>
      </c>
      <c r="L149" s="34" t="s">
        <v>95</v>
      </c>
      <c r="M149" s="34" t="s">
        <v>96</v>
      </c>
      <c r="N149" s="34" t="s">
        <v>97</v>
      </c>
      <c r="O149" s="34" t="s">
        <v>98</v>
      </c>
      <c r="P149" s="34" t="s">
        <v>99</v>
      </c>
      <c r="Q149" s="34" t="s">
        <v>100</v>
      </c>
      <c r="R149" s="159"/>
      <c r="S149" s="30" t="s">
        <v>104</v>
      </c>
      <c r="T149" s="30" t="s">
        <v>105</v>
      </c>
      <c r="U149" s="30" t="s">
        <v>103</v>
      </c>
      <c r="V149" s="171"/>
    </row>
    <row r="150" spans="2:22" ht="31.35" customHeight="1">
      <c r="C150" s="157" t="s">
        <v>331</v>
      </c>
      <c r="D150" s="209" t="s">
        <v>292</v>
      </c>
      <c r="E150" s="210" t="s">
        <v>297</v>
      </c>
      <c r="F150" s="210" t="s">
        <v>300</v>
      </c>
      <c r="G150" s="210" t="s">
        <v>301</v>
      </c>
      <c r="H150" s="157" t="s">
        <v>302</v>
      </c>
      <c r="I150" s="159"/>
      <c r="J150" s="157" t="s">
        <v>302</v>
      </c>
      <c r="K150" s="210" t="s">
        <v>303</v>
      </c>
      <c r="L150" s="210" t="s">
        <v>304</v>
      </c>
      <c r="M150" s="210" t="s">
        <v>305</v>
      </c>
      <c r="N150" s="210" t="s">
        <v>306</v>
      </c>
      <c r="O150" s="210" t="s">
        <v>307</v>
      </c>
      <c r="P150" s="210" t="s">
        <v>308</v>
      </c>
      <c r="Q150" s="210" t="s">
        <v>309</v>
      </c>
      <c r="R150" s="159"/>
      <c r="S150" s="210" t="s">
        <v>310</v>
      </c>
      <c r="T150" s="210" t="s">
        <v>311</v>
      </c>
      <c r="U150" s="210" t="s">
        <v>312</v>
      </c>
      <c r="V150" s="172"/>
    </row>
    <row r="151" spans="2:22" ht="56.25" customHeight="1">
      <c r="C151" s="160" t="s">
        <v>332</v>
      </c>
      <c r="D151" s="169">
        <f>IFERROR(SUM(D133:D140),"")</f>
        <v>1116389262.3399999</v>
      </c>
      <c r="E151" s="169">
        <f t="shared" ref="E151:U151" si="24">IFERROR(SUM(E133:E140),"")</f>
        <v>1239357971.0605998</v>
      </c>
      <c r="F151" s="169">
        <f t="shared" si="24"/>
        <v>1311180162.0729997</v>
      </c>
      <c r="G151" s="169">
        <f t="shared" si="24"/>
        <v>1406317798.2312179</v>
      </c>
      <c r="H151" s="169">
        <f t="shared" si="24"/>
        <v>1443702241.971</v>
      </c>
      <c r="I151" s="170"/>
      <c r="J151" s="169">
        <f t="shared" si="24"/>
        <v>1443702241.971</v>
      </c>
      <c r="K151" s="169">
        <f t="shared" si="24"/>
        <v>1498897127.0136368</v>
      </c>
      <c r="L151" s="169">
        <f t="shared" si="24"/>
        <v>1503820679.5949998</v>
      </c>
      <c r="M151" s="169">
        <f t="shared" si="24"/>
        <v>1535535256.7290821</v>
      </c>
      <c r="N151" s="169">
        <f t="shared" si="24"/>
        <v>1544179758.1560001</v>
      </c>
      <c r="O151" s="169">
        <f t="shared" si="24"/>
        <v>1657867090.191752</v>
      </c>
      <c r="P151" s="169">
        <f t="shared" si="24"/>
        <v>1621438955.4488399</v>
      </c>
      <c r="Q151" s="169">
        <f t="shared" si="24"/>
        <v>1466807527.0702028</v>
      </c>
      <c r="R151" s="170"/>
      <c r="S151" s="169">
        <f t="shared" si="24"/>
        <v>1366510858.7495</v>
      </c>
      <c r="T151" s="169">
        <f t="shared" si="24"/>
        <v>0</v>
      </c>
      <c r="U151" s="169">
        <f t="shared" si="24"/>
        <v>0</v>
      </c>
      <c r="V151" s="171"/>
    </row>
    <row r="152" spans="2:22" ht="54.75" customHeight="1">
      <c r="C152" s="160" t="s">
        <v>284</v>
      </c>
      <c r="D152" s="169">
        <f>IF('3f WHD'!K$13&lt;&gt;"",SUMIF($K$38:$K$69,"="&amp;D$150,$G$38:$G$69)+SUMIF($J$38:$J$69,"="&amp;D$150,$G$38:$G$69),"")</f>
        <v>289086325</v>
      </c>
      <c r="E152" s="169">
        <f>IF('3f WHD'!L$13&lt;&gt;"",SUMIF($K$38:$K$69,"="&amp;E$150,$G$38:$G$69)+SUMIF($J$38:$J$69,"="&amp;E$150,$G$38:$G$69),"")</f>
        <v>287029215</v>
      </c>
      <c r="F152" s="169">
        <f>IF('3f WHD'!M$13&lt;&gt;"",SUMIF($K$38:$K$69,"="&amp;F$150,$G$38:$G$69)+SUMIF($J$38:$J$69,"="&amp;F$150,$G$38:$G$69),"")</f>
        <v>287428212</v>
      </c>
      <c r="G152" s="169">
        <f>IF('3f WHD'!N$13&lt;&gt;"",SUMIF($K$38:$K$69,"="&amp;G$150,$G$38:$G$69)+SUMIF($J$38:$J$69,"="&amp;G$150,$G$38:$G$69),"")</f>
        <v>284821302</v>
      </c>
      <c r="H152" s="169">
        <f>IF('3f WHD'!O$13&lt;&gt;"",SUMIF($K$38:$K$69,"="&amp;H$150,$G$38:$G$69)+SUMIF($J$38:$J$69,"="&amp;H$150,$G$38:$G$69),"")</f>
        <v>285658030</v>
      </c>
      <c r="I152" s="170"/>
      <c r="J152" s="169">
        <f>IF('3f WHD'!Q$13&lt;&gt;"",SUMIF($K$38:$K$69,"="&amp;J$150,$G$38:$G$69)+SUMIF($J$38:$J$69,"="&amp;J$150,$G$38:$G$69),"")</f>
        <v>285658030</v>
      </c>
      <c r="K152" s="169">
        <f>IF('3f WHD'!R$13&lt;&gt;"",SUMIF($K$38:$K$69,"="&amp;K$150,$G$38:$G$69)+SUMIF($J$38:$J$69,"="&amp;K$150,$G$38:$G$69),"")</f>
        <v>284998608</v>
      </c>
      <c r="L152" s="169">
        <f>IF('3f WHD'!S$13&lt;&gt;"",SUMIF($K$38:$K$69,"="&amp;L$150,$G$38:$G$69)+SUMIF($J$38:$J$69,"="&amp;L$150,$G$38:$G$69),"")</f>
        <v>275232817</v>
      </c>
      <c r="M152" s="169">
        <f>IF('3f WHD'!T$13&lt;&gt;"",SUMIF($K$38:$K$69,"="&amp;M$150,$G$38:$G$69)+SUMIF($J$38:$J$69,"="&amp;M$150,$G$38:$G$69),"")</f>
        <v>273686938</v>
      </c>
      <c r="N152" s="169">
        <f>IF('3f WHD'!U$13&lt;&gt;"",SUMIF($K$38:$K$69,"="&amp;N$150,$G$38:$G$69)+SUMIF($J$38:$J$69,"="&amp;N$150,$G$38:$G$69),"")</f>
        <v>275266021</v>
      </c>
      <c r="O152" s="169">
        <f>IF('3f WHD'!V$13&lt;&gt;"",SUMIF($K$38:$K$69,"="&amp;O$150,$G$38:$G$69)+SUMIF($J$38:$J$69,"="&amp;O$150,$G$38:$G$69),"")</f>
        <v>261785742</v>
      </c>
      <c r="P152" s="169">
        <f>IF('3f WHD'!W$13&lt;&gt;"",SUMIF($K$38:$K$69,"="&amp;P$150,$G$38:$G$69)+SUMIF($J$38:$J$69,"="&amp;P$150,$G$38:$G$69),"")</f>
        <v>257458677.59999999</v>
      </c>
      <c r="Q152" s="169">
        <f>IF('3f WHD'!X$13&lt;&gt;"",SUMIF($K$38:$K$69,"="&amp;Q$150,$G$38:$G$69)+SUMIF($J$38:$J$69,"="&amp;Q$150,$G$38:$G$69),"")</f>
        <v>265213181.05699998</v>
      </c>
      <c r="R152" s="170"/>
      <c r="S152" s="169">
        <f>IF('3f WHD'!Z$13&lt;&gt;"",SUMIF($K$38:$K$69,"="&amp;S$150,$G$38:$G$69)+SUMIF($J$38:$J$69,"="&amp;S$150,$G$38:$G$69),"")</f>
        <v>265840089.45700002</v>
      </c>
      <c r="T152" s="169" t="str">
        <f>IF('3f WHD'!AA$13&lt;&gt;"",SUMIF($K$38:$K$69,"="&amp;T$150,$G$38:$G$69)+SUMIF($J$38:$J$69,"="&amp;T$150,$G$38:$G$69),"")</f>
        <v/>
      </c>
      <c r="U152" s="169" t="str">
        <f>IF('3f WHD'!AB$13&lt;&gt;"",SUMIF($K$38:$K$69,"="&amp;U$150,$G$38:$G$69)+SUMIF($J$38:$J$69,"="&amp;U$150,$G$38:$G$69),"")</f>
        <v/>
      </c>
    </row>
    <row r="153" spans="2:22" ht="64.2" customHeight="1">
      <c r="C153" s="160" t="s">
        <v>333</v>
      </c>
      <c r="D153" s="169">
        <f>IF('3f WHD'!K$13&lt;&gt;"",SUMIF($K$38:$K$69,"="&amp;D$150,$H$38:$H$69)+SUMIF($J$38:$J$69,"="&amp;D$150,$H$38:$H$69),"")</f>
        <v>0</v>
      </c>
      <c r="E153" s="169">
        <f>IF('3f WHD'!L$13&lt;&gt;"",SUMIF($K$38:$K$69,"="&amp;E$150,$H$38:$H$69)+SUMIF($J$38:$J$69,"="&amp;E$150,$H$38:$H$69),"")</f>
        <v>4058627</v>
      </c>
      <c r="F153" s="169">
        <f>IF('3f WHD'!M$13&lt;&gt;"",SUMIF($K$38:$K$69,"="&amp;F$150,$H$38:$H$69)+SUMIF($J$38:$J$69,"="&amp;F$150,$H$38:$H$69),"")</f>
        <v>8117254</v>
      </c>
      <c r="G153" s="169">
        <f>IF('3f WHD'!N$13&lt;&gt;"",SUMIF($K$38:$K$69,"="&amp;G$150,$H$38:$H$69)+SUMIF($J$38:$J$69,"="&amp;G$150,$H$38:$H$69),"")</f>
        <v>8523116.6999999993</v>
      </c>
      <c r="H153" s="169">
        <f>IF('3f WHD'!O$13&lt;&gt;"",SUMIF($K$38:$K$69,"="&amp;H$150,$H$38:$H$69)+SUMIF($J$38:$J$69,"="&amp;H$150,$H$38:$H$69),"")</f>
        <v>8928979.4000000004</v>
      </c>
      <c r="I153" s="170"/>
      <c r="J153" s="169">
        <f>IF('3f WHD'!Q$13&lt;&gt;"",SUMIF($K$38:$K$69,"="&amp;J$150,$H$38:$H$69)+SUMIF($J$38:$J$69,"="&amp;J$150,$H$38:$H$69),"")</f>
        <v>8928979.4000000004</v>
      </c>
      <c r="K153" s="169">
        <f>IF('3f WHD'!R$13&lt;&gt;"",SUMIF($K$38:$K$69,"="&amp;K$150,$H$38:$H$69)+SUMIF($J$38:$J$69,"="&amp;K$150,$H$38:$H$69),"")</f>
        <v>9375428.370000001</v>
      </c>
      <c r="L153" s="169">
        <f>IF('3f WHD'!S$13&lt;&gt;"",SUMIF($K$38:$K$69,"="&amp;L$150,$H$38:$H$69)+SUMIF($J$38:$J$69,"="&amp;L$150,$H$38:$H$69),"")</f>
        <v>9821877.3400000017</v>
      </c>
      <c r="M153" s="169">
        <f>IF('3f WHD'!T$13&lt;&gt;"",SUMIF($K$38:$K$69,"="&amp;M$150,$H$38:$H$69)+SUMIF($J$38:$J$69,"="&amp;M$150,$H$38:$H$69),"")</f>
        <v>10312971.207000002</v>
      </c>
      <c r="N153" s="169">
        <f>IF('3f WHD'!U$13&lt;&gt;"",SUMIF($K$38:$K$69,"="&amp;N$150,$H$38:$H$69)+SUMIF($J$38:$J$69,"="&amp;N$150,$H$38:$H$69),"")</f>
        <v>10804065.074000003</v>
      </c>
      <c r="O153" s="169">
        <f>IF('3f WHD'!V$13&lt;&gt;"",SUMIF($K$38:$K$69,"="&amp;O$150,$H$38:$H$69)+SUMIF($J$38:$J$69,"="&amp;O$150,$H$38:$H$69),"")</f>
        <v>11344268.327700004</v>
      </c>
      <c r="P153" s="169">
        <f>IF('3f WHD'!W$13&lt;&gt;"",SUMIF($K$38:$K$69,"="&amp;P$150,$H$38:$H$69)+SUMIF($J$38:$J$69,"="&amp;P$150,$H$38:$H$69),"")</f>
        <v>11884471.581400003</v>
      </c>
      <c r="Q153" s="169">
        <f>IF('3f WHD'!X$13&lt;&gt;"",SUMIF($K$38:$K$69,"="&amp;Q$150,$H$38:$H$69)+SUMIF($J$38:$J$69,"="&amp;Q$150,$H$38:$H$69),"")</f>
        <v>12478695.160470003</v>
      </c>
      <c r="R153" s="170"/>
      <c r="S153" s="169">
        <f>IF('3f WHD'!Z$13&lt;&gt;"",SUMIF($K$38:$K$69,"="&amp;S$150,$H$38:$H$69)+SUMIF($J$38:$J$69,"="&amp;S$150,$H$38:$H$69),"")</f>
        <v>13072918.739540005</v>
      </c>
      <c r="T153" s="169" t="str">
        <f>IF('3f WHD'!AA$13&lt;&gt;"",SUMIF($K$38:$K$69,"="&amp;T$150,$H$38:$H$69)+SUMIF($J$38:$J$69,"="&amp;T$150,$H$38:$H$69),"")</f>
        <v/>
      </c>
      <c r="U153" s="169" t="str">
        <f>IF('3f WHD'!AB$13&lt;&gt;"",SUMIF($K$38:$K$69,"="&amp;U$150,$H$38:$H$69)+SUMIF($J$38:$J$69,"="&amp;U$150,$H$38:$H$69),"")</f>
        <v/>
      </c>
    </row>
    <row r="154" spans="2:22" ht="49.2" customHeight="1">
      <c r="C154" s="160" t="s">
        <v>334</v>
      </c>
      <c r="D154" s="169">
        <f>IF('3f WHD'!K$13&lt;&gt;"",SUMIF($K$38:$K$69,"="&amp;D$150,$I$38:$I$69)+SUMIF($J$38:$J$69,"="&amp;D$150,$I$38:$I$69),"")</f>
        <v>0</v>
      </c>
      <c r="E154" s="169">
        <f>IF('3f WHD'!L$13&lt;&gt;"",SUMIF($K$38:$K$69,"="&amp;E$150,$I$38:$I$69)+SUMIF($J$38:$J$69,"="&amp;E$150,$I$38:$I$69),"")</f>
        <v>0</v>
      </c>
      <c r="F154" s="169">
        <f>IF('3f WHD'!M$13&lt;&gt;"",SUMIF($K$38:$K$69,"="&amp;F$150,$I$38:$I$69)+SUMIF($J$38:$J$69,"="&amp;F$150,$I$38:$I$69),"")</f>
        <v>0</v>
      </c>
      <c r="G154" s="169">
        <f>IF('3f WHD'!N$13&lt;&gt;"",SUMIF($K$38:$K$69,"="&amp;G$150,$I$38:$I$69)+SUMIF($J$38:$J$69,"="&amp;G$150,$I$38:$I$69),"")</f>
        <v>0</v>
      </c>
      <c r="H154" s="169">
        <f>IF('3f WHD'!O$13&lt;&gt;"",SUMIF($K$38:$K$69,"="&amp;H$150,$I$38:$I$69)+SUMIF($J$38:$J$69,"="&amp;H$150,$I$38:$I$69),"")</f>
        <v>0</v>
      </c>
      <c r="I154" s="170"/>
      <c r="J154" s="169">
        <f>IF('3f WHD'!Q$13&lt;&gt;"",SUMIF($K$38:$K$69,"="&amp;J$150,$I$38:$I$69)+SUMIF($J$38:$J$69,"="&amp;J$150,$I$38:$I$69),"")</f>
        <v>0</v>
      </c>
      <c r="K154" s="169">
        <f>IF('3f WHD'!R$13&lt;&gt;"",SUMIF($K$38:$K$69,"="&amp;K$150,$I$38:$I$69)+SUMIF($J$38:$J$69,"="&amp;K$150,$I$38:$I$69),"")</f>
        <v>0</v>
      </c>
      <c r="L154" s="169">
        <f>IF('3f WHD'!S$13&lt;&gt;"",SUMIF($K$38:$K$69,"="&amp;L$150,$I$38:$I$69)+SUMIF($J$38:$J$69,"="&amp;L$150,$I$38:$I$69),"")</f>
        <v>0</v>
      </c>
      <c r="M154" s="169">
        <f>IF('3f WHD'!T$13&lt;&gt;"",SUMIF($K$38:$K$69,"="&amp;M$150,$I$38:$I$69)+SUMIF($J$38:$J$69,"="&amp;M$150,$I$38:$I$69),"")</f>
        <v>4430396.3839999996</v>
      </c>
      <c r="N154" s="169">
        <f>IF('3f WHD'!U$13&lt;&gt;"",SUMIF($K$38:$K$69,"="&amp;N$150,$I$38:$I$69)+SUMIF($J$38:$J$69,"="&amp;N$150,$I$38:$I$69),"")</f>
        <v>8736597.3889999986</v>
      </c>
      <c r="O154" s="169">
        <f>IF('3f WHD'!V$13&lt;&gt;"",SUMIF($K$38:$K$69,"="&amp;O$150,$I$38:$I$69)+SUMIF($J$38:$J$69,"="&amp;O$150,$I$38:$I$69),"")</f>
        <v>8423668.2469999995</v>
      </c>
      <c r="P154" s="169">
        <f>IF('3f WHD'!W$13&lt;&gt;"",SUMIF($K$38:$K$69,"="&amp;P$150,$I$38:$I$69)+SUMIF($J$38:$J$69,"="&amp;P$150,$I$38:$I$69),"")</f>
        <v>8798806.6639999989</v>
      </c>
      <c r="Q154" s="169">
        <f>IF('3f WHD'!X$13&lt;&gt;"",SUMIF($K$38:$K$69,"="&amp;Q$150,$I$38:$I$69)+SUMIF($J$38:$J$69,"="&amp;Q$150,$I$38:$I$69),"")</f>
        <v>9639861.3670000006</v>
      </c>
      <c r="R154" s="170"/>
      <c r="S154" s="169">
        <f>IF('3f WHD'!Z$13&lt;&gt;"",SUMIF($K$38:$K$69,"="&amp;S$150,$I$38:$I$69)+SUMIF($J$38:$J$69,"="&amp;S$150,$I$38:$I$69),"")</f>
        <v>9867391.9450000003</v>
      </c>
      <c r="T154" s="169" t="str">
        <f>IF('3f WHD'!AA$13&lt;&gt;"",SUMIF($K$38:$K$69,"="&amp;T$150,$I$38:$I$69)+SUMIF($J$38:$J$69,"="&amp;T$150,$I$38:$I$69),"")</f>
        <v/>
      </c>
      <c r="U154" s="169" t="str">
        <f>IF('3f WHD'!AB$13&lt;&gt;"",SUMIF($K$38:$K$69,"="&amp;U$150,$I$38:$I$69)+SUMIF($J$38:$J$69,"="&amp;U$150,$I$38:$I$69),"")</f>
        <v/>
      </c>
    </row>
    <row r="155" spans="2:22"/>
    <row r="156" spans="2:22"/>
    <row r="157" spans="2:22" ht="55.5" customHeight="1">
      <c r="C157" s="160" t="s">
        <v>335</v>
      </c>
      <c r="D157" s="208">
        <f>IFERROR(D151/(D152-D153-D154),"-")</f>
        <v>3.86178509945083</v>
      </c>
      <c r="E157" s="208">
        <f t="shared" ref="E157:U157" si="25">IFERROR(E151/(E152-E153-E154),"-")</f>
        <v>4.3798119791184789</v>
      </c>
      <c r="F157" s="208">
        <f t="shared" si="25"/>
        <v>4.6943384228877969</v>
      </c>
      <c r="G157" s="208">
        <f t="shared" si="25"/>
        <v>5.0898553557427864</v>
      </c>
      <c r="H157" s="208">
        <f t="shared" si="25"/>
        <v>5.2170245185345925</v>
      </c>
      <c r="I157" s="170"/>
      <c r="J157" s="208">
        <f t="shared" si="25"/>
        <v>5.2170245185345925</v>
      </c>
      <c r="K157" s="208">
        <f t="shared" si="25"/>
        <v>5.4382114342696974</v>
      </c>
      <c r="L157" s="208">
        <f t="shared" si="25"/>
        <v>5.6660086487823103</v>
      </c>
      <c r="M157" s="208">
        <f t="shared" si="25"/>
        <v>5.9299995528126548</v>
      </c>
      <c r="N157" s="208">
        <f t="shared" si="25"/>
        <v>6.0384303183314465</v>
      </c>
      <c r="O157" s="179">
        <f t="shared" si="25"/>
        <v>6.8501864450773278</v>
      </c>
      <c r="P157" s="179">
        <f t="shared" si="25"/>
        <v>6.8480043107034856</v>
      </c>
      <c r="Q157" s="179">
        <f t="shared" si="25"/>
        <v>6.0338953603312691</v>
      </c>
      <c r="R157" s="170"/>
      <c r="S157" s="179">
        <f t="shared" si="25"/>
        <v>5.6258217510753665</v>
      </c>
      <c r="T157" s="179" t="str">
        <f t="shared" si="25"/>
        <v>-</v>
      </c>
      <c r="U157" s="179" t="str">
        <f t="shared" si="25"/>
        <v>-</v>
      </c>
    </row>
    <row r="158" spans="2:22"/>
    <row r="159" spans="2:22"/>
  </sheetData>
  <mergeCells count="4">
    <mergeCell ref="B3:O3"/>
    <mergeCell ref="C146:C147"/>
    <mergeCell ref="D146:N146"/>
    <mergeCell ref="D147:N147"/>
  </mergeCells>
  <pageMargins left="0.7" right="0.7" top="0.75" bottom="0.75" header="0.3" footer="0.3"/>
  <pageSetup paperSize="9" orientation="portrait" r:id="rId1"/>
  <headerFooter>
    <oddFooter>&amp;C_x000D_&amp;1#&amp;"Calibri"&amp;10&amp;K000000 OFFICIAL-InternalOnly</oddFooter>
  </headerFooter>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670D3-EAD0-4F66-BE52-82C7C88B05BC}">
  <sheetPr>
    <tabColor theme="7" tint="0.79998168889431442"/>
    <pageSetUpPr autoPageBreaks="0"/>
  </sheetPr>
  <dimension ref="A1:AC37"/>
  <sheetViews>
    <sheetView topLeftCell="M1" workbookViewId="0">
      <selection activeCell="Z13" sqref="Z13"/>
    </sheetView>
  </sheetViews>
  <sheetFormatPr defaultColWidth="0" defaultRowHeight="0" customHeight="1" zeroHeight="1"/>
  <cols>
    <col min="1" max="1" width="3" customWidth="1"/>
    <col min="2" max="2" width="36" customWidth="1"/>
    <col min="3" max="3" width="36.81640625" customWidth="1"/>
    <col min="4" max="4" width="21.1796875" customWidth="1"/>
    <col min="5" max="5" width="15.6328125" customWidth="1"/>
    <col min="6" max="6" width="20.453125" customWidth="1"/>
    <col min="7" max="7" width="1.453125" customWidth="1"/>
    <col min="8" max="8" width="18" customWidth="1"/>
    <col min="9" max="9" width="13" customWidth="1"/>
    <col min="10" max="10" width="16" customWidth="1"/>
    <col min="11" max="11" width="11.453125" customWidth="1"/>
    <col min="12" max="12" width="15.6328125" customWidth="1"/>
    <col min="13" max="13" width="13.81640625" customWidth="1"/>
    <col min="14" max="15" width="13" customWidth="1"/>
    <col min="16" max="16" width="1.453125" customWidth="1"/>
    <col min="17" max="24" width="15.6328125" customWidth="1"/>
    <col min="25" max="25" width="1.453125" customWidth="1"/>
    <col min="26" max="28" width="15.6328125" customWidth="1"/>
    <col min="29" max="29" width="8.7265625" customWidth="1"/>
  </cols>
  <sheetData>
    <row r="1" spans="1:29" ht="12.75" customHeight="1">
      <c r="A1" s="2"/>
      <c r="B1" s="2"/>
      <c r="C1" s="2"/>
      <c r="D1" s="2"/>
      <c r="E1" s="40"/>
      <c r="F1" s="2"/>
      <c r="G1" s="2"/>
      <c r="H1" s="2"/>
      <c r="I1" s="2"/>
      <c r="J1" s="2"/>
      <c r="K1" s="2"/>
      <c r="L1" s="2"/>
      <c r="M1" s="2"/>
      <c r="N1" s="2"/>
      <c r="O1" s="2"/>
      <c r="P1" s="2"/>
      <c r="Q1" s="2"/>
      <c r="R1" s="2"/>
      <c r="S1" s="2"/>
      <c r="T1" s="2"/>
      <c r="U1" s="2"/>
      <c r="V1" s="2"/>
      <c r="W1" s="2"/>
      <c r="X1" s="2"/>
      <c r="Y1" s="2"/>
      <c r="Z1" s="2"/>
      <c r="AA1" s="2"/>
      <c r="AB1" s="2"/>
      <c r="AC1" s="2"/>
    </row>
    <row r="2" spans="1:29" ht="18.75" customHeight="1">
      <c r="A2" s="2"/>
      <c r="B2" s="41" t="s">
        <v>343</v>
      </c>
      <c r="C2" s="41"/>
      <c r="D2" s="2"/>
      <c r="E2" s="40"/>
      <c r="F2" s="2"/>
      <c r="G2" s="2"/>
      <c r="H2" s="2"/>
      <c r="I2" s="2"/>
      <c r="J2" s="2"/>
      <c r="K2" s="2"/>
      <c r="L2" s="2"/>
      <c r="M2" s="2"/>
      <c r="N2" s="2"/>
      <c r="O2" s="2"/>
      <c r="P2" s="2"/>
      <c r="Q2" s="2"/>
      <c r="R2" s="2"/>
      <c r="S2" s="2"/>
      <c r="T2" s="2"/>
      <c r="U2" s="2"/>
      <c r="V2" s="2"/>
      <c r="W2" s="2"/>
      <c r="X2" s="2"/>
      <c r="Y2" s="2"/>
      <c r="Z2" s="2"/>
      <c r="AA2" s="2"/>
      <c r="AB2" s="2"/>
      <c r="AC2" s="2"/>
    </row>
    <row r="3" spans="1:29" ht="12.6">
      <c r="A3" s="2"/>
      <c r="B3" s="297" t="s">
        <v>344</v>
      </c>
      <c r="C3" s="297"/>
      <c r="D3" s="297"/>
      <c r="E3" s="297"/>
      <c r="F3" s="297"/>
      <c r="G3" s="40"/>
      <c r="H3" s="40"/>
      <c r="I3" s="40"/>
      <c r="J3" s="40"/>
      <c r="K3" s="40"/>
      <c r="L3" s="40"/>
      <c r="M3" s="40"/>
      <c r="N3" s="40"/>
      <c r="O3" s="40"/>
      <c r="P3" s="40"/>
      <c r="Q3" s="40"/>
      <c r="R3" s="40"/>
      <c r="S3" s="40"/>
      <c r="T3" s="40"/>
      <c r="U3" s="2"/>
      <c r="V3" s="2"/>
      <c r="W3" s="2"/>
      <c r="X3" s="2"/>
      <c r="Y3" s="40"/>
      <c r="Z3" s="2"/>
      <c r="AA3" s="2"/>
      <c r="AB3" s="2"/>
      <c r="AC3" s="2"/>
    </row>
    <row r="4" spans="1:29" ht="12.75" customHeight="1">
      <c r="A4" s="2"/>
      <c r="B4" s="2"/>
      <c r="C4" s="2"/>
      <c r="D4" s="2"/>
      <c r="E4" s="40"/>
      <c r="F4" s="2"/>
      <c r="G4" s="2"/>
      <c r="H4" s="2"/>
      <c r="I4" s="2"/>
      <c r="J4" s="2"/>
      <c r="K4" s="2"/>
      <c r="L4" s="2"/>
      <c r="M4" s="2"/>
      <c r="N4" s="2"/>
      <c r="O4" s="2"/>
      <c r="P4" s="2"/>
      <c r="Q4" s="2"/>
      <c r="R4" s="2"/>
      <c r="S4" s="2"/>
      <c r="T4" s="2"/>
      <c r="U4" s="2"/>
      <c r="V4" s="2"/>
      <c r="W4" s="2"/>
      <c r="X4" s="2"/>
      <c r="Y4" s="2"/>
      <c r="Z4" s="2"/>
      <c r="AA4" s="2"/>
      <c r="AB4" s="2"/>
      <c r="AC4" s="2"/>
    </row>
    <row r="5" spans="1:29" ht="12.6">
      <c r="A5" s="15"/>
      <c r="B5" s="15"/>
      <c r="C5" s="15"/>
      <c r="D5" s="15"/>
      <c r="E5" s="15"/>
      <c r="F5" s="15"/>
      <c r="G5" s="57"/>
      <c r="H5" s="15"/>
      <c r="I5" s="15"/>
      <c r="J5" s="15"/>
      <c r="K5" s="15"/>
      <c r="L5" s="15"/>
      <c r="M5" s="15"/>
      <c r="N5" s="15"/>
      <c r="O5" s="15"/>
      <c r="P5" s="57"/>
      <c r="Q5" s="15"/>
      <c r="R5" s="15"/>
      <c r="S5" s="15"/>
      <c r="T5" s="15"/>
      <c r="U5" s="15"/>
      <c r="V5" s="15"/>
      <c r="W5" s="15"/>
      <c r="X5" s="15"/>
      <c r="Y5" s="57"/>
      <c r="Z5" s="15"/>
      <c r="AA5" s="15"/>
      <c r="AB5" s="15"/>
      <c r="AC5" s="15"/>
    </row>
    <row r="6" spans="1:29" ht="12.75" customHeight="1">
      <c r="A6" s="15"/>
      <c r="B6" s="287" t="s">
        <v>27</v>
      </c>
      <c r="C6" s="341" t="s">
        <v>43</v>
      </c>
      <c r="D6" s="342" t="s">
        <v>187</v>
      </c>
      <c r="E6" s="341" t="s">
        <v>79</v>
      </c>
      <c r="F6" s="301"/>
      <c r="G6" s="29"/>
      <c r="H6" s="302" t="s">
        <v>80</v>
      </c>
      <c r="I6" s="303"/>
      <c r="J6" s="303"/>
      <c r="K6" s="303"/>
      <c r="L6" s="303"/>
      <c r="M6" s="303"/>
      <c r="N6" s="303"/>
      <c r="O6" s="304"/>
      <c r="P6" s="139"/>
      <c r="Q6" s="248" t="s">
        <v>81</v>
      </c>
      <c r="R6" s="249"/>
      <c r="S6" s="249"/>
      <c r="T6" s="249"/>
      <c r="U6" s="249"/>
      <c r="V6" s="249"/>
      <c r="W6" s="249"/>
      <c r="X6" s="249"/>
      <c r="Y6" s="29"/>
      <c r="Z6" s="249"/>
      <c r="AA6" s="249"/>
      <c r="AB6" s="250"/>
      <c r="AC6" s="15"/>
    </row>
    <row r="7" spans="1:29" ht="12.75" customHeight="1">
      <c r="A7" s="15"/>
      <c r="B7" s="287"/>
      <c r="C7" s="341"/>
      <c r="D7" s="342"/>
      <c r="E7" s="341"/>
      <c r="F7" s="301"/>
      <c r="G7" s="29"/>
      <c r="H7" s="288" t="s">
        <v>82</v>
      </c>
      <c r="I7" s="289"/>
      <c r="J7" s="289"/>
      <c r="K7" s="289"/>
      <c r="L7" s="289"/>
      <c r="M7" s="289"/>
      <c r="N7" s="289"/>
      <c r="O7" s="290"/>
      <c r="P7" s="139"/>
      <c r="Q7" s="251" t="s">
        <v>83</v>
      </c>
      <c r="R7" s="252"/>
      <c r="S7" s="252"/>
      <c r="T7" s="252"/>
      <c r="U7" s="252"/>
      <c r="V7" s="252"/>
      <c r="W7" s="252"/>
      <c r="X7" s="252"/>
      <c r="Y7" s="29"/>
      <c r="Z7" s="252"/>
      <c r="AA7" s="252"/>
      <c r="AB7" s="253"/>
      <c r="AC7" s="15"/>
    </row>
    <row r="8" spans="1:29" ht="25.5" customHeight="1">
      <c r="A8" s="15"/>
      <c r="B8" s="287"/>
      <c r="C8" s="341"/>
      <c r="D8" s="342"/>
      <c r="E8" s="341"/>
      <c r="F8" s="55" t="s">
        <v>84</v>
      </c>
      <c r="G8" s="29"/>
      <c r="H8" s="34" t="s">
        <v>85</v>
      </c>
      <c r="I8" s="34" t="s">
        <v>86</v>
      </c>
      <c r="J8" s="34" t="s">
        <v>87</v>
      </c>
      <c r="K8" s="34" t="s">
        <v>88</v>
      </c>
      <c r="L8" s="34" t="s">
        <v>89</v>
      </c>
      <c r="M8" s="35" t="s">
        <v>90</v>
      </c>
      <c r="N8" s="34" t="s">
        <v>91</v>
      </c>
      <c r="O8" s="34" t="s">
        <v>92</v>
      </c>
      <c r="P8" s="29"/>
      <c r="Q8" s="30" t="s">
        <v>93</v>
      </c>
      <c r="R8" s="30" t="s">
        <v>94</v>
      </c>
      <c r="S8" s="30" t="s">
        <v>95</v>
      </c>
      <c r="T8" s="36" t="s">
        <v>96</v>
      </c>
      <c r="U8" s="30" t="s">
        <v>97</v>
      </c>
      <c r="V8" s="30" t="s">
        <v>98</v>
      </c>
      <c r="W8" s="30" t="s">
        <v>99</v>
      </c>
      <c r="X8" s="30" t="s">
        <v>100</v>
      </c>
      <c r="Y8" s="29"/>
      <c r="Z8" s="30" t="s">
        <v>101</v>
      </c>
      <c r="AA8" s="30" t="s">
        <v>102</v>
      </c>
      <c r="AB8" s="30" t="s">
        <v>103</v>
      </c>
      <c r="AC8" s="15"/>
    </row>
    <row r="9" spans="1:29" ht="25.5" customHeight="1">
      <c r="A9" s="15"/>
      <c r="B9" s="287"/>
      <c r="C9" s="341"/>
      <c r="D9" s="342"/>
      <c r="E9" s="341"/>
      <c r="F9" s="100" t="s">
        <v>84</v>
      </c>
      <c r="G9" s="87"/>
      <c r="H9" s="34" t="s">
        <v>85</v>
      </c>
      <c r="I9" s="34" t="s">
        <v>86</v>
      </c>
      <c r="J9" s="34" t="s">
        <v>87</v>
      </c>
      <c r="K9" s="34" t="s">
        <v>88</v>
      </c>
      <c r="L9" s="34" t="s">
        <v>89</v>
      </c>
      <c r="M9" s="35" t="s">
        <v>90</v>
      </c>
      <c r="N9" s="34" t="s">
        <v>91</v>
      </c>
      <c r="O9" s="34" t="s">
        <v>92</v>
      </c>
      <c r="P9" s="87"/>
      <c r="Q9" s="30" t="s">
        <v>93</v>
      </c>
      <c r="R9" s="30" t="s">
        <v>94</v>
      </c>
      <c r="S9" s="30" t="s">
        <v>95</v>
      </c>
      <c r="T9" s="36" t="s">
        <v>96</v>
      </c>
      <c r="U9" s="30" t="s">
        <v>97</v>
      </c>
      <c r="V9" s="30" t="s">
        <v>98</v>
      </c>
      <c r="W9" s="30" t="s">
        <v>99</v>
      </c>
      <c r="X9" s="30" t="s">
        <v>100</v>
      </c>
      <c r="Y9" s="87"/>
      <c r="Z9" s="30" t="s">
        <v>104</v>
      </c>
      <c r="AA9" s="30" t="s">
        <v>105</v>
      </c>
      <c r="AB9" s="30" t="s">
        <v>103</v>
      </c>
      <c r="AC9" s="15"/>
    </row>
    <row r="10" spans="1:29" ht="30" customHeight="1">
      <c r="A10" s="15"/>
      <c r="B10" s="287"/>
      <c r="C10" s="341"/>
      <c r="D10" s="342"/>
      <c r="E10" s="341"/>
      <c r="F10" s="55" t="s">
        <v>106</v>
      </c>
      <c r="G10" s="29"/>
      <c r="H10" s="32" t="s">
        <v>107</v>
      </c>
      <c r="I10" s="32" t="s">
        <v>108</v>
      </c>
      <c r="J10" s="32" t="s">
        <v>109</v>
      </c>
      <c r="K10" s="32" t="s">
        <v>110</v>
      </c>
      <c r="L10" s="32" t="s">
        <v>111</v>
      </c>
      <c r="M10" s="33" t="s">
        <v>112</v>
      </c>
      <c r="N10" s="32" t="s">
        <v>113</v>
      </c>
      <c r="O10" s="32" t="s">
        <v>114</v>
      </c>
      <c r="P10" s="29"/>
      <c r="Q10" s="32" t="s">
        <v>115</v>
      </c>
      <c r="R10" s="32" t="s">
        <v>116</v>
      </c>
      <c r="S10" s="32" t="s">
        <v>117</v>
      </c>
      <c r="T10" s="37" t="s">
        <v>118</v>
      </c>
      <c r="U10" s="32" t="s">
        <v>119</v>
      </c>
      <c r="V10" s="32" t="s">
        <v>120</v>
      </c>
      <c r="W10" s="32" t="s">
        <v>121</v>
      </c>
      <c r="X10" s="32" t="s">
        <v>122</v>
      </c>
      <c r="Y10" s="29"/>
      <c r="Z10" s="32" t="s">
        <v>123</v>
      </c>
      <c r="AA10" s="32" t="s">
        <v>124</v>
      </c>
      <c r="AB10" s="32" t="s">
        <v>125</v>
      </c>
      <c r="AC10" s="15"/>
    </row>
    <row r="11" spans="1:29" ht="12.75" customHeight="1">
      <c r="A11" s="15"/>
      <c r="B11" s="287"/>
      <c r="C11" s="341"/>
      <c r="D11" s="342"/>
      <c r="E11" s="341"/>
      <c r="F11" s="56" t="s">
        <v>345</v>
      </c>
      <c r="G11" s="29"/>
      <c r="H11" s="30" t="s">
        <v>127</v>
      </c>
      <c r="I11" s="30" t="s">
        <v>127</v>
      </c>
      <c r="J11" s="30" t="s">
        <v>128</v>
      </c>
      <c r="K11" s="30" t="s">
        <v>128</v>
      </c>
      <c r="L11" s="30" t="s">
        <v>129</v>
      </c>
      <c r="M11" s="31" t="s">
        <v>129</v>
      </c>
      <c r="N11" s="30" t="s">
        <v>130</v>
      </c>
      <c r="O11" s="30" t="s">
        <v>130</v>
      </c>
      <c r="P11" s="29"/>
      <c r="Q11" s="30" t="s">
        <v>131</v>
      </c>
      <c r="R11" s="30" t="s">
        <v>132</v>
      </c>
      <c r="S11" s="30" t="s">
        <v>132</v>
      </c>
      <c r="T11" s="36" t="s">
        <v>133</v>
      </c>
      <c r="U11" s="30" t="s">
        <v>133</v>
      </c>
      <c r="V11" s="30" t="s">
        <v>134</v>
      </c>
      <c r="W11" s="30" t="s">
        <v>134</v>
      </c>
      <c r="X11" s="30" t="s">
        <v>135</v>
      </c>
      <c r="Y11" s="29"/>
      <c r="Z11" s="30" t="s">
        <v>135</v>
      </c>
      <c r="AA11" s="30" t="s">
        <v>136</v>
      </c>
      <c r="AB11" s="30" t="s">
        <v>136</v>
      </c>
      <c r="AC11" s="15"/>
    </row>
    <row r="12" spans="1:29" ht="12.6">
      <c r="A12" s="15"/>
      <c r="B12" s="339" t="s">
        <v>55</v>
      </c>
      <c r="C12" s="340"/>
      <c r="D12" s="340"/>
      <c r="E12" s="340"/>
      <c r="F12" s="340"/>
      <c r="G12" s="29"/>
      <c r="H12" s="49"/>
      <c r="I12" s="49"/>
      <c r="J12" s="49"/>
      <c r="K12" s="49"/>
      <c r="L12" s="49"/>
      <c r="M12" s="50"/>
      <c r="N12" s="49"/>
      <c r="O12" s="49"/>
      <c r="P12" s="29"/>
      <c r="Q12" s="49"/>
      <c r="R12" s="49"/>
      <c r="S12" s="49"/>
      <c r="T12" s="51"/>
      <c r="U12" s="49"/>
      <c r="V12" s="49"/>
      <c r="W12" s="49"/>
      <c r="X12" s="49"/>
      <c r="Y12" s="29"/>
      <c r="Z12" s="49"/>
      <c r="AA12" s="49"/>
      <c r="AB12" s="49"/>
      <c r="AC12" s="15"/>
    </row>
    <row r="13" spans="1:29" s="4" customFormat="1" ht="12.6">
      <c r="A13" s="57"/>
      <c r="B13" s="27" t="s">
        <v>346</v>
      </c>
      <c r="C13" s="27"/>
      <c r="D13" s="211" t="s">
        <v>243</v>
      </c>
      <c r="E13" s="3" t="s">
        <v>347</v>
      </c>
      <c r="F13" s="418"/>
      <c r="G13" s="29"/>
      <c r="H13" s="410"/>
      <c r="I13" s="411"/>
      <c r="J13" s="411"/>
      <c r="K13" s="411"/>
      <c r="L13" s="411"/>
      <c r="M13" s="411"/>
      <c r="N13" s="411"/>
      <c r="O13" s="412"/>
      <c r="P13" s="29"/>
      <c r="Q13" s="410"/>
      <c r="R13" s="411"/>
      <c r="S13" s="411"/>
      <c r="T13" s="411"/>
      <c r="U13" s="411"/>
      <c r="V13" s="411"/>
      <c r="W13" s="412"/>
      <c r="X13" s="226">
        <v>0.57599999999999996</v>
      </c>
      <c r="Y13" s="29"/>
      <c r="Z13" s="271">
        <v>0.57599999999999996</v>
      </c>
      <c r="AA13" s="218"/>
      <c r="AB13" s="218"/>
      <c r="AC13" s="57"/>
    </row>
    <row r="14" spans="1:29" s="4" customFormat="1" ht="28.5" customHeight="1">
      <c r="A14" s="57"/>
      <c r="B14" s="27" t="s">
        <v>348</v>
      </c>
      <c r="C14" s="230" t="s">
        <v>349</v>
      </c>
      <c r="D14" s="211" t="s">
        <v>243</v>
      </c>
      <c r="E14" s="3" t="s">
        <v>347</v>
      </c>
      <c r="F14" s="419"/>
      <c r="G14" s="29"/>
      <c r="H14" s="413"/>
      <c r="I14" s="414"/>
      <c r="J14" s="414"/>
      <c r="K14" s="414"/>
      <c r="L14" s="414"/>
      <c r="M14" s="414"/>
      <c r="N14" s="414"/>
      <c r="O14" s="415"/>
      <c r="P14" s="29"/>
      <c r="Q14" s="413"/>
      <c r="R14" s="414"/>
      <c r="S14" s="414"/>
      <c r="T14" s="414"/>
      <c r="U14" s="414"/>
      <c r="V14" s="414"/>
      <c r="W14" s="415"/>
      <c r="X14" s="226">
        <v>0.48399999999999999</v>
      </c>
      <c r="Y14" s="29"/>
      <c r="Z14" s="271">
        <v>0.48399999999999999</v>
      </c>
      <c r="AA14" s="416"/>
      <c r="AB14" s="417"/>
      <c r="AC14" s="57"/>
    </row>
    <row r="15" spans="1:29" ht="12.6">
      <c r="A15" s="15"/>
      <c r="B15" s="339" t="s">
        <v>51</v>
      </c>
      <c r="C15" s="340"/>
      <c r="D15" s="340"/>
      <c r="E15" s="340"/>
      <c r="F15" s="340"/>
      <c r="G15" s="29"/>
      <c r="H15" s="223"/>
      <c r="I15" s="15"/>
      <c r="J15" s="15"/>
      <c r="K15" s="15"/>
      <c r="L15" s="15"/>
      <c r="M15" s="15"/>
      <c r="N15" s="15"/>
      <c r="O15" s="222"/>
      <c r="P15" s="221"/>
      <c r="Q15" s="15"/>
      <c r="R15" s="15"/>
      <c r="S15" s="15"/>
      <c r="T15" s="15"/>
      <c r="U15" s="15"/>
      <c r="V15" s="15"/>
      <c r="W15" s="15"/>
      <c r="X15" s="51"/>
      <c r="Y15" s="221"/>
      <c r="Z15" s="49"/>
      <c r="AA15" s="49"/>
      <c r="AB15" s="49"/>
      <c r="AC15" s="15"/>
    </row>
    <row r="16" spans="1:29" ht="12.6">
      <c r="A16" s="15"/>
      <c r="B16" s="373" t="s">
        <v>350</v>
      </c>
      <c r="C16" s="373"/>
      <c r="D16" s="373"/>
      <c r="E16" s="12" t="s">
        <v>351</v>
      </c>
      <c r="F16" s="12"/>
      <c r="G16" s="29"/>
      <c r="H16" s="223"/>
      <c r="I16" s="15"/>
      <c r="J16" s="15"/>
      <c r="K16" s="15"/>
      <c r="L16" s="15"/>
      <c r="M16" s="15"/>
      <c r="N16" s="15"/>
      <c r="O16" s="222"/>
      <c r="P16" s="221"/>
      <c r="Q16" s="15"/>
      <c r="R16" s="15"/>
      <c r="S16" s="15"/>
      <c r="T16" s="15"/>
      <c r="U16" s="15"/>
      <c r="V16" s="15"/>
      <c r="W16" s="15"/>
      <c r="X16" s="5">
        <f>IF(X13="","-",((X13)*365/100)+(X14*122/100))</f>
        <v>2.6928799999999997</v>
      </c>
      <c r="Y16" s="221"/>
      <c r="Z16" s="5">
        <f>IF(Z13="","-",((Z13)*365/100)+(Z14*122/100))</f>
        <v>2.6928799999999997</v>
      </c>
      <c r="AA16" s="5" t="str">
        <f t="shared" ref="AA16:AB16" si="0">IF(AA13="","-",((AA13)*365/100))</f>
        <v>-</v>
      </c>
      <c r="AB16" s="5" t="str">
        <f t="shared" si="0"/>
        <v>-</v>
      </c>
      <c r="AC16" s="15"/>
    </row>
    <row r="17" spans="1:29" ht="12.6">
      <c r="A17" s="15"/>
      <c r="B17" s="15"/>
      <c r="C17" s="15"/>
      <c r="D17" s="15"/>
      <c r="E17" s="15"/>
      <c r="F17" s="15"/>
      <c r="G17" s="57"/>
      <c r="H17" s="15"/>
      <c r="I17" s="15"/>
      <c r="J17" s="15"/>
      <c r="K17" s="15"/>
      <c r="L17" s="15"/>
      <c r="M17" s="15"/>
      <c r="N17" s="15"/>
      <c r="O17" s="15"/>
      <c r="P17" s="57"/>
      <c r="Q17" s="15"/>
      <c r="R17" s="15"/>
      <c r="S17" s="15"/>
      <c r="T17" s="15"/>
      <c r="U17" s="15"/>
      <c r="V17" s="15"/>
      <c r="W17" s="15"/>
      <c r="X17" s="220"/>
      <c r="Y17" s="57"/>
      <c r="Z17" s="15"/>
      <c r="AA17" s="15"/>
      <c r="AB17" s="15"/>
      <c r="AC17" s="15"/>
    </row>
    <row r="18" spans="1:29" ht="12.6" hidden="1">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row>
    <row r="19" spans="1:29" ht="12.6" hidden="1">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row>
    <row r="20" spans="1:29" ht="12.6" hidden="1">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row>
    <row r="21" spans="1:29" ht="12.6" hidden="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row>
    <row r="22" spans="1:29" ht="12.6" hidden="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row>
    <row r="23" spans="1:29" ht="12.6" hidden="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215"/>
      <c r="AA23" s="213"/>
      <c r="AB23" s="15"/>
      <c r="AC23" s="15"/>
    </row>
    <row r="24" spans="1:29" ht="12.6" hidden="1">
      <c r="A24" s="15"/>
      <c r="B24" s="68"/>
      <c r="C24" s="68"/>
      <c r="D24" s="15"/>
      <c r="E24" s="15"/>
      <c r="F24" s="15"/>
      <c r="G24" s="15"/>
      <c r="H24" s="15"/>
      <c r="I24" s="15"/>
      <c r="J24" s="15"/>
      <c r="K24" s="15"/>
      <c r="L24" s="15"/>
      <c r="M24" s="15"/>
      <c r="N24" s="15"/>
      <c r="O24" s="15"/>
      <c r="P24" s="15"/>
      <c r="Q24" s="15"/>
      <c r="R24" s="15"/>
      <c r="S24" s="15"/>
      <c r="T24" s="15"/>
      <c r="U24" s="15"/>
      <c r="V24" s="15"/>
      <c r="W24" s="15"/>
      <c r="X24" s="15"/>
      <c r="Y24" s="15"/>
      <c r="Z24" s="215"/>
      <c r="AA24" s="213"/>
      <c r="AB24" s="15"/>
      <c r="AC24" s="15"/>
    </row>
    <row r="25" spans="1:29" ht="12.6" hidden="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216"/>
      <c r="AA25" s="15"/>
      <c r="AB25" s="15"/>
      <c r="AC25" s="15"/>
    </row>
    <row r="26" spans="1:29" ht="12.6" hidden="1">
      <c r="A26" s="15"/>
      <c r="B26" s="15"/>
      <c r="C26" s="15"/>
      <c r="D26" s="15"/>
      <c r="E26" s="15"/>
      <c r="F26" s="15"/>
      <c r="G26" s="15"/>
      <c r="H26" s="69"/>
      <c r="I26" s="69"/>
      <c r="J26" s="69"/>
      <c r="K26" s="15"/>
      <c r="L26" s="15"/>
      <c r="M26" s="15"/>
      <c r="N26" s="15"/>
      <c r="O26" s="15"/>
      <c r="P26" s="15"/>
      <c r="Q26" s="15"/>
      <c r="R26" s="15"/>
      <c r="S26" s="15"/>
      <c r="T26" s="15"/>
      <c r="U26" s="15"/>
      <c r="V26" s="15"/>
      <c r="W26" s="15"/>
      <c r="X26" s="15"/>
      <c r="Y26" s="15"/>
      <c r="Z26" s="15"/>
      <c r="AA26" s="15"/>
      <c r="AB26" s="15"/>
      <c r="AC26" s="15"/>
    </row>
    <row r="27" spans="1:29" ht="12.6" hidden="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row>
    <row r="28" spans="1:29" ht="12.6" hidden="1">
      <c r="A28" s="15"/>
      <c r="B28" s="15"/>
      <c r="C28" s="15"/>
      <c r="D28" s="15"/>
      <c r="E28" s="15"/>
      <c r="F28" s="15"/>
      <c r="G28" s="15"/>
      <c r="H28" s="15"/>
      <c r="I28" s="219"/>
      <c r="J28" s="15"/>
      <c r="K28" s="15"/>
      <c r="L28" s="15"/>
      <c r="M28" s="15"/>
      <c r="N28" s="15"/>
      <c r="O28" s="15"/>
      <c r="P28" s="15"/>
      <c r="Q28" s="15"/>
      <c r="R28" s="15"/>
      <c r="S28" s="15"/>
      <c r="T28" s="15"/>
      <c r="U28" s="15"/>
      <c r="V28" s="15"/>
      <c r="W28" s="15"/>
      <c r="X28" s="15"/>
      <c r="Y28" s="15"/>
      <c r="Z28" s="15"/>
      <c r="AA28" s="15"/>
      <c r="AB28" s="15"/>
      <c r="AC28" s="15"/>
    </row>
    <row r="29" spans="1:29" ht="12.6" hidden="1">
      <c r="A29" s="15"/>
      <c r="B29" s="15"/>
      <c r="C29" s="15"/>
      <c r="D29" s="15"/>
      <c r="E29" s="15"/>
      <c r="F29" s="15"/>
      <c r="G29" s="15"/>
      <c r="H29" s="15"/>
      <c r="I29" s="15"/>
      <c r="J29" s="69"/>
      <c r="K29" s="15"/>
      <c r="L29" s="15"/>
      <c r="M29" s="15"/>
      <c r="N29" s="15"/>
      <c r="O29" s="15"/>
      <c r="P29" s="15"/>
      <c r="Q29" s="15"/>
      <c r="R29" s="15"/>
      <c r="S29" s="15"/>
      <c r="T29" s="15"/>
      <c r="U29" s="15"/>
      <c r="V29" s="15"/>
      <c r="W29" s="15"/>
      <c r="X29" s="15"/>
      <c r="Y29" s="15"/>
      <c r="Z29" s="15"/>
      <c r="AA29" s="15"/>
      <c r="AB29" s="15"/>
      <c r="AC29" s="15"/>
    </row>
    <row r="30" spans="1:29" ht="12.6" hidden="1">
      <c r="A30" s="15"/>
      <c r="B30" s="15"/>
      <c r="C30" s="15"/>
      <c r="D30" s="15"/>
      <c r="E30" s="15"/>
      <c r="F30" s="15"/>
      <c r="G30" s="15"/>
      <c r="H30" s="15"/>
      <c r="I30" s="15"/>
      <c r="J30" s="15"/>
      <c r="K30" s="15"/>
      <c r="L30" s="15"/>
      <c r="M30" s="70"/>
      <c r="N30" s="15"/>
      <c r="O30" s="15"/>
      <c r="P30" s="15"/>
      <c r="Q30" s="15"/>
      <c r="R30" s="15"/>
      <c r="S30" s="15"/>
      <c r="T30" s="15"/>
      <c r="U30" s="15"/>
      <c r="V30" s="15"/>
      <c r="W30" s="15"/>
      <c r="X30" s="15"/>
      <c r="Y30" s="15"/>
      <c r="Z30" s="15"/>
      <c r="AA30" s="15"/>
      <c r="AB30" s="15"/>
      <c r="AC30" s="15"/>
    </row>
    <row r="31" spans="1:29" ht="12.6" hidden="1" customHeight="1">
      <c r="AC31" s="15"/>
    </row>
    <row r="32" spans="1:29" ht="12.6" hidden="1" customHeight="1">
      <c r="AC32" s="15"/>
    </row>
    <row r="33" spans="11:29" ht="12.6" hidden="1" customHeight="1">
      <c r="AC33" s="15"/>
    </row>
    <row r="34" spans="11:29" ht="12.6" hidden="1">
      <c r="AC34" s="15"/>
    </row>
    <row r="35" spans="11:29" ht="12.6" hidden="1">
      <c r="K35" s="14"/>
      <c r="L35" s="25"/>
      <c r="M35" s="25"/>
      <c r="N35" s="25"/>
      <c r="O35" s="25"/>
      <c r="AC35" s="15"/>
    </row>
    <row r="36" spans="11:29" ht="12.6" hidden="1">
      <c r="K36" s="14"/>
      <c r="L36" s="25"/>
      <c r="M36" s="25"/>
      <c r="N36" s="25"/>
      <c r="O36" s="25"/>
      <c r="AC36" s="15"/>
    </row>
    <row r="37" spans="11:29" ht="12.6" hidden="1" customHeight="1">
      <c r="AC37" s="15"/>
    </row>
  </sheetData>
  <mergeCells count="15">
    <mergeCell ref="Q13:W14"/>
    <mergeCell ref="AA14:AB14"/>
    <mergeCell ref="B15:F15"/>
    <mergeCell ref="B16:D16"/>
    <mergeCell ref="H6:O6"/>
    <mergeCell ref="H7:O7"/>
    <mergeCell ref="B12:F12"/>
    <mergeCell ref="F13:F14"/>
    <mergeCell ref="H13:O14"/>
    <mergeCell ref="B3:F3"/>
    <mergeCell ref="B6:B11"/>
    <mergeCell ref="C6:C11"/>
    <mergeCell ref="D6:D11"/>
    <mergeCell ref="E6:E11"/>
    <mergeCell ref="F6:F7"/>
  </mergeCells>
  <hyperlinks>
    <hyperlink ref="D13" r:id="rId1" xr:uid="{4508E494-5673-4AC8-B30E-BC45F2A83632}"/>
    <hyperlink ref="D14" r:id="rId2" xr:uid="{C983B486-D536-4797-BED2-A6903F8E32D4}"/>
  </hyperlinks>
  <pageMargins left="0.7" right="0.7" top="0.75" bottom="0.75" header="0.3" footer="0.3"/>
  <pageSetup paperSize="9" orientation="portrait" r:id="rId3"/>
  <headerFooter>
    <oddFooter>&amp;C_x000D_&amp;1#&amp;"Calibri"&amp;10&amp;K000000 OFFICIAL-InternalOnly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pageSetUpPr autoPageBreaks="0"/>
  </sheetPr>
  <dimension ref="A1:N157"/>
  <sheetViews>
    <sheetView zoomScaleNormal="100" workbookViewId="0">
      <selection activeCell="C32" sqref="C32"/>
    </sheetView>
  </sheetViews>
  <sheetFormatPr defaultColWidth="9" defaultRowHeight="12.6" zeroHeight="1"/>
  <cols>
    <col min="1" max="1" width="2.6328125" style="15" customWidth="1"/>
    <col min="2" max="2" width="20" style="15" customWidth="1"/>
    <col min="3" max="3" width="11" style="15" customWidth="1"/>
    <col min="4" max="4" width="45.6328125" style="15" customWidth="1"/>
    <col min="5" max="16384" width="9" style="15"/>
  </cols>
  <sheetData>
    <row r="1" spans="2:14"/>
    <row r="2" spans="2:14" s="89" customFormat="1">
      <c r="B2" s="89" t="s">
        <v>27</v>
      </c>
    </row>
    <row r="3" spans="2:14"/>
    <row r="4" spans="2:14">
      <c r="B4" s="15" t="s">
        <v>28</v>
      </c>
    </row>
    <row r="5" spans="2:14"/>
    <row r="6" spans="2:14">
      <c r="B6" s="15" t="s">
        <v>29</v>
      </c>
    </row>
    <row r="7" spans="2:14"/>
    <row r="8" spans="2:14">
      <c r="B8" s="15" t="s">
        <v>30</v>
      </c>
    </row>
    <row r="9" spans="2:14"/>
    <row r="10" spans="2:14">
      <c r="B10" s="15" t="s">
        <v>31</v>
      </c>
    </row>
    <row r="11" spans="2:14">
      <c r="B11" s="15" t="s">
        <v>32</v>
      </c>
    </row>
    <row r="12" spans="2:14"/>
    <row r="13" spans="2:14" ht="25.5" customHeight="1">
      <c r="B13" s="272" t="s">
        <v>33</v>
      </c>
      <c r="C13" s="272"/>
      <c r="D13" s="272"/>
      <c r="E13" s="272"/>
      <c r="F13" s="272"/>
      <c r="G13" s="272"/>
      <c r="H13" s="272"/>
      <c r="I13" s="272"/>
      <c r="J13" s="272"/>
      <c r="K13" s="272"/>
      <c r="L13" s="272"/>
      <c r="M13" s="272"/>
      <c r="N13" s="272"/>
    </row>
    <row r="14" spans="2:14" ht="12.75" customHeight="1">
      <c r="B14" s="231"/>
      <c r="C14" s="231"/>
      <c r="D14" s="231"/>
      <c r="E14" s="231"/>
      <c r="F14" s="231"/>
      <c r="G14" s="231"/>
      <c r="H14" s="231"/>
      <c r="I14" s="231"/>
      <c r="J14" s="231"/>
      <c r="K14" s="231"/>
      <c r="L14" s="231"/>
      <c r="M14" s="231"/>
      <c r="N14" s="231"/>
    </row>
    <row r="15" spans="2:14" ht="12.75" customHeight="1">
      <c r="B15" s="126"/>
      <c r="C15" s="127" t="s">
        <v>34</v>
      </c>
      <c r="D15" s="231"/>
      <c r="E15" s="128"/>
      <c r="F15" s="127" t="s">
        <v>35</v>
      </c>
      <c r="G15" s="231"/>
      <c r="H15" s="231"/>
      <c r="I15" s="231"/>
      <c r="J15" s="231"/>
      <c r="K15" s="231"/>
      <c r="L15" s="231"/>
      <c r="M15" s="231"/>
      <c r="N15" s="231"/>
    </row>
    <row r="16" spans="2:14"/>
    <row r="17" spans="1:4" ht="13.8">
      <c r="A17" s="122"/>
      <c r="B17" s="15" t="s">
        <v>36</v>
      </c>
      <c r="C17" s="122"/>
      <c r="D17" s="122"/>
    </row>
    <row r="18" spans="1:4" ht="13.8">
      <c r="A18" s="122"/>
      <c r="C18" s="122"/>
      <c r="D18" s="122"/>
    </row>
    <row r="19" spans="1:4" s="89" customFormat="1">
      <c r="B19" s="89" t="s">
        <v>37</v>
      </c>
    </row>
    <row r="20" spans="1:4" ht="13.8">
      <c r="C20" s="123"/>
      <c r="D20" s="122"/>
    </row>
    <row r="21" spans="1:4">
      <c r="A21" s="57"/>
      <c r="B21" s="125" t="s">
        <v>38</v>
      </c>
      <c r="C21" s="125" t="s">
        <v>39</v>
      </c>
      <c r="D21" s="125" t="s">
        <v>27</v>
      </c>
    </row>
    <row r="22" spans="1:4">
      <c r="A22" s="57"/>
      <c r="B22" s="124" t="s">
        <v>40</v>
      </c>
      <c r="C22" s="124" t="s">
        <v>41</v>
      </c>
      <c r="D22" s="124" t="s">
        <v>42</v>
      </c>
    </row>
    <row r="23" spans="1:4" ht="19.5" customHeight="1">
      <c r="A23" s="57"/>
      <c r="B23" s="124" t="s">
        <v>43</v>
      </c>
      <c r="C23" s="124" t="s">
        <v>41</v>
      </c>
      <c r="D23" s="124" t="s">
        <v>44</v>
      </c>
    </row>
    <row r="24" spans="1:4" ht="12.75" customHeight="1">
      <c r="A24" s="57"/>
      <c r="B24" s="273" t="s">
        <v>45</v>
      </c>
      <c r="C24" s="274"/>
      <c r="D24" s="275"/>
    </row>
    <row r="25" spans="1:4" ht="22.5" customHeight="1">
      <c r="A25" s="57"/>
      <c r="B25" s="124" t="s">
        <v>46</v>
      </c>
      <c r="C25" s="124" t="s">
        <v>47</v>
      </c>
      <c r="D25" s="124" t="s">
        <v>48</v>
      </c>
    </row>
    <row r="26" spans="1:4" ht="12.75" customHeight="1">
      <c r="A26" s="57"/>
      <c r="B26" s="273" t="s">
        <v>49</v>
      </c>
      <c r="C26" s="274"/>
      <c r="D26" s="275"/>
    </row>
    <row r="27" spans="1:4" ht="22.8">
      <c r="A27" s="57"/>
      <c r="B27" s="124" t="s">
        <v>50</v>
      </c>
      <c r="C27" s="124" t="s">
        <v>51</v>
      </c>
      <c r="D27" s="124" t="s">
        <v>52</v>
      </c>
    </row>
    <row r="28" spans="1:4" ht="12.75" customHeight="1">
      <c r="A28" s="57"/>
      <c r="B28" s="273" t="s">
        <v>53</v>
      </c>
      <c r="C28" s="274"/>
      <c r="D28" s="275"/>
    </row>
    <row r="29" spans="1:4" ht="15" customHeight="1">
      <c r="A29" s="57"/>
      <c r="B29" s="124" t="s">
        <v>54</v>
      </c>
      <c r="C29" s="124" t="s">
        <v>55</v>
      </c>
      <c r="D29" s="124" t="s">
        <v>56</v>
      </c>
    </row>
    <row r="30" spans="1:4" ht="34.5" customHeight="1">
      <c r="A30" s="57"/>
      <c r="B30" s="124" t="s">
        <v>57</v>
      </c>
      <c r="C30" s="124" t="s">
        <v>58</v>
      </c>
      <c r="D30" s="124" t="s">
        <v>59</v>
      </c>
    </row>
    <row r="31" spans="1:4" ht="26.25" customHeight="1">
      <c r="A31" s="57"/>
      <c r="B31" s="124" t="s">
        <v>60</v>
      </c>
      <c r="C31" s="124" t="s">
        <v>58</v>
      </c>
      <c r="D31" s="124" t="s">
        <v>61</v>
      </c>
    </row>
    <row r="32" spans="1:4" ht="22.8">
      <c r="A32" s="57"/>
      <c r="B32" s="124" t="s">
        <v>62</v>
      </c>
      <c r="C32" s="124" t="s">
        <v>58</v>
      </c>
      <c r="D32" s="124" t="s">
        <v>63</v>
      </c>
    </row>
    <row r="33" spans="1:4" ht="22.8">
      <c r="A33" s="57"/>
      <c r="B33" s="124" t="s">
        <v>64</v>
      </c>
      <c r="C33" s="124" t="s">
        <v>58</v>
      </c>
      <c r="D33" s="124" t="s">
        <v>65</v>
      </c>
    </row>
    <row r="34" spans="1:4" ht="22.8">
      <c r="A34" s="57"/>
      <c r="B34" s="124" t="s">
        <v>66</v>
      </c>
      <c r="C34" s="124" t="s">
        <v>58</v>
      </c>
      <c r="D34" s="124" t="s">
        <v>67</v>
      </c>
    </row>
    <row r="35" spans="1:4">
      <c r="A35" s="57"/>
      <c r="B35" s="124" t="s">
        <v>68</v>
      </c>
      <c r="C35" s="124" t="s">
        <v>55</v>
      </c>
      <c r="D35" s="124" t="s">
        <v>69</v>
      </c>
    </row>
    <row r="36" spans="1:4" ht="22.8">
      <c r="A36" s="57"/>
      <c r="B36" s="124" t="s">
        <v>70</v>
      </c>
      <c r="C36" s="124" t="s">
        <v>58</v>
      </c>
      <c r="D36" s="124" t="s">
        <v>71</v>
      </c>
    </row>
    <row r="37" spans="1:4" ht="22.8">
      <c r="A37" s="57"/>
      <c r="B37" s="229" t="s">
        <v>72</v>
      </c>
      <c r="C37" s="229" t="s">
        <v>58</v>
      </c>
      <c r="D37" s="229" t="s">
        <v>73</v>
      </c>
    </row>
    <row r="38" spans="1:4"/>
    <row r="49" s="15" customFormat="1" hidden="1"/>
    <row r="50" s="15" customFormat="1" hidden="1"/>
    <row r="51" s="15" customFormat="1" hidden="1"/>
    <row r="52" s="15" customFormat="1" hidden="1"/>
    <row r="53" s="15" customFormat="1" hidden="1"/>
    <row r="54" s="15" customFormat="1" hidden="1"/>
    <row r="55" s="15" customFormat="1" hidden="1"/>
    <row r="56" s="15" customFormat="1" hidden="1"/>
    <row r="57" s="15" customFormat="1" hidden="1"/>
    <row r="58" s="15" customFormat="1" hidden="1"/>
    <row r="59" s="15" customFormat="1" hidden="1"/>
    <row r="60" s="15" customFormat="1" hidden="1"/>
    <row r="61" s="15" customFormat="1" hidden="1"/>
    <row r="62" s="15" customFormat="1" hidden="1"/>
    <row r="63" s="15" customFormat="1" hidden="1"/>
    <row r="64" s="15" customFormat="1" hidden="1"/>
    <row r="65" s="15" customFormat="1" hidden="1"/>
    <row r="66" s="15" customFormat="1" hidden="1"/>
    <row r="67" s="15" customFormat="1" hidden="1"/>
    <row r="68" s="15" customFormat="1" hidden="1"/>
    <row r="69" s="15" customFormat="1" hidden="1"/>
    <row r="70" s="15" customFormat="1" hidden="1"/>
    <row r="71" s="15" customFormat="1" hidden="1"/>
    <row r="72" s="15" customFormat="1" hidden="1"/>
    <row r="73" s="15" customFormat="1" hidden="1"/>
    <row r="74" s="15" customFormat="1" hidden="1"/>
    <row r="75" s="15" customFormat="1" hidden="1"/>
    <row r="76" s="15" customFormat="1" hidden="1"/>
    <row r="77" s="15" customFormat="1" hidden="1"/>
    <row r="78" s="15" customFormat="1" hidden="1"/>
    <row r="79" s="15" customFormat="1" hidden="1"/>
    <row r="80" s="15" customFormat="1" hidden="1"/>
    <row r="81" s="15" customFormat="1" hidden="1"/>
    <row r="82" s="15" customFormat="1" hidden="1"/>
    <row r="83" s="15" customFormat="1" hidden="1"/>
    <row r="84" s="15" customFormat="1" hidden="1"/>
    <row r="85" s="15" customFormat="1" hidden="1"/>
    <row r="86" s="15" customFormat="1" hidden="1"/>
    <row r="87" s="15" customFormat="1" hidden="1"/>
    <row r="88" s="15" customFormat="1" hidden="1"/>
    <row r="89" s="15" customFormat="1" hidden="1"/>
    <row r="90" s="15" customFormat="1" hidden="1"/>
    <row r="91" s="15" customFormat="1" hidden="1"/>
    <row r="92" s="15" customFormat="1" hidden="1"/>
    <row r="93" s="15" customFormat="1" hidden="1"/>
    <row r="94" s="15" customFormat="1" hidden="1"/>
    <row r="95" s="15" customFormat="1" hidden="1"/>
    <row r="96" s="15" customFormat="1" hidden="1"/>
    <row r="97" s="15" customFormat="1" hidden="1"/>
    <row r="98" s="15" customFormat="1" hidden="1"/>
    <row r="99" s="15" customFormat="1" hidden="1"/>
    <row r="100" s="15" customFormat="1" hidden="1"/>
    <row r="101" s="15" customFormat="1" hidden="1"/>
    <row r="102" s="15" customFormat="1" hidden="1"/>
    <row r="103" s="15" customFormat="1" hidden="1"/>
    <row r="104" s="15" customFormat="1" hidden="1"/>
    <row r="105" s="15" customFormat="1" hidden="1"/>
    <row r="106" s="15" customFormat="1" hidden="1"/>
    <row r="107" s="15" customFormat="1" hidden="1"/>
    <row r="108" s="15" customFormat="1" hidden="1"/>
    <row r="109" s="15" customFormat="1" hidden="1"/>
    <row r="110" s="15" customFormat="1" hidden="1"/>
    <row r="111" s="15" customFormat="1" hidden="1"/>
    <row r="112" s="15" customFormat="1" hidden="1"/>
    <row r="113" s="15" customFormat="1" hidden="1"/>
    <row r="114" s="15" customFormat="1" hidden="1"/>
    <row r="115" s="15" customFormat="1" hidden="1"/>
    <row r="116" s="15" customFormat="1" hidden="1"/>
    <row r="117" s="15" customFormat="1" hidden="1"/>
    <row r="118" s="15" customFormat="1" hidden="1"/>
    <row r="119" s="15" customFormat="1" hidden="1"/>
    <row r="120" s="15" customFormat="1" hidden="1"/>
    <row r="121" s="15" customFormat="1" hidden="1"/>
    <row r="122" s="15" customFormat="1" hidden="1"/>
    <row r="123" s="15" customFormat="1" hidden="1"/>
    <row r="124" s="15" customFormat="1" hidden="1"/>
    <row r="125" s="15" customFormat="1" hidden="1"/>
    <row r="126" s="15" customFormat="1" hidden="1"/>
    <row r="127" s="15" customFormat="1" hidden="1"/>
    <row r="128" s="15" customFormat="1" hidden="1"/>
    <row r="129" s="15" customFormat="1" hidden="1"/>
    <row r="130" s="15" customFormat="1" hidden="1"/>
    <row r="131" s="15" customFormat="1" hidden="1"/>
    <row r="132" s="15" customFormat="1" hidden="1"/>
    <row r="133" s="15" customFormat="1" hidden="1"/>
    <row r="134" s="15" customFormat="1" hidden="1"/>
    <row r="135" s="15" customFormat="1" hidden="1"/>
    <row r="144"/>
    <row r="156"/>
    <row r="157"/>
  </sheetData>
  <mergeCells count="4">
    <mergeCell ref="B13:N13"/>
    <mergeCell ref="B24:D24"/>
    <mergeCell ref="B26:D26"/>
    <mergeCell ref="B28:D28"/>
  </mergeCells>
  <pageMargins left="0.7" right="0.7" top="0.75" bottom="0.75" header="0.3" footer="0.3"/>
  <pageSetup orientation="portrait" r:id="rId1"/>
  <headerFooter>
    <oddFooter>&amp;C_x000D_&amp;1#&amp;"Calibri"&amp;10&amp;K000000 OFFICIAL-InternalOnly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pageSetUpPr autoPageBreaks="0"/>
  </sheetPr>
  <dimension ref="A1"/>
  <sheetViews>
    <sheetView workbookViewId="0"/>
  </sheetViews>
  <sheetFormatPr defaultRowHeight="12.6"/>
  <sheetData/>
  <pageMargins left="0.7" right="0.7" top="0.75" bottom="0.75" header="0.3" footer="0.3"/>
  <pageSetup orientation="portrait" r:id="rId1"/>
  <headerFooter>
    <oddFooter>&amp;C_x000D_&amp;1#&amp;"Calibri"&amp;10&amp;K000000 OFFICIAL-InternalOnly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79998168889431442"/>
    <pageSetUpPr autoPageBreaks="0"/>
  </sheetPr>
  <dimension ref="A1:AC95"/>
  <sheetViews>
    <sheetView topLeftCell="A40" zoomScaleNormal="100" workbookViewId="0">
      <selection activeCell="G41" sqref="G41"/>
    </sheetView>
  </sheetViews>
  <sheetFormatPr defaultColWidth="0" defaultRowHeight="12.6" zeroHeight="1"/>
  <cols>
    <col min="1" max="1" width="5.7265625" customWidth="1"/>
    <col min="2" max="2" width="23.453125" customWidth="1"/>
    <col min="3" max="3" width="17.81640625" customWidth="1"/>
    <col min="4" max="4" width="23.36328125" customWidth="1"/>
    <col min="5" max="5" width="25.7265625" customWidth="1"/>
    <col min="6" max="6" width="1.6328125" customWidth="1"/>
    <col min="7" max="14" width="15.6328125" customWidth="1"/>
    <col min="15" max="15" width="1.81640625" customWidth="1"/>
    <col min="16" max="23" width="15.6328125" customWidth="1"/>
    <col min="24" max="24" width="1.81640625" customWidth="1"/>
    <col min="25" max="27" width="15.6328125" customWidth="1"/>
    <col min="28" max="28" width="9" customWidth="1"/>
    <col min="29" max="29" width="0" hidden="1" customWidth="1"/>
    <col min="30" max="16384" width="9" hidden="1"/>
  </cols>
  <sheetData>
    <row r="1" spans="1:27" s="2" customFormat="1" ht="12.75" customHeight="1"/>
    <row r="2" spans="1:27" s="2" customFormat="1" ht="18.75" customHeight="1">
      <c r="B2" s="140" t="s">
        <v>74</v>
      </c>
      <c r="C2" s="41"/>
      <c r="D2" s="41"/>
      <c r="E2" s="41"/>
      <c r="F2" s="41"/>
      <c r="G2" s="41"/>
      <c r="O2" s="41"/>
      <c r="X2" s="41"/>
    </row>
    <row r="3" spans="1:27" s="2" customFormat="1" ht="48.75" customHeight="1">
      <c r="B3" s="297" t="s">
        <v>75</v>
      </c>
      <c r="C3" s="297"/>
      <c r="D3" s="297"/>
      <c r="E3" s="297"/>
      <c r="F3" s="297"/>
      <c r="G3" s="297"/>
      <c r="H3" s="297"/>
      <c r="I3" s="297"/>
      <c r="J3" s="40"/>
      <c r="K3" s="40"/>
      <c r="L3" s="40"/>
      <c r="M3" s="40"/>
      <c r="N3" s="40"/>
      <c r="O3" s="40"/>
      <c r="P3" s="40"/>
      <c r="Q3" s="40"/>
      <c r="R3" s="40"/>
      <c r="S3" s="40"/>
      <c r="T3" s="40"/>
      <c r="U3" s="40"/>
      <c r="V3" s="40"/>
      <c r="W3" s="40"/>
      <c r="X3" s="40"/>
      <c r="Y3" s="40"/>
      <c r="Z3" s="40"/>
      <c r="AA3" s="40"/>
    </row>
    <row r="4" spans="1:27" s="2" customFormat="1" ht="12.75" customHeight="1"/>
    <row r="5" spans="1:27" s="15" customFormat="1"/>
    <row r="6" spans="1:27" s="15" customFormat="1">
      <c r="B6" s="86"/>
    </row>
    <row r="7" spans="1:27" s="88" customFormat="1">
      <c r="B7" s="89" t="s">
        <v>76</v>
      </c>
    </row>
    <row r="8" spans="1:27" s="15" customFormat="1">
      <c r="B8" s="86"/>
    </row>
    <row r="9" spans="1:27">
      <c r="A9" s="15"/>
      <c r="B9" s="294" t="s">
        <v>77</v>
      </c>
      <c r="C9" s="298" t="s">
        <v>78</v>
      </c>
      <c r="D9" s="287" t="s">
        <v>79</v>
      </c>
      <c r="E9" s="301"/>
      <c r="F9" s="87"/>
      <c r="G9" s="291" t="s">
        <v>80</v>
      </c>
      <c r="H9" s="292"/>
      <c r="I9" s="292"/>
      <c r="J9" s="292"/>
      <c r="K9" s="292"/>
      <c r="L9" s="292"/>
      <c r="M9" s="292"/>
      <c r="N9" s="293"/>
      <c r="O9" s="139"/>
      <c r="P9" s="248" t="s">
        <v>81</v>
      </c>
      <c r="Q9" s="249"/>
      <c r="R9" s="249"/>
      <c r="S9" s="249"/>
      <c r="T9" s="249"/>
      <c r="U9" s="249"/>
      <c r="V9" s="249"/>
      <c r="W9" s="249"/>
      <c r="X9" s="87"/>
      <c r="Y9" s="249"/>
      <c r="Z9" s="249"/>
      <c r="AA9" s="250"/>
    </row>
    <row r="10" spans="1:27" ht="12.75" customHeight="1">
      <c r="A10" s="15"/>
      <c r="B10" s="294"/>
      <c r="C10" s="298"/>
      <c r="D10" s="287"/>
      <c r="E10" s="301"/>
      <c r="F10" s="87"/>
      <c r="G10" s="288" t="s">
        <v>82</v>
      </c>
      <c r="H10" s="289"/>
      <c r="I10" s="289"/>
      <c r="J10" s="289"/>
      <c r="K10" s="289"/>
      <c r="L10" s="289"/>
      <c r="M10" s="289"/>
      <c r="N10" s="290"/>
      <c r="O10" s="139"/>
      <c r="P10" s="251" t="s">
        <v>83</v>
      </c>
      <c r="Q10" s="252"/>
      <c r="R10" s="252"/>
      <c r="S10" s="252"/>
      <c r="T10" s="252"/>
      <c r="U10" s="252"/>
      <c r="V10" s="252"/>
      <c r="W10" s="252"/>
      <c r="X10" s="87"/>
      <c r="Y10" s="252"/>
      <c r="Z10" s="252"/>
      <c r="AA10" s="253"/>
    </row>
    <row r="11" spans="1:27" ht="22.8">
      <c r="A11" s="15"/>
      <c r="B11" s="294"/>
      <c r="C11" s="298"/>
      <c r="D11" s="287"/>
      <c r="E11" s="100" t="s">
        <v>84</v>
      </c>
      <c r="F11" s="87"/>
      <c r="G11" s="34" t="s">
        <v>85</v>
      </c>
      <c r="H11" s="34" t="s">
        <v>86</v>
      </c>
      <c r="I11" s="34" t="s">
        <v>87</v>
      </c>
      <c r="J11" s="34" t="s">
        <v>88</v>
      </c>
      <c r="K11" s="34" t="s">
        <v>89</v>
      </c>
      <c r="L11" s="35" t="s">
        <v>90</v>
      </c>
      <c r="M11" s="34" t="s">
        <v>91</v>
      </c>
      <c r="N11" s="34" t="s">
        <v>92</v>
      </c>
      <c r="O11" s="87"/>
      <c r="P11" s="30" t="s">
        <v>93</v>
      </c>
      <c r="Q11" s="30" t="s">
        <v>94</v>
      </c>
      <c r="R11" s="30" t="s">
        <v>95</v>
      </c>
      <c r="S11" s="36" t="s">
        <v>96</v>
      </c>
      <c r="T11" s="30" t="s">
        <v>97</v>
      </c>
      <c r="U11" s="30" t="s">
        <v>98</v>
      </c>
      <c r="V11" s="30" t="s">
        <v>99</v>
      </c>
      <c r="W11" s="30" t="s">
        <v>100</v>
      </c>
      <c r="X11" s="87"/>
      <c r="Y11" s="30" t="s">
        <v>101</v>
      </c>
      <c r="Z11" s="30" t="s">
        <v>102</v>
      </c>
      <c r="AA11" s="30" t="s">
        <v>103</v>
      </c>
    </row>
    <row r="12" spans="1:27" ht="22.8">
      <c r="A12" s="15"/>
      <c r="B12" s="294"/>
      <c r="C12" s="298"/>
      <c r="D12" s="287"/>
      <c r="E12" s="100" t="s">
        <v>84</v>
      </c>
      <c r="F12" s="87"/>
      <c r="G12" s="34" t="s">
        <v>85</v>
      </c>
      <c r="H12" s="34" t="s">
        <v>86</v>
      </c>
      <c r="I12" s="34" t="s">
        <v>87</v>
      </c>
      <c r="J12" s="34" t="s">
        <v>88</v>
      </c>
      <c r="K12" s="34" t="s">
        <v>89</v>
      </c>
      <c r="L12" s="35" t="s">
        <v>90</v>
      </c>
      <c r="M12" s="34" t="s">
        <v>91</v>
      </c>
      <c r="N12" s="34" t="s">
        <v>92</v>
      </c>
      <c r="O12" s="87"/>
      <c r="P12" s="30" t="s">
        <v>93</v>
      </c>
      <c r="Q12" s="30" t="s">
        <v>94</v>
      </c>
      <c r="R12" s="30" t="s">
        <v>95</v>
      </c>
      <c r="S12" s="36" t="s">
        <v>96</v>
      </c>
      <c r="T12" s="30" t="s">
        <v>97</v>
      </c>
      <c r="U12" s="30" t="s">
        <v>98</v>
      </c>
      <c r="V12" s="30" t="s">
        <v>99</v>
      </c>
      <c r="W12" s="30" t="s">
        <v>100</v>
      </c>
      <c r="X12" s="87"/>
      <c r="Y12" s="30" t="s">
        <v>104</v>
      </c>
      <c r="Z12" s="30" t="s">
        <v>105</v>
      </c>
      <c r="AA12" s="30" t="s">
        <v>103</v>
      </c>
    </row>
    <row r="13" spans="1:27" ht="12.75" customHeight="1">
      <c r="A13" s="15"/>
      <c r="B13" s="294"/>
      <c r="C13" s="298"/>
      <c r="D13" s="287"/>
      <c r="E13" s="100" t="s">
        <v>106</v>
      </c>
      <c r="F13" s="87"/>
      <c r="G13" s="32" t="s">
        <v>107</v>
      </c>
      <c r="H13" s="32" t="s">
        <v>108</v>
      </c>
      <c r="I13" s="32" t="s">
        <v>109</v>
      </c>
      <c r="J13" s="32" t="s">
        <v>110</v>
      </c>
      <c r="K13" s="32" t="s">
        <v>111</v>
      </c>
      <c r="L13" s="33" t="s">
        <v>112</v>
      </c>
      <c r="M13" s="32" t="s">
        <v>113</v>
      </c>
      <c r="N13" s="32" t="s">
        <v>114</v>
      </c>
      <c r="O13" s="87"/>
      <c r="P13" s="32" t="s">
        <v>115</v>
      </c>
      <c r="Q13" s="32" t="s">
        <v>116</v>
      </c>
      <c r="R13" s="32" t="s">
        <v>117</v>
      </c>
      <c r="S13" s="37" t="s">
        <v>118</v>
      </c>
      <c r="T13" s="32" t="s">
        <v>119</v>
      </c>
      <c r="U13" s="32" t="s">
        <v>120</v>
      </c>
      <c r="V13" s="32" t="s">
        <v>121</v>
      </c>
      <c r="W13" s="32" t="s">
        <v>122</v>
      </c>
      <c r="X13" s="87"/>
      <c r="Y13" s="32" t="s">
        <v>123</v>
      </c>
      <c r="Z13" s="32" t="s">
        <v>124</v>
      </c>
      <c r="AA13" s="32" t="s">
        <v>125</v>
      </c>
    </row>
    <row r="14" spans="1:27" ht="12.75" customHeight="1">
      <c r="A14" s="15"/>
      <c r="B14" s="294"/>
      <c r="C14" s="298"/>
      <c r="D14" s="287"/>
      <c r="E14" s="142" t="s">
        <v>126</v>
      </c>
      <c r="F14" s="87"/>
      <c r="G14" s="30" t="s">
        <v>127</v>
      </c>
      <c r="H14" s="30" t="s">
        <v>127</v>
      </c>
      <c r="I14" s="30" t="s">
        <v>128</v>
      </c>
      <c r="J14" s="30" t="s">
        <v>128</v>
      </c>
      <c r="K14" s="30" t="s">
        <v>129</v>
      </c>
      <c r="L14" s="31" t="s">
        <v>129</v>
      </c>
      <c r="M14" s="30" t="s">
        <v>130</v>
      </c>
      <c r="N14" s="30" t="s">
        <v>130</v>
      </c>
      <c r="O14" s="87"/>
      <c r="P14" s="30" t="s">
        <v>131</v>
      </c>
      <c r="Q14" s="30" t="s">
        <v>132</v>
      </c>
      <c r="R14" s="30" t="s">
        <v>132</v>
      </c>
      <c r="S14" s="36" t="s">
        <v>133</v>
      </c>
      <c r="T14" s="30" t="s">
        <v>133</v>
      </c>
      <c r="U14" s="30" t="s">
        <v>134</v>
      </c>
      <c r="V14" s="30" t="s">
        <v>134</v>
      </c>
      <c r="W14" s="30" t="s">
        <v>135</v>
      </c>
      <c r="X14" s="87"/>
      <c r="Y14" s="30" t="s">
        <v>135</v>
      </c>
      <c r="Z14" s="30" t="s">
        <v>136</v>
      </c>
      <c r="AA14" s="30" t="s">
        <v>136</v>
      </c>
    </row>
    <row r="15" spans="1:27" ht="12.75" customHeight="1">
      <c r="A15" s="15"/>
      <c r="B15" s="281" t="s">
        <v>137</v>
      </c>
      <c r="C15" s="111" t="s">
        <v>138</v>
      </c>
      <c r="D15" s="276" t="s">
        <v>139</v>
      </c>
      <c r="E15" s="300"/>
      <c r="F15" s="87"/>
      <c r="G15" s="109">
        <f>IF('2a Aggregate costs'!H$15="-","-",SUM('2a Aggregate costs'!H$15,'2a Aggregate costs'!H$16,'2a Aggregate costs'!H$17,'2a Aggregate costs'!H38)*'3a Demand'!$C$9+'2a Aggregate costs'!H$18)</f>
        <v>68.565771367263309</v>
      </c>
      <c r="H15" s="109">
        <f>IF('2a Aggregate costs'!I$15="-","-",SUM('2a Aggregate costs'!I$15,'2a Aggregate costs'!I$16,'2a Aggregate costs'!I$17,'2a Aggregate costs'!I38)*'3a Demand'!$C$9+'2a Aggregate costs'!I$18)</f>
        <v>68.545523907361414</v>
      </c>
      <c r="I15" s="109">
        <f>IF('2a Aggregate costs'!J$15="-","-",SUM('2a Aggregate costs'!J$15,'2a Aggregate costs'!J$16,'2a Aggregate costs'!J$17,'2a Aggregate costs'!J38)*'3a Demand'!$C$9+'2a Aggregate costs'!J$18)</f>
        <v>83.614794006957538</v>
      </c>
      <c r="J15" s="109">
        <f>IF('2a Aggregate costs'!K$15="-","-",SUM('2a Aggregate costs'!K$15,'2a Aggregate costs'!K$16,'2a Aggregate costs'!K$17,'2a Aggregate costs'!K38)*'3a Demand'!$C$9+'2a Aggregate costs'!K$18)</f>
        <v>83.537954562762394</v>
      </c>
      <c r="K15" s="109">
        <f>IF('2a Aggregate costs'!L$15="-","-",SUM('2a Aggregate costs'!L$15,'2a Aggregate costs'!L$16,'2a Aggregate costs'!L$17,'2a Aggregate costs'!L38)*'3a Demand'!$C$9+'2a Aggregate costs'!L$18)</f>
        <v>88.918000091064357</v>
      </c>
      <c r="L15" s="109">
        <f>IF('2a Aggregate costs'!M$15="-","-",SUM('2a Aggregate costs'!M$15,'2a Aggregate costs'!M$16,'2a Aggregate costs'!M$17,'2a Aggregate costs'!M38)*'3a Demand'!$C$9+'2a Aggregate costs'!M$18)</f>
        <v>89.232750584499058</v>
      </c>
      <c r="M15" s="109">
        <f>IF('2a Aggregate costs'!N$15="-","-",SUM('2a Aggregate costs'!N$15,'2a Aggregate costs'!N$16,'2a Aggregate costs'!N$17,'2a Aggregate costs'!N38)*'3a Demand'!$C$9+'2a Aggregate costs'!N$18)</f>
        <v>103.19089658237827</v>
      </c>
      <c r="N15" s="109">
        <f>IF('2a Aggregate costs'!O$15="-","-",SUM('2a Aggregate costs'!O$15,'2a Aggregate costs'!O$16,'2a Aggregate costs'!O$17,'2a Aggregate costs'!O38)*'3a Demand'!$C$9+'2a Aggregate costs'!O$18)</f>
        <v>103.26009605959037</v>
      </c>
      <c r="O15" s="87"/>
      <c r="P15" s="109">
        <f>IF('2a Aggregate costs'!Q$15="-","-",SUM('2a Aggregate costs'!Q$15,'2a Aggregate costs'!Q$16,'2a Aggregate costs'!Q$17,'2a Aggregate costs'!Q38)*'3a Demand'!$C$9+'2a Aggregate costs'!Q$18)</f>
        <v>103.26009605959037</v>
      </c>
      <c r="Q15" s="109">
        <f>IF('2a Aggregate costs'!R$15="-","-",SUM('2a Aggregate costs'!R$15,'2a Aggregate costs'!R$16,'2a Aggregate costs'!R$17,'2a Aggregate costs'!R38)*'3a Demand'!$C$9+'2a Aggregate costs'!R$18)</f>
        <v>110.39599487540659</v>
      </c>
      <c r="R15" s="109">
        <f>IF('2a Aggregate costs'!S$15="-","-",SUM('2a Aggregate costs'!S$15,'2a Aggregate costs'!S$16,'2a Aggregate costs'!S$17,'2a Aggregate costs'!S38)*'3a Demand'!$C$9+'2a Aggregate costs'!S$18)</f>
        <v>111.7072095389764</v>
      </c>
      <c r="S15" s="109">
        <f>IF('2a Aggregate costs'!T$15="-","-",SUM('2a Aggregate costs'!T$15,'2a Aggregate costs'!T$16,'2a Aggregate costs'!T$17,'2a Aggregate costs'!T38)*'3a Demand'!$C$9+'2a Aggregate costs'!T$18)</f>
        <v>114.90065469882065</v>
      </c>
      <c r="T15" s="109">
        <f>IF('2a Aggregate costs'!U$15="-","-",SUM('2a Aggregate costs'!U$15,'2a Aggregate costs'!U$16,'2a Aggregate costs'!U$17,'2a Aggregate costs'!U38)*'3a Demand'!$C$9+'2a Aggregate costs'!U$18)</f>
        <v>114.4180160814398</v>
      </c>
      <c r="U15" s="109">
        <f>IF('2a Aggregate costs'!V$15="-","-",SUM('2a Aggregate costs'!V$15,'2a Aggregate costs'!V$16,'2a Aggregate costs'!V$17,'2a Aggregate costs'!V38)*'3a Demand'!$C$9+'2a Aggregate costs'!V$18)</f>
        <v>121.05350272737377</v>
      </c>
      <c r="V15" s="109">
        <f>IF('2a Aggregate costs'!W$15="-","-",SUM('2a Aggregate costs'!W$15,'2a Aggregate costs'!W$16,'2a Aggregate costs'!W$17,'2a Aggregate costs'!W38)*'3a Demand'!$C$9+'2a Aggregate costs'!W$18)</f>
        <v>120.46168627822081</v>
      </c>
      <c r="W15" s="109">
        <f>IF('2a Aggregate costs'!X$15="-","-",SUM('2a Aggregate costs'!X$15,'2a Aggregate costs'!X$16,'2a Aggregate costs'!X$17,'2a Aggregate costs'!X38)*'3a Demand'!$C$9+'2a Aggregate costs'!X$18)</f>
        <v>126.57531856556605</v>
      </c>
      <c r="X15" s="87"/>
      <c r="Y15" s="109">
        <f>IF('2a Aggregate costs'!Z$15="-","-",SUM('2a Aggregate costs'!Z$15,'2a Aggregate costs'!Z$16,'2a Aggregate costs'!Z$17,'2a Aggregate costs'!Z38)*'3a Demand'!$C$9+'2a Aggregate costs'!Z$18)</f>
        <v>125.50081958008585</v>
      </c>
      <c r="Z15" s="109" t="str">
        <f>IF('2a Aggregate costs'!AA$15="-","-",SUM('2a Aggregate costs'!AA$15,'2a Aggregate costs'!AA$16,'2a Aggregate costs'!AA$17,'2a Aggregate costs'!AA38)*'3a Demand'!$C$9+'2a Aggregate costs'!AA$18)</f>
        <v>-</v>
      </c>
      <c r="AA15" s="109" t="str">
        <f>IF('2a Aggregate costs'!AB$15="-","-",SUM('2a Aggregate costs'!AB$15,'2a Aggregate costs'!AB$16,'2a Aggregate costs'!AB$17,'2a Aggregate costs'!AB38)*'3a Demand'!$C$9+'2a Aggregate costs'!AB$18)</f>
        <v>-</v>
      </c>
    </row>
    <row r="16" spans="1:27" ht="12.75" customHeight="1">
      <c r="A16" s="15"/>
      <c r="B16" s="282"/>
      <c r="C16" s="111" t="s">
        <v>140</v>
      </c>
      <c r="D16" s="276"/>
      <c r="E16" s="300"/>
      <c r="F16" s="87"/>
      <c r="G16" s="109">
        <f>IF('2a Aggregate costs'!H$15="-","-",SUM('2a Aggregate costs'!H$15,'2a Aggregate costs'!H$16,'2a Aggregate costs'!H$17,'2a Aggregate costs'!H39)*'3a Demand'!$C$9+'2a Aggregate costs'!H$18)</f>
        <v>68.549277733799528</v>
      </c>
      <c r="H16" s="109">
        <f>IF('2a Aggregate costs'!I$15="-","-",SUM('2a Aggregate costs'!I$15,'2a Aggregate costs'!I$16,'2a Aggregate costs'!I$17,'2a Aggregate costs'!I39)*'3a Demand'!$C$9+'2a Aggregate costs'!I$18)</f>
        <v>68.529294772291379</v>
      </c>
      <c r="I16" s="109">
        <f>IF('2a Aggregate costs'!J$15="-","-",SUM('2a Aggregate costs'!J$15,'2a Aggregate costs'!J$16,'2a Aggregate costs'!J$17,'2a Aggregate costs'!J39)*'3a Demand'!$C$9+'2a Aggregate costs'!J$18)</f>
        <v>83.598175372645827</v>
      </c>
      <c r="J16" s="109">
        <f>IF('2a Aggregate costs'!K$15="-","-",SUM('2a Aggregate costs'!K$15,'2a Aggregate costs'!K$16,'2a Aggregate costs'!K$17,'2a Aggregate costs'!K39)*'3a Demand'!$C$9+'2a Aggregate costs'!K$18)</f>
        <v>83.520615948275136</v>
      </c>
      <c r="K16" s="109">
        <f>IF('2a Aggregate costs'!L$15="-","-",SUM('2a Aggregate costs'!L$15,'2a Aggregate costs'!L$16,'2a Aggregate costs'!L$17,'2a Aggregate costs'!L39)*'3a Demand'!$C$9+'2a Aggregate costs'!L$18)</f>
        <v>88.900349381516335</v>
      </c>
      <c r="L16" s="109">
        <f>IF('2a Aggregate costs'!M$15="-","-",SUM('2a Aggregate costs'!M$15,'2a Aggregate costs'!M$16,'2a Aggregate costs'!M$17,'2a Aggregate costs'!M39)*'3a Demand'!$C$9+'2a Aggregate costs'!M$18)</f>
        <v>89.215421715439106</v>
      </c>
      <c r="M16" s="109">
        <f>IF('2a Aggregate costs'!N$15="-","-",SUM('2a Aggregate costs'!N$15,'2a Aggregate costs'!N$16,'2a Aggregate costs'!N$17,'2a Aggregate costs'!N39)*'3a Demand'!$C$9+'2a Aggregate costs'!N$18)</f>
        <v>103.1814964830757</v>
      </c>
      <c r="N16" s="109">
        <f>IF('2a Aggregate costs'!O$15="-","-",SUM('2a Aggregate costs'!O$15,'2a Aggregate costs'!O$16,'2a Aggregate costs'!O$17,'2a Aggregate costs'!O39)*'3a Demand'!$C$9+'2a Aggregate costs'!O$18)</f>
        <v>103.25048926507061</v>
      </c>
      <c r="O16" s="87"/>
      <c r="P16" s="109">
        <f>IF('2a Aggregate costs'!Q$15="-","-",SUM('2a Aggregate costs'!Q$15,'2a Aggregate costs'!Q$16,'2a Aggregate costs'!Q$17,'2a Aggregate costs'!Q39)*'3a Demand'!$C$9+'2a Aggregate costs'!Q$18)</f>
        <v>103.25048926507061</v>
      </c>
      <c r="Q16" s="109">
        <f>IF('2a Aggregate costs'!R$15="-","-",SUM('2a Aggregate costs'!R$15,'2a Aggregate costs'!R$16,'2a Aggregate costs'!R$17,'2a Aggregate costs'!R39)*'3a Demand'!$C$9+'2a Aggregate costs'!R$18)</f>
        <v>110.37944693268375</v>
      </c>
      <c r="R16" s="109">
        <f>IF('2a Aggregate costs'!S$15="-","-",SUM('2a Aggregate costs'!S$15,'2a Aggregate costs'!S$16,'2a Aggregate costs'!S$17,'2a Aggregate costs'!S39)*'3a Demand'!$C$9+'2a Aggregate costs'!S$18)</f>
        <v>111.69006213727795</v>
      </c>
      <c r="S16" s="109">
        <f>IF('2a Aggregate costs'!T$15="-","-",SUM('2a Aggregate costs'!T$15,'2a Aggregate costs'!T$16,'2a Aggregate costs'!T$17,'2a Aggregate costs'!T39)*'3a Demand'!$C$9+'2a Aggregate costs'!T$18)</f>
        <v>114.8843354440319</v>
      </c>
      <c r="T16" s="109">
        <f>IF('2a Aggregate costs'!U$15="-","-",SUM('2a Aggregate costs'!U$15,'2a Aggregate costs'!U$16,'2a Aggregate costs'!U$17,'2a Aggregate costs'!U39)*'3a Demand'!$C$9+'2a Aggregate costs'!U$18)</f>
        <v>114.39960231359808</v>
      </c>
      <c r="U16" s="109">
        <f>IF('2a Aggregate costs'!V$15="-","-",SUM('2a Aggregate costs'!V$15,'2a Aggregate costs'!V$16,'2a Aggregate costs'!V$17,'2a Aggregate costs'!V39)*'3a Demand'!$C$9+'2a Aggregate costs'!V$18)</f>
        <v>121.02780814466783</v>
      </c>
      <c r="V16" s="109">
        <f>IF('2a Aggregate costs'!W$15="-","-",SUM('2a Aggregate costs'!W$15,'2a Aggregate costs'!W$16,'2a Aggregate costs'!W$17,'2a Aggregate costs'!W39)*'3a Demand'!$C$9+'2a Aggregate costs'!W$18)</f>
        <v>120.43774198122743</v>
      </c>
      <c r="W16" s="109">
        <f>IF('2a Aggregate costs'!X$15="-","-",SUM('2a Aggregate costs'!X$15,'2a Aggregate costs'!X$16,'2a Aggregate costs'!X$17,'2a Aggregate costs'!X39)*'3a Demand'!$C$9+'2a Aggregate costs'!X$18)</f>
        <v>126.5450819719328</v>
      </c>
      <c r="X16" s="87"/>
      <c r="Y16" s="109">
        <f>IF('2a Aggregate costs'!Z$15="-","-",SUM('2a Aggregate costs'!Z$15,'2a Aggregate costs'!Z$16,'2a Aggregate costs'!Z$17,'2a Aggregate costs'!Z39)*'3a Demand'!$C$9+'2a Aggregate costs'!Z$18)</f>
        <v>125.47176062818309</v>
      </c>
      <c r="Z16" s="109" t="str">
        <f>IF('2a Aggregate costs'!AA$15="-","-",SUM('2a Aggregate costs'!AA$15,'2a Aggregate costs'!AA$16,'2a Aggregate costs'!AA$17,'2a Aggregate costs'!AA39)*'3a Demand'!$C$9+'2a Aggregate costs'!AA$18)</f>
        <v>-</v>
      </c>
      <c r="AA16" s="109" t="str">
        <f>IF('2a Aggregate costs'!AB$15="-","-",SUM('2a Aggregate costs'!AB$15,'2a Aggregate costs'!AB$16,'2a Aggregate costs'!AB$17,'2a Aggregate costs'!AB39)*'3a Demand'!$C$9+'2a Aggregate costs'!AB$18)</f>
        <v>-</v>
      </c>
    </row>
    <row r="17" spans="1:27" ht="12.75" customHeight="1">
      <c r="A17" s="15"/>
      <c r="B17" s="282"/>
      <c r="C17" s="111" t="s">
        <v>141</v>
      </c>
      <c r="D17" s="276"/>
      <c r="E17" s="300"/>
      <c r="F17" s="87"/>
      <c r="G17" s="109">
        <f>IF('2a Aggregate costs'!H$15="-","-",SUM('2a Aggregate costs'!H$15,'2a Aggregate costs'!H$16,'2a Aggregate costs'!H$17,'2a Aggregate costs'!H40)*'3a Demand'!$C$9+'2a Aggregate costs'!H$18)</f>
        <v>68.556743260928414</v>
      </c>
      <c r="H17" s="109">
        <f>IF('2a Aggregate costs'!I$15="-","-",SUM('2a Aggregate costs'!I$15,'2a Aggregate costs'!I$16,'2a Aggregate costs'!I$17,'2a Aggregate costs'!I40)*'3a Demand'!$C$9+'2a Aggregate costs'!I$18)</f>
        <v>68.536640579290776</v>
      </c>
      <c r="I17" s="109">
        <f>IF('2a Aggregate costs'!J$15="-","-",SUM('2a Aggregate costs'!J$15,'2a Aggregate costs'!J$16,'2a Aggregate costs'!J$17,'2a Aggregate costs'!J40)*'3a Demand'!$C$9+'2a Aggregate costs'!J$18)</f>
        <v>83.605697479013202</v>
      </c>
      <c r="J17" s="109">
        <f>IF('2a Aggregate costs'!K$15="-","-",SUM('2a Aggregate costs'!K$15,'2a Aggregate costs'!K$16,'2a Aggregate costs'!K$17,'2a Aggregate costs'!K40)*'3a Demand'!$C$9+'2a Aggregate costs'!K$18)</f>
        <v>83.528463939872381</v>
      </c>
      <c r="K17" s="109">
        <f>IF('2a Aggregate costs'!L$15="-","-",SUM('2a Aggregate costs'!L$15,'2a Aggregate costs'!L$16,'2a Aggregate costs'!L$17,'2a Aggregate costs'!L40)*'3a Demand'!$C$9+'2a Aggregate costs'!L$18)</f>
        <v>88.908338636962327</v>
      </c>
      <c r="L17" s="109">
        <f>IF('2a Aggregate costs'!M$15="-","-",SUM('2a Aggregate costs'!M$15,'2a Aggregate costs'!M$16,'2a Aggregate costs'!M$17,'2a Aggregate costs'!M40)*'3a Demand'!$C$9+'2a Aggregate costs'!M$18)</f>
        <v>89.223265295955429</v>
      </c>
      <c r="M17" s="109">
        <f>IF('2a Aggregate costs'!N$15="-","-",SUM('2a Aggregate costs'!N$15,'2a Aggregate costs'!N$16,'2a Aggregate costs'!N$17,'2a Aggregate costs'!N40)*'3a Demand'!$C$9+'2a Aggregate costs'!N$18)</f>
        <v>103.19079248395576</v>
      </c>
      <c r="N17" s="109">
        <f>IF('2a Aggregate costs'!O$15="-","-",SUM('2a Aggregate costs'!O$15,'2a Aggregate costs'!O$16,'2a Aggregate costs'!O$17,'2a Aggregate costs'!O40)*'3a Demand'!$C$9+'2a Aggregate costs'!O$18)</f>
        <v>103.25998967218713</v>
      </c>
      <c r="O17" s="87"/>
      <c r="P17" s="109">
        <f>IF('2a Aggregate costs'!Q$15="-","-",SUM('2a Aggregate costs'!Q$15,'2a Aggregate costs'!Q$16,'2a Aggregate costs'!Q$17,'2a Aggregate costs'!Q40)*'3a Demand'!$C$9+'2a Aggregate costs'!Q$18)</f>
        <v>103.25998967218713</v>
      </c>
      <c r="Q17" s="109">
        <f>IF('2a Aggregate costs'!R$15="-","-",SUM('2a Aggregate costs'!R$15,'2a Aggregate costs'!R$16,'2a Aggregate costs'!R$17,'2a Aggregate costs'!R40)*'3a Demand'!$C$9+'2a Aggregate costs'!R$18)</f>
        <v>110.39101593552665</v>
      </c>
      <c r="R17" s="109">
        <f>IF('2a Aggregate costs'!S$15="-","-",SUM('2a Aggregate costs'!S$15,'2a Aggregate costs'!S$16,'2a Aggregate costs'!S$17,'2a Aggregate costs'!S40)*'3a Demand'!$C$9+'2a Aggregate costs'!S$18)</f>
        <v>111.70205324303423</v>
      </c>
      <c r="S17" s="109">
        <f>IF('2a Aggregate costs'!T$15="-","-",SUM('2a Aggregate costs'!T$15,'2a Aggregate costs'!T$16,'2a Aggregate costs'!T$17,'2a Aggregate costs'!T40)*'3a Demand'!$C$9+'2a Aggregate costs'!T$18)</f>
        <v>114.89522129686249</v>
      </c>
      <c r="T17" s="109">
        <f>IF('2a Aggregate costs'!U$15="-","-",SUM('2a Aggregate costs'!U$15,'2a Aggregate costs'!U$16,'2a Aggregate costs'!U$17,'2a Aggregate costs'!U40)*'3a Demand'!$C$9+'2a Aggregate costs'!U$18)</f>
        <v>114.41188769241774</v>
      </c>
      <c r="U17" s="109">
        <f>IF('2a Aggregate costs'!V$15="-","-",SUM('2a Aggregate costs'!V$15,'2a Aggregate costs'!V$16,'2a Aggregate costs'!V$17,'2a Aggregate costs'!V40)*'3a Demand'!$C$9+'2a Aggregate costs'!V$18)</f>
        <v>121.04682014154253</v>
      </c>
      <c r="V17" s="109">
        <f>IF('2a Aggregate costs'!W$15="-","-",SUM('2a Aggregate costs'!W$15,'2a Aggregate costs'!W$16,'2a Aggregate costs'!W$17,'2a Aggregate costs'!W40)*'3a Demand'!$C$9+'2a Aggregate costs'!W$18)</f>
        <v>120.45547361108393</v>
      </c>
      <c r="W17" s="109">
        <f>IF('2a Aggregate costs'!X$15="-","-",SUM('2a Aggregate costs'!X$15,'2a Aggregate costs'!X$16,'2a Aggregate costs'!X$17,'2a Aggregate costs'!X40)*'3a Demand'!$C$9+'2a Aggregate costs'!X$18)</f>
        <v>126.57473445968105</v>
      </c>
      <c r="X17" s="87"/>
      <c r="Y17" s="109">
        <f>IF('2a Aggregate costs'!Z$15="-","-",SUM('2a Aggregate costs'!Z$15,'2a Aggregate costs'!Z$16,'2a Aggregate costs'!Z$17,'2a Aggregate costs'!Z40)*'3a Demand'!$C$9+'2a Aggregate costs'!Z$18)</f>
        <v>125.50026418064236</v>
      </c>
      <c r="Z17" s="109" t="str">
        <f>IF('2a Aggregate costs'!AA$15="-","-",SUM('2a Aggregate costs'!AA$15,'2a Aggregate costs'!AA$16,'2a Aggregate costs'!AA$17,'2a Aggregate costs'!AA40)*'3a Demand'!$C$9+'2a Aggregate costs'!AA$18)</f>
        <v>-</v>
      </c>
      <c r="AA17" s="109" t="str">
        <f>IF('2a Aggregate costs'!AB$15="-","-",SUM('2a Aggregate costs'!AB$15,'2a Aggregate costs'!AB$16,'2a Aggregate costs'!AB$17,'2a Aggregate costs'!AB40)*'3a Demand'!$C$9+'2a Aggregate costs'!AB$18)</f>
        <v>-</v>
      </c>
    </row>
    <row r="18" spans="1:27" ht="12.75" customHeight="1">
      <c r="A18" s="15"/>
      <c r="B18" s="282"/>
      <c r="C18" s="111" t="s">
        <v>142</v>
      </c>
      <c r="D18" s="276"/>
      <c r="E18" s="300"/>
      <c r="F18" s="87"/>
      <c r="G18" s="109">
        <f>IF('2a Aggregate costs'!H$15="-","-",SUM('2a Aggregate costs'!H$15,'2a Aggregate costs'!H$16,'2a Aggregate costs'!H$17,'2a Aggregate costs'!H41)*'3a Demand'!$C$9+'2a Aggregate costs'!H$18)</f>
        <v>68.565747177307713</v>
      </c>
      <c r="H18" s="109">
        <f>IF('2a Aggregate costs'!I$15="-","-",SUM('2a Aggregate costs'!I$15,'2a Aggregate costs'!I$16,'2a Aggregate costs'!I$17,'2a Aggregate costs'!I41)*'3a Demand'!$C$9+'2a Aggregate costs'!I$18)</f>
        <v>68.545500105325445</v>
      </c>
      <c r="I18" s="109">
        <f>IF('2a Aggregate costs'!J$15="-","-",SUM('2a Aggregate costs'!J$15,'2a Aggregate costs'!J$16,'2a Aggregate costs'!J$17,'2a Aggregate costs'!J41)*'3a Demand'!$C$9+'2a Aggregate costs'!J$18)</f>
        <v>83.614769633672708</v>
      </c>
      <c r="J18" s="109">
        <f>IF('2a Aggregate costs'!K$15="-","-",SUM('2a Aggregate costs'!K$15,'2a Aggregate costs'!K$16,'2a Aggregate costs'!K$17,'2a Aggregate costs'!K41)*'3a Demand'!$C$9+'2a Aggregate costs'!K$18)</f>
        <v>83.537929133537489</v>
      </c>
      <c r="K18" s="109">
        <f>IF('2a Aggregate costs'!L$15="-","-",SUM('2a Aggregate costs'!L$15,'2a Aggregate costs'!L$16,'2a Aggregate costs'!L$17,'2a Aggregate costs'!L41)*'3a Demand'!$C$9+'2a Aggregate costs'!L$18)</f>
        <v>88.91797420411342</v>
      </c>
      <c r="L18" s="109">
        <f>IF('2a Aggregate costs'!M$15="-","-",SUM('2a Aggregate costs'!M$15,'2a Aggregate costs'!M$16,'2a Aggregate costs'!M$17,'2a Aggregate costs'!M41)*'3a Demand'!$C$9+'2a Aggregate costs'!M$18)</f>
        <v>89.232725169567033</v>
      </c>
      <c r="M18" s="109">
        <f>IF('2a Aggregate costs'!N$15="-","-",SUM('2a Aggregate costs'!N$15,'2a Aggregate costs'!N$16,'2a Aggregate costs'!N$17,'2a Aggregate costs'!N41)*'3a Demand'!$C$9+'2a Aggregate costs'!N$18)</f>
        <v>103.20523416154967</v>
      </c>
      <c r="N18" s="109">
        <f>IF('2a Aggregate costs'!O$15="-","-",SUM('2a Aggregate costs'!O$15,'2a Aggregate costs'!O$16,'2a Aggregate costs'!O$17,'2a Aggregate costs'!O41)*'3a Demand'!$C$9+'2a Aggregate costs'!O$18)</f>
        <v>103.27474890235051</v>
      </c>
      <c r="O18" s="87"/>
      <c r="P18" s="109">
        <f>IF('2a Aggregate costs'!Q$15="-","-",SUM('2a Aggregate costs'!Q$15,'2a Aggregate costs'!Q$16,'2a Aggregate costs'!Q$17,'2a Aggregate costs'!Q41)*'3a Demand'!$C$9+'2a Aggregate costs'!Q$18)</f>
        <v>103.27474890235051</v>
      </c>
      <c r="Q18" s="109">
        <f>IF('2a Aggregate costs'!R$15="-","-",SUM('2a Aggregate costs'!R$15,'2a Aggregate costs'!R$16,'2a Aggregate costs'!R$17,'2a Aggregate costs'!R41)*'3a Demand'!$C$9+'2a Aggregate costs'!R$18)</f>
        <v>110.40834451903547</v>
      </c>
      <c r="R18" s="109">
        <f>IF('2a Aggregate costs'!S$15="-","-",SUM('2a Aggregate costs'!S$15,'2a Aggregate costs'!S$16,'2a Aggregate costs'!S$17,'2a Aggregate costs'!S41)*'3a Demand'!$C$9+'2a Aggregate costs'!S$18)</f>
        <v>111.72002066613638</v>
      </c>
      <c r="S18" s="109">
        <f>IF('2a Aggregate costs'!T$15="-","-",SUM('2a Aggregate costs'!T$15,'2a Aggregate costs'!T$16,'2a Aggregate costs'!T$17,'2a Aggregate costs'!T41)*'3a Demand'!$C$9+'2a Aggregate costs'!T$18)</f>
        <v>114.92100619219393</v>
      </c>
      <c r="T18" s="109">
        <f>IF('2a Aggregate costs'!U$15="-","-",SUM('2a Aggregate costs'!U$15,'2a Aggregate costs'!U$16,'2a Aggregate costs'!U$17,'2a Aggregate costs'!U41)*'3a Demand'!$C$9+'2a Aggregate costs'!U$18)</f>
        <v>114.44093718956309</v>
      </c>
      <c r="U18" s="109">
        <f>IF('2a Aggregate costs'!V$15="-","-",SUM('2a Aggregate costs'!V$15,'2a Aggregate costs'!V$16,'2a Aggregate costs'!V$17,'2a Aggregate costs'!V41)*'3a Demand'!$C$9+'2a Aggregate costs'!V$18)</f>
        <v>121.08265454459803</v>
      </c>
      <c r="V18" s="109">
        <f>IF('2a Aggregate costs'!W$15="-","-",SUM('2a Aggregate costs'!W$15,'2a Aggregate costs'!W$16,'2a Aggregate costs'!W$17,'2a Aggregate costs'!W41)*'3a Demand'!$C$9+'2a Aggregate costs'!W$18)</f>
        <v>120.48875645470467</v>
      </c>
      <c r="W18" s="109">
        <f>IF('2a Aggregate costs'!X$15="-","-",SUM('2a Aggregate costs'!X$15,'2a Aggregate costs'!X$16,'2a Aggregate costs'!X$17,'2a Aggregate costs'!X41)*'3a Demand'!$C$9+'2a Aggregate costs'!X$18)</f>
        <v>126.60981518104413</v>
      </c>
      <c r="X18" s="87"/>
      <c r="Y18" s="109">
        <f>IF('2a Aggregate costs'!Z$15="-","-",SUM('2a Aggregate costs'!Z$15,'2a Aggregate costs'!Z$16,'2a Aggregate costs'!Z$17,'2a Aggregate costs'!Z41)*'3a Demand'!$C$9+'2a Aggregate costs'!Z$18)</f>
        <v>125.53404322974728</v>
      </c>
      <c r="Z18" s="109" t="str">
        <f>IF('2a Aggregate costs'!AA$15="-","-",SUM('2a Aggregate costs'!AA$15,'2a Aggregate costs'!AA$16,'2a Aggregate costs'!AA$17,'2a Aggregate costs'!AA41)*'3a Demand'!$C$9+'2a Aggregate costs'!AA$18)</f>
        <v>-</v>
      </c>
      <c r="AA18" s="109" t="str">
        <f>IF('2a Aggregate costs'!AB$15="-","-",SUM('2a Aggregate costs'!AB$15,'2a Aggregate costs'!AB$16,'2a Aggregate costs'!AB$17,'2a Aggregate costs'!AB41)*'3a Demand'!$C$9+'2a Aggregate costs'!AB$18)</f>
        <v>-</v>
      </c>
    </row>
    <row r="19" spans="1:27" ht="12.75" customHeight="1">
      <c r="A19" s="15"/>
      <c r="B19" s="282"/>
      <c r="C19" s="111" t="s">
        <v>143</v>
      </c>
      <c r="D19" s="276"/>
      <c r="E19" s="300"/>
      <c r="F19" s="87"/>
      <c r="G19" s="109">
        <f>IF('2a Aggregate costs'!H$15="-","-",SUM('2a Aggregate costs'!H$15,'2a Aggregate costs'!H$16,'2a Aggregate costs'!H$17,'2a Aggregate costs'!H42)*'3a Demand'!$C$9+'2a Aggregate costs'!H$18)</f>
        <v>68.550813167100358</v>
      </c>
      <c r="H19" s="109">
        <f>IF('2a Aggregate costs'!I$15="-","-",SUM('2a Aggregate costs'!I$15,'2a Aggregate costs'!I$16,'2a Aggregate costs'!I$17,'2a Aggregate costs'!I42)*'3a Demand'!$C$9+'2a Aggregate costs'!I$18)</f>
        <v>68.530805582779863</v>
      </c>
      <c r="I19" s="109">
        <f>IF('2a Aggregate costs'!J$15="-","-",SUM('2a Aggregate costs'!J$15,'2a Aggregate costs'!J$16,'2a Aggregate costs'!J$17,'2a Aggregate costs'!J42)*'3a Demand'!$C$9+'2a Aggregate costs'!J$18)</f>
        <v>83.599722442586042</v>
      </c>
      <c r="J19" s="109">
        <f>IF('2a Aggregate costs'!K$15="-","-",SUM('2a Aggregate costs'!K$15,'2a Aggregate costs'!K$16,'2a Aggregate costs'!K$17,'2a Aggregate costs'!K42)*'3a Demand'!$C$9+'2a Aggregate costs'!K$18)</f>
        <v>83.522230042957943</v>
      </c>
      <c r="K19" s="109">
        <f>IF('2a Aggregate costs'!L$15="-","-",SUM('2a Aggregate costs'!L$15,'2a Aggregate costs'!L$16,'2a Aggregate costs'!L$17,'2a Aggregate costs'!L42)*'3a Demand'!$C$9+'2a Aggregate costs'!L$18)</f>
        <v>88.901992529903438</v>
      </c>
      <c r="L19" s="109">
        <f>IF('2a Aggregate costs'!M$15="-","-",SUM('2a Aggregate costs'!M$15,'2a Aggregate costs'!M$16,'2a Aggregate costs'!M$17,'2a Aggregate costs'!M42)*'3a Demand'!$C$9+'2a Aggregate costs'!M$18)</f>
        <v>89.21703490289589</v>
      </c>
      <c r="M19" s="109">
        <f>IF('2a Aggregate costs'!N$15="-","-",SUM('2a Aggregate costs'!N$15,'2a Aggregate costs'!N$16,'2a Aggregate costs'!N$17,'2a Aggregate costs'!N42)*'3a Demand'!$C$9+'2a Aggregate costs'!N$18)</f>
        <v>103.1814234863363</v>
      </c>
      <c r="N19" s="109">
        <f>IF('2a Aggregate costs'!O$15="-","-",SUM('2a Aggregate costs'!O$15,'2a Aggregate costs'!O$16,'2a Aggregate costs'!O$17,'2a Aggregate costs'!O42)*'3a Demand'!$C$9+'2a Aggregate costs'!O$18)</f>
        <v>103.2504146632336</v>
      </c>
      <c r="O19" s="87"/>
      <c r="P19" s="109">
        <f>IF('2a Aggregate costs'!Q$15="-","-",SUM('2a Aggregate costs'!Q$15,'2a Aggregate costs'!Q$16,'2a Aggregate costs'!Q$17,'2a Aggregate costs'!Q42)*'3a Demand'!$C$9+'2a Aggregate costs'!Q$18)</f>
        <v>103.2504146632336</v>
      </c>
      <c r="Q19" s="109">
        <f>IF('2a Aggregate costs'!R$15="-","-",SUM('2a Aggregate costs'!R$15,'2a Aggregate costs'!R$16,'2a Aggregate costs'!R$17,'2a Aggregate costs'!R42)*'3a Demand'!$C$9+'2a Aggregate costs'!R$18)</f>
        <v>110.38159085908389</v>
      </c>
      <c r="R19" s="109">
        <f>IF('2a Aggregate costs'!S$15="-","-",SUM('2a Aggregate costs'!S$15,'2a Aggregate costs'!S$16,'2a Aggregate costs'!S$17,'2a Aggregate costs'!S42)*'3a Demand'!$C$9+'2a Aggregate costs'!S$18)</f>
        <v>111.69228468957603</v>
      </c>
      <c r="S19" s="109">
        <f>IF('2a Aggregate costs'!T$15="-","-",SUM('2a Aggregate costs'!T$15,'2a Aggregate costs'!T$16,'2a Aggregate costs'!T$17,'2a Aggregate costs'!T42)*'3a Demand'!$C$9+'2a Aggregate costs'!T$18)</f>
        <v>114.89110859099678</v>
      </c>
      <c r="T19" s="109">
        <f>IF('2a Aggregate costs'!U$15="-","-",SUM('2a Aggregate costs'!U$15,'2a Aggregate costs'!U$16,'2a Aggregate costs'!U$17,'2a Aggregate costs'!U42)*'3a Demand'!$C$9+'2a Aggregate costs'!U$18)</f>
        <v>114.40723325319138</v>
      </c>
      <c r="U19" s="109">
        <f>IF('2a Aggregate costs'!V$15="-","-",SUM('2a Aggregate costs'!V$15,'2a Aggregate costs'!V$16,'2a Aggregate costs'!V$17,'2a Aggregate costs'!V42)*'3a Demand'!$C$9+'2a Aggregate costs'!V$18)</f>
        <v>121.04034142400069</v>
      </c>
      <c r="V19" s="109">
        <f>IF('2a Aggregate costs'!W$15="-","-",SUM('2a Aggregate costs'!W$15,'2a Aggregate costs'!W$16,'2a Aggregate costs'!W$17,'2a Aggregate costs'!W42)*'3a Demand'!$C$9+'2a Aggregate costs'!W$18)</f>
        <v>120.44939213964373</v>
      </c>
      <c r="W19" s="109">
        <f>IF('2a Aggregate costs'!X$15="-","-",SUM('2a Aggregate costs'!X$15,'2a Aggregate costs'!X$16,'2a Aggregate costs'!X$17,'2a Aggregate costs'!X42)*'3a Demand'!$C$9+'2a Aggregate costs'!X$18)</f>
        <v>126.56135408710406</v>
      </c>
      <c r="X19" s="87"/>
      <c r="Y19" s="109">
        <f>IF('2a Aggregate costs'!Z$15="-","-",SUM('2a Aggregate costs'!Z$15,'2a Aggregate costs'!Z$16,'2a Aggregate costs'!Z$17,'2a Aggregate costs'!Z42)*'3a Demand'!$C$9+'2a Aggregate costs'!Z$18)</f>
        <v>125.48742132056118</v>
      </c>
      <c r="Z19" s="109" t="str">
        <f>IF('2a Aggregate costs'!AA$15="-","-",SUM('2a Aggregate costs'!AA$15,'2a Aggregate costs'!AA$16,'2a Aggregate costs'!AA$17,'2a Aggregate costs'!AA42)*'3a Demand'!$C$9+'2a Aggregate costs'!AA$18)</f>
        <v>-</v>
      </c>
      <c r="AA19" s="109" t="str">
        <f>IF('2a Aggregate costs'!AB$15="-","-",SUM('2a Aggregate costs'!AB$15,'2a Aggregate costs'!AB$16,'2a Aggregate costs'!AB$17,'2a Aggregate costs'!AB42)*'3a Demand'!$C$9+'2a Aggregate costs'!AB$18)</f>
        <v>-</v>
      </c>
    </row>
    <row r="20" spans="1:27" ht="12.75" customHeight="1">
      <c r="A20" s="15"/>
      <c r="B20" s="282"/>
      <c r="C20" s="111" t="s">
        <v>144</v>
      </c>
      <c r="D20" s="276"/>
      <c r="E20" s="300"/>
      <c r="F20" s="87"/>
      <c r="G20" s="109">
        <f>IF('2a Aggregate costs'!H$15="-","-",SUM('2a Aggregate costs'!H$15,'2a Aggregate costs'!H$16,'2a Aggregate costs'!H$17,'2a Aggregate costs'!H43)*'3a Demand'!$C$9+'2a Aggregate costs'!H$18)</f>
        <v>68.556725848640852</v>
      </c>
      <c r="H20" s="109">
        <f>IF('2a Aggregate costs'!I$15="-","-",SUM('2a Aggregate costs'!I$15,'2a Aggregate costs'!I$16,'2a Aggregate costs'!I$17,'2a Aggregate costs'!I43)*'3a Demand'!$C$9+'2a Aggregate costs'!I$18)</f>
        <v>68.536623446233506</v>
      </c>
      <c r="I20" s="109">
        <f>IF('2a Aggregate costs'!J$15="-","-",SUM('2a Aggregate costs'!J$15,'2a Aggregate costs'!J$16,'2a Aggregate costs'!J$17,'2a Aggregate costs'!J43)*'3a Demand'!$C$9+'2a Aggregate costs'!J$18)</f>
        <v>83.605679934762563</v>
      </c>
      <c r="J20" s="109">
        <f>IF('2a Aggregate costs'!K$15="-","-",SUM('2a Aggregate costs'!K$15,'2a Aggregate costs'!K$16,'2a Aggregate costs'!K$17,'2a Aggregate costs'!K43)*'3a Demand'!$C$9+'2a Aggregate costs'!K$18)</f>
        <v>83.528445635540479</v>
      </c>
      <c r="K20" s="109">
        <f>IF('2a Aggregate costs'!L$15="-","-",SUM('2a Aggregate costs'!L$15,'2a Aggregate costs'!L$16,'2a Aggregate costs'!L$17,'2a Aggregate costs'!L43)*'3a Demand'!$C$9+'2a Aggregate costs'!L$18)</f>
        <v>88.908320003152454</v>
      </c>
      <c r="L20" s="109">
        <f>IF('2a Aggregate costs'!M$15="-","-",SUM('2a Aggregate costs'!M$15,'2a Aggregate costs'!M$16,'2a Aggregate costs'!M$17,'2a Aggregate costs'!M43)*'3a Demand'!$C$9+'2a Aggregate costs'!M$18)</f>
        <v>89.223247001911744</v>
      </c>
      <c r="M20" s="109">
        <f>IF('2a Aggregate costs'!N$15="-","-",SUM('2a Aggregate costs'!N$15,'2a Aggregate costs'!N$16,'2a Aggregate costs'!N$17,'2a Aggregate costs'!N43)*'3a Demand'!$C$9+'2a Aggregate costs'!N$18)</f>
        <v>103.18595324217736</v>
      </c>
      <c r="N20" s="109">
        <f>IF('2a Aggregate costs'!O$15="-","-",SUM('2a Aggregate costs'!O$15,'2a Aggregate costs'!O$16,'2a Aggregate costs'!O$17,'2a Aggregate costs'!O43)*'3a Demand'!$C$9+'2a Aggregate costs'!O$18)</f>
        <v>103.25504402215726</v>
      </c>
      <c r="O20" s="87"/>
      <c r="P20" s="109">
        <f>IF('2a Aggregate costs'!Q$15="-","-",SUM('2a Aggregate costs'!Q$15,'2a Aggregate costs'!Q$16,'2a Aggregate costs'!Q$17,'2a Aggregate costs'!Q43)*'3a Demand'!$C$9+'2a Aggregate costs'!Q$18)</f>
        <v>103.25504402215726</v>
      </c>
      <c r="Q20" s="109">
        <f>IF('2a Aggregate costs'!R$15="-","-",SUM('2a Aggregate costs'!R$15,'2a Aggregate costs'!R$16,'2a Aggregate costs'!R$17,'2a Aggregate costs'!R43)*'3a Demand'!$C$9+'2a Aggregate costs'!R$18)</f>
        <v>110.38189529315571</v>
      </c>
      <c r="R20" s="109">
        <f>IF('2a Aggregate costs'!S$15="-","-",SUM('2a Aggregate costs'!S$15,'2a Aggregate costs'!S$16,'2a Aggregate costs'!S$17,'2a Aggregate costs'!S43)*'3a Demand'!$C$9+'2a Aggregate costs'!S$18)</f>
        <v>111.69260010496798</v>
      </c>
      <c r="S20" s="109">
        <f>IF('2a Aggregate costs'!T$15="-","-",SUM('2a Aggregate costs'!T$15,'2a Aggregate costs'!T$16,'2a Aggregate costs'!T$17,'2a Aggregate costs'!T43)*'3a Demand'!$C$9+'2a Aggregate costs'!T$18)</f>
        <v>114.88427922557452</v>
      </c>
      <c r="T20" s="109">
        <f>IF('2a Aggregate costs'!U$15="-","-",SUM('2a Aggregate costs'!U$15,'2a Aggregate costs'!U$16,'2a Aggregate costs'!U$17,'2a Aggregate costs'!U43)*'3a Demand'!$C$9+'2a Aggregate costs'!U$18)</f>
        <v>114.39954261523624</v>
      </c>
      <c r="U20" s="109">
        <f>IF('2a Aggregate costs'!V$15="-","-",SUM('2a Aggregate costs'!V$15,'2a Aggregate costs'!V$16,'2a Aggregate costs'!V$17,'2a Aggregate costs'!V43)*'3a Demand'!$C$9+'2a Aggregate costs'!V$18)</f>
        <v>121.02891942338647</v>
      </c>
      <c r="V20" s="109">
        <f>IF('2a Aggregate costs'!W$15="-","-",SUM('2a Aggregate costs'!W$15,'2a Aggregate costs'!W$16,'2a Aggregate costs'!W$17,'2a Aggregate costs'!W43)*'3a Demand'!$C$9+'2a Aggregate costs'!W$18)</f>
        <v>120.43876818656001</v>
      </c>
      <c r="W20" s="109">
        <f>IF('2a Aggregate costs'!X$15="-","-",SUM('2a Aggregate costs'!X$15,'2a Aggregate costs'!X$16,'2a Aggregate costs'!X$17,'2a Aggregate costs'!X43)*'3a Demand'!$C$9+'2a Aggregate costs'!X$18)</f>
        <v>126.54810698331491</v>
      </c>
      <c r="X20" s="87"/>
      <c r="Y20" s="109">
        <f>IF('2a Aggregate costs'!Z$15="-","-",SUM('2a Aggregate costs'!Z$15,'2a Aggregate costs'!Z$16,'2a Aggregate costs'!Z$17,'2a Aggregate costs'!Z43)*'3a Demand'!$C$9+'2a Aggregate costs'!Z$18)</f>
        <v>125.47467603525263</v>
      </c>
      <c r="Z20" s="109" t="str">
        <f>IF('2a Aggregate costs'!AA$15="-","-",SUM('2a Aggregate costs'!AA$15,'2a Aggregate costs'!AA$16,'2a Aggregate costs'!AA$17,'2a Aggregate costs'!AA43)*'3a Demand'!$C$9+'2a Aggregate costs'!AA$18)</f>
        <v>-</v>
      </c>
      <c r="AA20" s="109" t="str">
        <f>IF('2a Aggregate costs'!AB$15="-","-",SUM('2a Aggregate costs'!AB$15,'2a Aggregate costs'!AB$16,'2a Aggregate costs'!AB$17,'2a Aggregate costs'!AB43)*'3a Demand'!$C$9+'2a Aggregate costs'!AB$18)</f>
        <v>-</v>
      </c>
    </row>
    <row r="21" spans="1:27" ht="12.75" customHeight="1">
      <c r="A21" s="15"/>
      <c r="B21" s="282"/>
      <c r="C21" s="111" t="s">
        <v>145</v>
      </c>
      <c r="D21" s="276"/>
      <c r="E21" s="300"/>
      <c r="F21" s="87"/>
      <c r="G21" s="109">
        <f>IF('2a Aggregate costs'!H$15="-","-",SUM('2a Aggregate costs'!H$15,'2a Aggregate costs'!H$16,'2a Aggregate costs'!H$17,'2a Aggregate costs'!H44)*'3a Demand'!$C$9+'2a Aggregate costs'!H$18)</f>
        <v>68.560160005926562</v>
      </c>
      <c r="H21" s="109">
        <f>IF('2a Aggregate costs'!I$15="-","-",SUM('2a Aggregate costs'!I$15,'2a Aggregate costs'!I$16,'2a Aggregate costs'!I$17,'2a Aggregate costs'!I44)*'3a Demand'!$C$9+'2a Aggregate costs'!I$18)</f>
        <v>68.5400025320222</v>
      </c>
      <c r="I21" s="109">
        <f>IF('2a Aggregate costs'!J$15="-","-",SUM('2a Aggregate costs'!J$15,'2a Aggregate costs'!J$16,'2a Aggregate costs'!J$17,'2a Aggregate costs'!J44)*'3a Demand'!$C$9+'2a Aggregate costs'!J$18)</f>
        <v>83.609140118610185</v>
      </c>
      <c r="J21" s="109">
        <f>IF('2a Aggregate costs'!K$15="-","-",SUM('2a Aggregate costs'!K$15,'2a Aggregate costs'!K$16,'2a Aggregate costs'!K$17,'2a Aggregate costs'!K44)*'3a Demand'!$C$9+'2a Aggregate costs'!K$18)</f>
        <v>83.532055727240163</v>
      </c>
      <c r="K21" s="109">
        <f>IF('2a Aggregate costs'!L$15="-","-",SUM('2a Aggregate costs'!L$15,'2a Aggregate costs'!L$16,'2a Aggregate costs'!L$17,'2a Aggregate costs'!L44)*'3a Demand'!$C$9+'2a Aggregate costs'!L$18)</f>
        <v>88.911995076502734</v>
      </c>
      <c r="L21" s="109">
        <f>IF('2a Aggregate costs'!M$15="-","-",SUM('2a Aggregate costs'!M$15,'2a Aggregate costs'!M$16,'2a Aggregate costs'!M$17,'2a Aggregate costs'!M44)*'3a Demand'!$C$9+'2a Aggregate costs'!M$18)</f>
        <v>89.226855064505457</v>
      </c>
      <c r="M21" s="109">
        <f>IF('2a Aggregate costs'!N$15="-","-",SUM('2a Aggregate costs'!N$15,'2a Aggregate costs'!N$16,'2a Aggregate costs'!N$17,'2a Aggregate costs'!N44)*'3a Demand'!$C$9+'2a Aggregate costs'!N$18)</f>
        <v>103.19700321494943</v>
      </c>
      <c r="N21" s="109">
        <f>IF('2a Aggregate costs'!O$15="-","-",SUM('2a Aggregate costs'!O$15,'2a Aggregate costs'!O$16,'2a Aggregate costs'!O$17,'2a Aggregate costs'!O44)*'3a Demand'!$C$9+'2a Aggregate costs'!O$18)</f>
        <v>103.26633696858828</v>
      </c>
      <c r="O21" s="87"/>
      <c r="P21" s="109">
        <f>IF('2a Aggregate costs'!Q$15="-","-",SUM('2a Aggregate costs'!Q$15,'2a Aggregate costs'!Q$16,'2a Aggregate costs'!Q$17,'2a Aggregate costs'!Q44)*'3a Demand'!$C$9+'2a Aggregate costs'!Q$18)</f>
        <v>103.26633696858828</v>
      </c>
      <c r="Q21" s="109">
        <f>IF('2a Aggregate costs'!R$15="-","-",SUM('2a Aggregate costs'!R$15,'2a Aggregate costs'!R$16,'2a Aggregate costs'!R$17,'2a Aggregate costs'!R44)*'3a Demand'!$C$9+'2a Aggregate costs'!R$18)</f>
        <v>110.39805303597517</v>
      </c>
      <c r="R21" s="109">
        <f>IF('2a Aggregate costs'!S$15="-","-",SUM('2a Aggregate costs'!S$15,'2a Aggregate costs'!S$16,'2a Aggregate costs'!S$17,'2a Aggregate costs'!S44)*'3a Demand'!$C$9+'2a Aggregate costs'!S$18)</f>
        <v>111.709341177252</v>
      </c>
      <c r="S21" s="109">
        <f>IF('2a Aggregate costs'!T$15="-","-",SUM('2a Aggregate costs'!T$15,'2a Aggregate costs'!T$16,'2a Aggregate costs'!T$17,'2a Aggregate costs'!T44)*'3a Demand'!$C$9+'2a Aggregate costs'!T$18)</f>
        <v>114.90278601608806</v>
      </c>
      <c r="T21" s="109">
        <f>IF('2a Aggregate costs'!U$15="-","-",SUM('2a Aggregate costs'!U$15,'2a Aggregate costs'!U$16,'2a Aggregate costs'!U$17,'2a Aggregate costs'!U44)*'3a Demand'!$C$9+'2a Aggregate costs'!U$18)</f>
        <v>114.42039745696937</v>
      </c>
      <c r="U21" s="109">
        <f>IF('2a Aggregate costs'!V$15="-","-",SUM('2a Aggregate costs'!V$15,'2a Aggregate costs'!V$16,'2a Aggregate costs'!V$17,'2a Aggregate costs'!V44)*'3a Demand'!$C$9+'2a Aggregate costs'!V$18)</f>
        <v>121.04798172649346</v>
      </c>
      <c r="V21" s="109">
        <f>IF('2a Aggregate costs'!W$15="-","-",SUM('2a Aggregate costs'!W$15,'2a Aggregate costs'!W$16,'2a Aggregate costs'!W$17,'2a Aggregate costs'!W44)*'3a Demand'!$C$9+'2a Aggregate costs'!W$18)</f>
        <v>120.45651370700574</v>
      </c>
      <c r="W21" s="109">
        <f>IF('2a Aggregate costs'!X$15="-","-",SUM('2a Aggregate costs'!X$15,'2a Aggregate costs'!X$16,'2a Aggregate costs'!X$17,'2a Aggregate costs'!X44)*'3a Demand'!$C$9+'2a Aggregate costs'!X$18)</f>
        <v>126.56471480313334</v>
      </c>
      <c r="X21" s="87"/>
      <c r="Y21" s="109">
        <f>IF('2a Aggregate costs'!Z$15="-","-",SUM('2a Aggregate costs'!Z$15,'2a Aggregate costs'!Z$16,'2a Aggregate costs'!Z$17,'2a Aggregate costs'!Z44)*'3a Demand'!$C$9+'2a Aggregate costs'!Z$18)</f>
        <v>125.49062295772228</v>
      </c>
      <c r="Z21" s="109" t="str">
        <f>IF('2a Aggregate costs'!AA$15="-","-",SUM('2a Aggregate costs'!AA$15,'2a Aggregate costs'!AA$16,'2a Aggregate costs'!AA$17,'2a Aggregate costs'!AA44)*'3a Demand'!$C$9+'2a Aggregate costs'!AA$18)</f>
        <v>-</v>
      </c>
      <c r="AA21" s="109" t="str">
        <f>IF('2a Aggregate costs'!AB$15="-","-",SUM('2a Aggregate costs'!AB$15,'2a Aggregate costs'!AB$16,'2a Aggregate costs'!AB$17,'2a Aggregate costs'!AB44)*'3a Demand'!$C$9+'2a Aggregate costs'!AB$18)</f>
        <v>-</v>
      </c>
    </row>
    <row r="22" spans="1:27" ht="12.75" customHeight="1">
      <c r="A22" s="15"/>
      <c r="B22" s="282"/>
      <c r="C22" s="111" t="s">
        <v>146</v>
      </c>
      <c r="D22" s="276"/>
      <c r="E22" s="300"/>
      <c r="F22" s="29"/>
      <c r="G22" s="109">
        <f>IF('2a Aggregate costs'!H$15="-","-",SUM('2a Aggregate costs'!H$15,'2a Aggregate costs'!H$16,'2a Aggregate costs'!H$17,'2a Aggregate costs'!H45)*'3a Demand'!$C$9+'2a Aggregate costs'!H$18)</f>
        <v>68.547386682423578</v>
      </c>
      <c r="H22" s="109">
        <f>IF('2a Aggregate costs'!I$15="-","-",SUM('2a Aggregate costs'!I$15,'2a Aggregate costs'!I$16,'2a Aggregate costs'!I$17,'2a Aggregate costs'!I45)*'3a Demand'!$C$9+'2a Aggregate costs'!I$18)</f>
        <v>68.527434046559122</v>
      </c>
      <c r="I22" s="109">
        <f>IF('2a Aggregate costs'!J$15="-","-",SUM('2a Aggregate costs'!J$15,'2a Aggregate costs'!J$16,'2a Aggregate costs'!J$17,'2a Aggregate costs'!J45)*'3a Demand'!$C$9+'2a Aggregate costs'!J$18)</f>
        <v>83.596269989495994</v>
      </c>
      <c r="J22" s="109">
        <f>IF('2a Aggregate costs'!K$15="-","-",SUM('2a Aggregate costs'!K$15,'2a Aggregate costs'!K$16,'2a Aggregate costs'!K$17,'2a Aggregate costs'!K45)*'3a Demand'!$C$9+'2a Aggregate costs'!K$18)</f>
        <v>83.518628016940596</v>
      </c>
      <c r="K22" s="109">
        <f>IF('2a Aggregate costs'!L$15="-","-",SUM('2a Aggregate costs'!L$15,'2a Aggregate costs'!L$16,'2a Aggregate costs'!L$17,'2a Aggregate costs'!L45)*'3a Demand'!$C$9+'2a Aggregate costs'!L$18)</f>
        <v>88.898325667417765</v>
      </c>
      <c r="L22" s="109">
        <f>IF('2a Aggregate costs'!M$15="-","-",SUM('2a Aggregate costs'!M$15,'2a Aggregate costs'!M$16,'2a Aggregate costs'!M$17,'2a Aggregate costs'!M45)*'3a Demand'!$C$9+'2a Aggregate costs'!M$18)</f>
        <v>89.213434901451066</v>
      </c>
      <c r="M22" s="109">
        <f>IF('2a Aggregate costs'!N$15="-","-",SUM('2a Aggregate costs'!N$15,'2a Aggregate costs'!N$16,'2a Aggregate costs'!N$17,'2a Aggregate costs'!N45)*'3a Demand'!$C$9+'2a Aggregate costs'!N$18)</f>
        <v>103.18004779359447</v>
      </c>
      <c r="N22" s="109">
        <f>IF('2a Aggregate costs'!O$15="-","-",SUM('2a Aggregate costs'!O$15,'2a Aggregate costs'!O$16,'2a Aggregate costs'!O$17,'2a Aggregate costs'!O45)*'3a Demand'!$C$9+'2a Aggregate costs'!O$18)</f>
        <v>103.24900872090601</v>
      </c>
      <c r="O22" s="87"/>
      <c r="P22" s="109">
        <f>IF('2a Aggregate costs'!Q$15="-","-",SUM('2a Aggregate costs'!Q$15,'2a Aggregate costs'!Q$16,'2a Aggregate costs'!Q$17,'2a Aggregate costs'!Q45)*'3a Demand'!$C$9+'2a Aggregate costs'!Q$18)</f>
        <v>103.24900872090601</v>
      </c>
      <c r="Q22" s="109">
        <f>IF('2a Aggregate costs'!R$15="-","-",SUM('2a Aggregate costs'!R$15,'2a Aggregate costs'!R$16,'2a Aggregate costs'!R$17,'2a Aggregate costs'!R45)*'3a Demand'!$C$9+'2a Aggregate costs'!R$18)</f>
        <v>110.38013724600586</v>
      </c>
      <c r="R22" s="109">
        <f>IF('2a Aggregate costs'!S$15="-","-",SUM('2a Aggregate costs'!S$15,'2a Aggregate costs'!S$16,'2a Aggregate costs'!S$17,'2a Aggregate costs'!S45)*'3a Demand'!$C$9+'2a Aggregate costs'!S$18)</f>
        <v>111.6946549390581</v>
      </c>
      <c r="S22" s="109">
        <f>IF('2a Aggregate costs'!T$15="-","-",SUM('2a Aggregate costs'!T$15,'2a Aggregate costs'!T$16,'2a Aggregate costs'!T$17,'2a Aggregate costs'!T45)*'3a Demand'!$C$9+'2a Aggregate costs'!T$18)</f>
        <v>114.88906356222863</v>
      </c>
      <c r="T22" s="109">
        <f>IF('2a Aggregate costs'!U$15="-","-",SUM('2a Aggregate costs'!U$15,'2a Aggregate costs'!U$16,'2a Aggregate costs'!U$17,'2a Aggregate costs'!U45)*'3a Demand'!$C$9+'2a Aggregate costs'!U$18)</f>
        <v>114.40848643406545</v>
      </c>
      <c r="U22" s="109">
        <f>IF('2a Aggregate costs'!V$15="-","-",SUM('2a Aggregate costs'!V$15,'2a Aggregate costs'!V$16,'2a Aggregate costs'!V$17,'2a Aggregate costs'!V45)*'3a Demand'!$C$9+'2a Aggregate costs'!V$18)</f>
        <v>121.04212798149379</v>
      </c>
      <c r="V22" s="109">
        <f>IF('2a Aggregate costs'!W$15="-","-",SUM('2a Aggregate costs'!W$15,'2a Aggregate costs'!W$16,'2a Aggregate costs'!W$17,'2a Aggregate costs'!W45)*'3a Demand'!$C$9+'2a Aggregate costs'!W$18)</f>
        <v>120.44834141433503</v>
      </c>
      <c r="W22" s="109">
        <f>IF('2a Aggregate costs'!X$15="-","-",SUM('2a Aggregate costs'!X$15,'2a Aggregate costs'!X$16,'2a Aggregate costs'!X$17,'2a Aggregate costs'!X45)*'3a Demand'!$C$9+'2a Aggregate costs'!X$18)</f>
        <v>126.55616762721465</v>
      </c>
      <c r="X22" s="87"/>
      <c r="Y22" s="109">
        <f>IF('2a Aggregate costs'!Z$15="-","-",SUM('2a Aggregate costs'!Z$15,'2a Aggregate costs'!Z$16,'2a Aggregate costs'!Z$17,'2a Aggregate costs'!Z45)*'3a Demand'!$C$9+'2a Aggregate costs'!Z$18)</f>
        <v>125.48242988043961</v>
      </c>
      <c r="Z22" s="109" t="str">
        <f>IF('2a Aggregate costs'!AA$15="-","-",SUM('2a Aggregate costs'!AA$15,'2a Aggregate costs'!AA$16,'2a Aggregate costs'!AA$17,'2a Aggregate costs'!AA45)*'3a Demand'!$C$9+'2a Aggregate costs'!AA$18)</f>
        <v>-</v>
      </c>
      <c r="AA22" s="109" t="str">
        <f>IF('2a Aggregate costs'!AB$15="-","-",SUM('2a Aggregate costs'!AB$15,'2a Aggregate costs'!AB$16,'2a Aggregate costs'!AB$17,'2a Aggregate costs'!AB45)*'3a Demand'!$C$9+'2a Aggregate costs'!AB$18)</f>
        <v>-</v>
      </c>
    </row>
    <row r="23" spans="1:27" ht="12.75" customHeight="1">
      <c r="A23" s="15"/>
      <c r="B23" s="282"/>
      <c r="C23" s="111" t="s">
        <v>147</v>
      </c>
      <c r="D23" s="276"/>
      <c r="E23" s="300"/>
      <c r="F23" s="29"/>
      <c r="G23" s="109">
        <f>IF('2a Aggregate costs'!H$15="-","-",SUM('2a Aggregate costs'!H$15,'2a Aggregate costs'!H$16,'2a Aggregate costs'!H$17,'2a Aggregate costs'!H46)*'3a Demand'!$C$9+'2a Aggregate costs'!H$18)</f>
        <v>68.55579000687797</v>
      </c>
      <c r="H23" s="109">
        <f>IF('2a Aggregate costs'!I$15="-","-",SUM('2a Aggregate costs'!I$15,'2a Aggregate costs'!I$16,'2a Aggregate costs'!I$17,'2a Aggregate costs'!I46)*'3a Demand'!$C$9+'2a Aggregate costs'!I$18)</f>
        <v>68.535702611997237</v>
      </c>
      <c r="I23" s="109">
        <f>IF('2a Aggregate costs'!J$15="-","-",SUM('2a Aggregate costs'!J$15,'2a Aggregate costs'!J$16,'2a Aggregate costs'!J$17,'2a Aggregate costs'!J46)*'3a Demand'!$C$9+'2a Aggregate costs'!J$18)</f>
        <v>83.604737000504613</v>
      </c>
      <c r="J23" s="109">
        <f>IF('2a Aggregate costs'!K$15="-","-",SUM('2a Aggregate costs'!K$15,'2a Aggregate costs'!K$16,'2a Aggregate costs'!K$17,'2a Aggregate costs'!K46)*'3a Demand'!$C$9+'2a Aggregate costs'!K$18)</f>
        <v>83.527461849912925</v>
      </c>
      <c r="K23" s="109">
        <f>IF('2a Aggregate costs'!L$15="-","-",SUM('2a Aggregate costs'!L$15,'2a Aggregate costs'!L$16,'2a Aggregate costs'!L$17,'2a Aggregate costs'!L46)*'3a Demand'!$C$9+'2a Aggregate costs'!L$18)</f>
        <v>88.9073185093836</v>
      </c>
      <c r="L23" s="109">
        <f>IF('2a Aggregate costs'!M$15="-","-",SUM('2a Aggregate costs'!M$15,'2a Aggregate costs'!M$16,'2a Aggregate costs'!M$17,'2a Aggregate costs'!M46)*'3a Demand'!$C$9+'2a Aggregate costs'!M$18)</f>
        <v>89.22226376923561</v>
      </c>
      <c r="M23" s="109">
        <f>IF('2a Aggregate costs'!N$15="-","-",SUM('2a Aggregate costs'!N$15,'2a Aggregate costs'!N$16,'2a Aggregate costs'!N$17,'2a Aggregate costs'!N46)*'3a Demand'!$C$9+'2a Aggregate costs'!N$18)</f>
        <v>103.18509229444641</v>
      </c>
      <c r="N23" s="109">
        <f>IF('2a Aggregate costs'!O$15="-","-",SUM('2a Aggregate costs'!O$15,'2a Aggregate costs'!O$16,'2a Aggregate costs'!O$17,'2a Aggregate costs'!O46)*'3a Demand'!$C$9+'2a Aggregate costs'!O$18)</f>
        <v>103.25416414337329</v>
      </c>
      <c r="O23" s="87"/>
      <c r="P23" s="109">
        <f>IF('2a Aggregate costs'!Q$15="-","-",SUM('2a Aggregate costs'!Q$15,'2a Aggregate costs'!Q$16,'2a Aggregate costs'!Q$17,'2a Aggregate costs'!Q46)*'3a Demand'!$C$9+'2a Aggregate costs'!Q$18)</f>
        <v>103.25416414337329</v>
      </c>
      <c r="Q23" s="109">
        <f>IF('2a Aggregate costs'!R$15="-","-",SUM('2a Aggregate costs'!R$15,'2a Aggregate costs'!R$16,'2a Aggregate costs'!R$17,'2a Aggregate costs'!R46)*'3a Demand'!$C$9+'2a Aggregate costs'!R$18)</f>
        <v>110.38686246643424</v>
      </c>
      <c r="R23" s="109">
        <f>IF('2a Aggregate costs'!S$15="-","-",SUM('2a Aggregate costs'!S$15,'2a Aggregate costs'!S$16,'2a Aggregate costs'!S$17,'2a Aggregate costs'!S46)*'3a Demand'!$C$9+'2a Aggregate costs'!S$18)</f>
        <v>111.69774923055448</v>
      </c>
      <c r="S23" s="109">
        <f>IF('2a Aggregate costs'!T$15="-","-",SUM('2a Aggregate costs'!T$15,'2a Aggregate costs'!T$16,'2a Aggregate costs'!T$17,'2a Aggregate costs'!T46)*'3a Demand'!$C$9+'2a Aggregate costs'!T$18)</f>
        <v>114.8942978176965</v>
      </c>
      <c r="T23" s="109">
        <f>IF('2a Aggregate costs'!U$15="-","-",SUM('2a Aggregate costs'!U$15,'2a Aggregate costs'!U$16,'2a Aggregate costs'!U$17,'2a Aggregate costs'!U46)*'3a Demand'!$C$9+'2a Aggregate costs'!U$18)</f>
        <v>114.41085689696557</v>
      </c>
      <c r="U23" s="109">
        <f>IF('2a Aggregate costs'!V$15="-","-",SUM('2a Aggregate costs'!V$15,'2a Aggregate costs'!V$16,'2a Aggregate costs'!V$17,'2a Aggregate costs'!V46)*'3a Demand'!$C$9+'2a Aggregate costs'!V$18)</f>
        <v>121.04378830690989</v>
      </c>
      <c r="V23" s="109">
        <f>IF('2a Aggregate costs'!W$15="-","-",SUM('2a Aggregate costs'!W$15,'2a Aggregate costs'!W$16,'2a Aggregate costs'!W$17,'2a Aggregate costs'!W46)*'3a Demand'!$C$9+'2a Aggregate costs'!W$18)</f>
        <v>120.45263635701144</v>
      </c>
      <c r="W23" s="109">
        <f>IF('2a Aggregate costs'!X$15="-","-",SUM('2a Aggregate costs'!X$15,'2a Aggregate costs'!X$16,'2a Aggregate costs'!X$17,'2a Aggregate costs'!X46)*'3a Demand'!$C$9+'2a Aggregate costs'!X$18)</f>
        <v>126.56857488821802</v>
      </c>
      <c r="X23" s="87"/>
      <c r="Y23" s="109">
        <f>IF('2a Aggregate costs'!Z$15="-","-",SUM('2a Aggregate costs'!Z$15,'2a Aggregate costs'!Z$16,'2a Aggregate costs'!Z$17,'2a Aggregate costs'!Z46)*'3a Demand'!$C$9+'2a Aggregate costs'!Z$18)</f>
        <v>125.49433359294778</v>
      </c>
      <c r="Z23" s="109" t="str">
        <f>IF('2a Aggregate costs'!AA$15="-","-",SUM('2a Aggregate costs'!AA$15,'2a Aggregate costs'!AA$16,'2a Aggregate costs'!AA$17,'2a Aggregate costs'!AA46)*'3a Demand'!$C$9+'2a Aggregate costs'!AA$18)</f>
        <v>-</v>
      </c>
      <c r="AA23" s="109" t="str">
        <f>IF('2a Aggregate costs'!AB$15="-","-",SUM('2a Aggregate costs'!AB$15,'2a Aggregate costs'!AB$16,'2a Aggregate costs'!AB$17,'2a Aggregate costs'!AB46)*'3a Demand'!$C$9+'2a Aggregate costs'!AB$18)</f>
        <v>-</v>
      </c>
    </row>
    <row r="24" spans="1:27" ht="12.75" customHeight="1">
      <c r="A24" s="15"/>
      <c r="B24" s="282"/>
      <c r="C24" s="111" t="s">
        <v>148</v>
      </c>
      <c r="D24" s="276"/>
      <c r="E24" s="300"/>
      <c r="F24" s="29"/>
      <c r="G24" s="109">
        <f>IF('2a Aggregate costs'!H$15="-","-",SUM('2a Aggregate costs'!H$15,'2a Aggregate costs'!H$16,'2a Aggregate costs'!H$17,'2a Aggregate costs'!H47)*'3a Demand'!$C$9+'2a Aggregate costs'!H$18)</f>
        <v>68.551645969717612</v>
      </c>
      <c r="H24" s="109">
        <f>IF('2a Aggregate costs'!I$15="-","-",SUM('2a Aggregate costs'!I$15,'2a Aggregate costs'!I$16,'2a Aggregate costs'!I$17,'2a Aggregate costs'!I47)*'3a Demand'!$C$9+'2a Aggregate costs'!I$18)</f>
        <v>68.531625030246786</v>
      </c>
      <c r="I24" s="109">
        <f>IF('2a Aggregate costs'!J$15="-","-",SUM('2a Aggregate costs'!J$15,'2a Aggregate costs'!J$16,'2a Aggregate costs'!J$17,'2a Aggregate costs'!J47)*'3a Demand'!$C$9+'2a Aggregate costs'!J$18)</f>
        <v>83.600561556792172</v>
      </c>
      <c r="J24" s="109">
        <f>IF('2a Aggregate costs'!K$15="-","-",SUM('2a Aggregate costs'!K$15,'2a Aggregate costs'!K$16,'2a Aggregate costs'!K$17,'2a Aggregate costs'!K47)*'3a Demand'!$C$9+'2a Aggregate costs'!K$18)</f>
        <v>83.523105510668344</v>
      </c>
      <c r="K24" s="109">
        <f>IF('2a Aggregate costs'!L$15="-","-",SUM('2a Aggregate costs'!L$15,'2a Aggregate costs'!L$16,'2a Aggregate costs'!L$17,'2a Aggregate costs'!L47)*'3a Demand'!$C$9+'2a Aggregate costs'!L$18)</f>
        <v>88.902883756032622</v>
      </c>
      <c r="L24" s="109">
        <f>IF('2a Aggregate costs'!M$15="-","-",SUM('2a Aggregate costs'!M$15,'2a Aggregate costs'!M$16,'2a Aggregate costs'!M$17,'2a Aggregate costs'!M47)*'3a Demand'!$C$9+'2a Aggregate costs'!M$18)</f>
        <v>89.217909878536574</v>
      </c>
      <c r="M24" s="109">
        <f>IF('2a Aggregate costs'!N$15="-","-",SUM('2a Aggregate costs'!N$15,'2a Aggregate costs'!N$16,'2a Aggregate costs'!N$17,'2a Aggregate costs'!N47)*'3a Demand'!$C$9+'2a Aggregate costs'!N$18)</f>
        <v>103.18045219826936</v>
      </c>
      <c r="N24" s="109">
        <f>IF('2a Aggregate costs'!O$15="-","-",SUM('2a Aggregate costs'!O$15,'2a Aggregate costs'!O$16,'2a Aggregate costs'!O$17,'2a Aggregate costs'!O47)*'3a Demand'!$C$9+'2a Aggregate costs'!O$18)</f>
        <v>103.24942201788187</v>
      </c>
      <c r="O24" s="87"/>
      <c r="P24" s="109">
        <f>IF('2a Aggregate costs'!Q$15="-","-",SUM('2a Aggregate costs'!Q$15,'2a Aggregate costs'!Q$16,'2a Aggregate costs'!Q$17,'2a Aggregate costs'!Q47)*'3a Demand'!$C$9+'2a Aggregate costs'!Q$18)</f>
        <v>103.24942201788187</v>
      </c>
      <c r="Q24" s="109">
        <f>IF('2a Aggregate costs'!R$15="-","-",SUM('2a Aggregate costs'!R$15,'2a Aggregate costs'!R$16,'2a Aggregate costs'!R$17,'2a Aggregate costs'!R47)*'3a Demand'!$C$9+'2a Aggregate costs'!R$18)</f>
        <v>110.3805645564847</v>
      </c>
      <c r="R24" s="109">
        <f>IF('2a Aggregate costs'!S$15="-","-",SUM('2a Aggregate costs'!S$15,'2a Aggregate costs'!S$16,'2a Aggregate costs'!S$17,'2a Aggregate costs'!S47)*'3a Demand'!$C$9+'2a Aggregate costs'!S$18)</f>
        <v>111.69121919139204</v>
      </c>
      <c r="S24" s="109">
        <f>IF('2a Aggregate costs'!T$15="-","-",SUM('2a Aggregate costs'!T$15,'2a Aggregate costs'!T$16,'2a Aggregate costs'!T$17,'2a Aggregate costs'!T47)*'3a Demand'!$C$9+'2a Aggregate costs'!T$18)</f>
        <v>114.88219483508649</v>
      </c>
      <c r="T24" s="109">
        <f>IF('2a Aggregate costs'!U$15="-","-",SUM('2a Aggregate costs'!U$15,'2a Aggregate costs'!U$16,'2a Aggregate costs'!U$17,'2a Aggregate costs'!U47)*'3a Demand'!$C$9+'2a Aggregate costs'!U$18)</f>
        <v>114.39718367156834</v>
      </c>
      <c r="U24" s="109">
        <f>IF('2a Aggregate costs'!V$15="-","-",SUM('2a Aggregate costs'!V$15,'2a Aggregate costs'!V$16,'2a Aggregate costs'!V$17,'2a Aggregate costs'!V47)*'3a Demand'!$C$9+'2a Aggregate costs'!V$18)</f>
        <v>121.02601455728704</v>
      </c>
      <c r="V24" s="109">
        <f>IF('2a Aggregate costs'!W$15="-","-",SUM('2a Aggregate costs'!W$15,'2a Aggregate costs'!W$16,'2a Aggregate costs'!W$17,'2a Aggregate costs'!W47)*'3a Demand'!$C$9+'2a Aggregate costs'!W$18)</f>
        <v>120.43609497203327</v>
      </c>
      <c r="W24" s="109">
        <f>IF('2a Aggregate costs'!X$15="-","-",SUM('2a Aggregate costs'!X$15,'2a Aggregate costs'!X$16,'2a Aggregate costs'!X$17,'2a Aggregate costs'!X47)*'3a Demand'!$C$9+'2a Aggregate costs'!X$18)</f>
        <v>126.55825210065206</v>
      </c>
      <c r="X24" s="87"/>
      <c r="Y24" s="109">
        <f>IF('2a Aggregate costs'!Z$15="-","-",SUM('2a Aggregate costs'!Z$15,'2a Aggregate costs'!Z$16,'2a Aggregate costs'!Z$17,'2a Aggregate costs'!Z47)*'3a Demand'!$C$9+'2a Aggregate costs'!Z$18)</f>
        <v>125.48442905317013</v>
      </c>
      <c r="Z24" s="109" t="str">
        <f>IF('2a Aggregate costs'!AA$15="-","-",SUM('2a Aggregate costs'!AA$15,'2a Aggregate costs'!AA$16,'2a Aggregate costs'!AA$17,'2a Aggregate costs'!AA47)*'3a Demand'!$C$9+'2a Aggregate costs'!AA$18)</f>
        <v>-</v>
      </c>
      <c r="AA24" s="109" t="str">
        <f>IF('2a Aggregate costs'!AB$15="-","-",SUM('2a Aggregate costs'!AB$15,'2a Aggregate costs'!AB$16,'2a Aggregate costs'!AB$17,'2a Aggregate costs'!AB47)*'3a Demand'!$C$9+'2a Aggregate costs'!AB$18)</f>
        <v>-</v>
      </c>
    </row>
    <row r="25" spans="1:27" ht="12.75" customHeight="1">
      <c r="A25" s="15"/>
      <c r="B25" s="282"/>
      <c r="C25" s="111" t="s">
        <v>149</v>
      </c>
      <c r="D25" s="276"/>
      <c r="E25" s="300"/>
      <c r="F25" s="29"/>
      <c r="G25" s="109">
        <f>IF('2a Aggregate costs'!H$15="-","-",SUM('2a Aggregate costs'!H$15,'2a Aggregate costs'!H$16,'2a Aggregate costs'!H$17,'2a Aggregate costs'!H48)*'3a Demand'!$C$9+'2a Aggregate costs'!H$18)</f>
        <v>68.539550896779375</v>
      </c>
      <c r="H25" s="109">
        <f>IF('2a Aggregate costs'!I$15="-","-",SUM('2a Aggregate costs'!I$15,'2a Aggregate costs'!I$16,'2a Aggregate costs'!I$17,'2a Aggregate costs'!I48)*'3a Demand'!$C$9+'2a Aggregate costs'!I$18)</f>
        <v>68.5197239186556</v>
      </c>
      <c r="I25" s="109">
        <f>IF('2a Aggregate costs'!J$15="-","-",SUM('2a Aggregate costs'!J$15,'2a Aggregate costs'!J$16,'2a Aggregate costs'!J$17,'2a Aggregate costs'!J48)*'3a Demand'!$C$9+'2a Aggregate costs'!J$18)</f>
        <v>83.588374818522794</v>
      </c>
      <c r="J25" s="109">
        <f>IF('2a Aggregate costs'!K$15="-","-",SUM('2a Aggregate costs'!K$15,'2a Aggregate costs'!K$16,'2a Aggregate costs'!K$17,'2a Aggregate costs'!K48)*'3a Demand'!$C$9+'2a Aggregate costs'!K$18)</f>
        <v>83.510390798210835</v>
      </c>
      <c r="K25" s="109">
        <f>IF('2a Aggregate costs'!L$15="-","-",SUM('2a Aggregate costs'!L$15,'2a Aggregate costs'!L$16,'2a Aggregate costs'!L$17,'2a Aggregate costs'!L48)*'3a Demand'!$C$9+'2a Aggregate costs'!L$18)</f>
        <v>88.889940178750891</v>
      </c>
      <c r="L25" s="109">
        <f>IF('2a Aggregate costs'!M$15="-","-",SUM('2a Aggregate costs'!M$15,'2a Aggregate costs'!M$16,'2a Aggregate costs'!M$17,'2a Aggregate costs'!M48)*'3a Demand'!$C$9+'2a Aggregate costs'!M$18)</f>
        <v>89.205202312573178</v>
      </c>
      <c r="M25" s="109">
        <f>IF('2a Aggregate costs'!N$15="-","-",SUM('2a Aggregate costs'!N$15,'2a Aggregate costs'!N$16,'2a Aggregate costs'!N$17,'2a Aggregate costs'!N48)*'3a Demand'!$C$9+'2a Aggregate costs'!N$18)</f>
        <v>103.17088658516163</v>
      </c>
      <c r="N25" s="109">
        <f>IF('2a Aggregate costs'!O$15="-","-",SUM('2a Aggregate costs'!O$15,'2a Aggregate costs'!O$16,'2a Aggregate costs'!O$17,'2a Aggregate costs'!O48)*'3a Demand'!$C$9+'2a Aggregate costs'!O$18)</f>
        <v>103.23964607013669</v>
      </c>
      <c r="O25" s="87"/>
      <c r="P25" s="109">
        <f>IF('2a Aggregate costs'!Q$15="-","-",SUM('2a Aggregate costs'!Q$15,'2a Aggregate costs'!Q$16,'2a Aggregate costs'!Q$17,'2a Aggregate costs'!Q48)*'3a Demand'!$C$9+'2a Aggregate costs'!Q$18)</f>
        <v>103.23964607013669</v>
      </c>
      <c r="Q25" s="109">
        <f>IF('2a Aggregate costs'!R$15="-","-",SUM('2a Aggregate costs'!R$15,'2a Aggregate costs'!R$16,'2a Aggregate costs'!R$17,'2a Aggregate costs'!R48)*'3a Demand'!$C$9+'2a Aggregate costs'!R$18)</f>
        <v>110.37504353598116</v>
      </c>
      <c r="R25" s="109">
        <f>IF('2a Aggregate costs'!S$15="-","-",SUM('2a Aggregate costs'!S$15,'2a Aggregate costs'!S$16,'2a Aggregate costs'!S$17,'2a Aggregate costs'!S48)*'3a Demand'!$C$9+'2a Aggregate costs'!S$18)</f>
        <v>111.68549842027564</v>
      </c>
      <c r="S25" s="109">
        <f>IF('2a Aggregate costs'!T$15="-","-",SUM('2a Aggregate costs'!T$15,'2a Aggregate costs'!T$16,'2a Aggregate costs'!T$17,'2a Aggregate costs'!T48)*'3a Demand'!$C$9+'2a Aggregate costs'!T$18)</f>
        <v>114.87963726752957</v>
      </c>
      <c r="T25" s="109">
        <f>IF('2a Aggregate costs'!U$15="-","-",SUM('2a Aggregate costs'!U$15,'2a Aggregate costs'!U$16,'2a Aggregate costs'!U$17,'2a Aggregate costs'!U48)*'3a Demand'!$C$9+'2a Aggregate costs'!U$18)</f>
        <v>114.39430782369746</v>
      </c>
      <c r="U25" s="109">
        <f>IF('2a Aggregate costs'!V$15="-","-",SUM('2a Aggregate costs'!V$15,'2a Aggregate costs'!V$16,'2a Aggregate costs'!V$17,'2a Aggregate costs'!V48)*'3a Demand'!$C$9+'2a Aggregate costs'!V$18)</f>
        <v>121.01750784944342</v>
      </c>
      <c r="V25" s="109">
        <f>IF('2a Aggregate costs'!W$15="-","-",SUM('2a Aggregate costs'!W$15,'2a Aggregate costs'!W$16,'2a Aggregate costs'!W$17,'2a Aggregate costs'!W48)*'3a Demand'!$C$9+'2a Aggregate costs'!W$18)</f>
        <v>120.42817308134462</v>
      </c>
      <c r="W25" s="109">
        <f>IF('2a Aggregate costs'!X$15="-","-",SUM('2a Aggregate costs'!X$15,'2a Aggregate costs'!X$16,'2a Aggregate costs'!X$17,'2a Aggregate costs'!X48)*'3a Demand'!$C$9+'2a Aggregate costs'!X$18)</f>
        <v>126.53507412297992</v>
      </c>
      <c r="X25" s="87"/>
      <c r="Y25" s="109">
        <f>IF('2a Aggregate costs'!Z$15="-","-",SUM('2a Aggregate costs'!Z$15,'2a Aggregate costs'!Z$16,'2a Aggregate costs'!Z$17,'2a Aggregate costs'!Z48)*'3a Demand'!$C$9+'2a Aggregate costs'!Z$18)</f>
        <v>125.46212437900067</v>
      </c>
      <c r="Z25" s="109" t="str">
        <f>IF('2a Aggregate costs'!AA$15="-","-",SUM('2a Aggregate costs'!AA$15,'2a Aggregate costs'!AA$16,'2a Aggregate costs'!AA$17,'2a Aggregate costs'!AA48)*'3a Demand'!$C$9+'2a Aggregate costs'!AA$18)</f>
        <v>-</v>
      </c>
      <c r="AA25" s="109" t="str">
        <f>IF('2a Aggregate costs'!AB$15="-","-",SUM('2a Aggregate costs'!AB$15,'2a Aggregate costs'!AB$16,'2a Aggregate costs'!AB$17,'2a Aggregate costs'!AB48)*'3a Demand'!$C$9+'2a Aggregate costs'!AB$18)</f>
        <v>-</v>
      </c>
    </row>
    <row r="26" spans="1:27" ht="12.75" customHeight="1">
      <c r="A26" s="15"/>
      <c r="B26" s="282"/>
      <c r="C26" s="111" t="s">
        <v>150</v>
      </c>
      <c r="D26" s="276"/>
      <c r="E26" s="300"/>
      <c r="F26" s="29"/>
      <c r="G26" s="109">
        <f>IF('2a Aggregate costs'!H$15="-","-",SUM('2a Aggregate costs'!H$15,'2a Aggregate costs'!H$16,'2a Aggregate costs'!H$17,'2a Aggregate costs'!H49)*'3a Demand'!$C$9+'2a Aggregate costs'!H$18)</f>
        <v>68.566257480138134</v>
      </c>
      <c r="H26" s="109">
        <f>IF('2a Aggregate costs'!I$15="-","-",SUM('2a Aggregate costs'!I$15,'2a Aggregate costs'!I$16,'2a Aggregate costs'!I$17,'2a Aggregate costs'!I49)*'3a Demand'!$C$9+'2a Aggregate costs'!I$18)</f>
        <v>68.54600222473897</v>
      </c>
      <c r="I26" s="109">
        <f>IF('2a Aggregate costs'!J$15="-","-",SUM('2a Aggregate costs'!J$15,'2a Aggregate costs'!J$16,'2a Aggregate costs'!J$17,'2a Aggregate costs'!J49)*'3a Demand'!$C$9+'2a Aggregate costs'!J$18)</f>
        <v>83.615283803952153</v>
      </c>
      <c r="J26" s="109">
        <f>IF('2a Aggregate costs'!K$15="-","-",SUM('2a Aggregate costs'!K$15,'2a Aggregate costs'!K$16,'2a Aggregate costs'!K$17,'2a Aggregate costs'!K49)*'3a Demand'!$C$9+'2a Aggregate costs'!K$18)</f>
        <v>83.538465579558803</v>
      </c>
      <c r="K26" s="109">
        <f>IF('2a Aggregate costs'!L$15="-","-",SUM('2a Aggregate costs'!L$15,'2a Aggregate costs'!L$16,'2a Aggregate costs'!L$17,'2a Aggregate costs'!L49)*'3a Demand'!$C$9+'2a Aggregate costs'!L$18)</f>
        <v>88.918520306163103</v>
      </c>
      <c r="L26" s="109">
        <f>IF('2a Aggregate costs'!M$15="-","-",SUM('2a Aggregate costs'!M$15,'2a Aggregate costs'!M$16,'2a Aggregate costs'!M$17,'2a Aggregate costs'!M49)*'3a Demand'!$C$9+'2a Aggregate costs'!M$18)</f>
        <v>89.23326131407083</v>
      </c>
      <c r="M26" s="109">
        <f>IF('2a Aggregate costs'!N$15="-","-",SUM('2a Aggregate costs'!N$15,'2a Aggregate costs'!N$16,'2a Aggregate costs'!N$17,'2a Aggregate costs'!N49)*'3a Demand'!$C$9+'2a Aggregate costs'!N$18)</f>
        <v>103.19313190317045</v>
      </c>
      <c r="N26" s="109">
        <f>IF('2a Aggregate costs'!O$15="-","-",SUM('2a Aggregate costs'!O$15,'2a Aggregate costs'!O$16,'2a Aggregate costs'!O$17,'2a Aggregate costs'!O49)*'3a Demand'!$C$9+'2a Aggregate costs'!O$18)</f>
        <v>103.26238053200336</v>
      </c>
      <c r="O26" s="87"/>
      <c r="P26" s="109">
        <f>IF('2a Aggregate costs'!Q$15="-","-",SUM('2a Aggregate costs'!Q$15,'2a Aggregate costs'!Q$16,'2a Aggregate costs'!Q$17,'2a Aggregate costs'!Q49)*'3a Demand'!$C$9+'2a Aggregate costs'!Q$18)</f>
        <v>103.26238053200336</v>
      </c>
      <c r="Q26" s="109">
        <f>IF('2a Aggregate costs'!R$15="-","-",SUM('2a Aggregate costs'!R$15,'2a Aggregate costs'!R$16,'2a Aggregate costs'!R$17,'2a Aggregate costs'!R49)*'3a Demand'!$C$9+'2a Aggregate costs'!R$18)</f>
        <v>110.39362986281387</v>
      </c>
      <c r="R26" s="109">
        <f>IF('2a Aggregate costs'!S$15="-","-",SUM('2a Aggregate costs'!S$15,'2a Aggregate costs'!S$16,'2a Aggregate costs'!S$17,'2a Aggregate costs'!S49)*'3a Demand'!$C$9+'2a Aggregate costs'!S$18)</f>
        <v>111.70476541113041</v>
      </c>
      <c r="S26" s="109">
        <f>IF('2a Aggregate costs'!T$15="-","-",SUM('2a Aggregate costs'!T$15,'2a Aggregate costs'!T$16,'2a Aggregate costs'!T$17,'2a Aggregate costs'!T49)*'3a Demand'!$C$9+'2a Aggregate costs'!T$18)</f>
        <v>114.9046356255967</v>
      </c>
      <c r="T26" s="109">
        <f>IF('2a Aggregate costs'!U$15="-","-",SUM('2a Aggregate costs'!U$15,'2a Aggregate costs'!U$16,'2a Aggregate costs'!U$17,'2a Aggregate costs'!U49)*'3a Demand'!$C$9+'2a Aggregate costs'!U$18)</f>
        <v>114.42248377213858</v>
      </c>
      <c r="U26" s="109">
        <f>IF('2a Aggregate costs'!V$15="-","-",SUM('2a Aggregate costs'!V$15,'2a Aggregate costs'!V$16,'2a Aggregate costs'!V$17,'2a Aggregate costs'!V49)*'3a Demand'!$C$9+'2a Aggregate costs'!V$18)</f>
        <v>121.06347608883701</v>
      </c>
      <c r="V26" s="109">
        <f>IF('2a Aggregate costs'!W$15="-","-",SUM('2a Aggregate costs'!W$15,'2a Aggregate costs'!W$16,'2a Aggregate costs'!W$17,'2a Aggregate costs'!W49)*'3a Demand'!$C$9+'2a Aggregate costs'!W$18)</f>
        <v>120.47092116189678</v>
      </c>
      <c r="W26" s="109">
        <f>IF('2a Aggregate costs'!X$15="-","-",SUM('2a Aggregate costs'!X$15,'2a Aggregate costs'!X$16,'2a Aggregate costs'!X$17,'2a Aggregate costs'!X49)*'3a Demand'!$C$9+'2a Aggregate costs'!X$18)</f>
        <v>126.58490194252974</v>
      </c>
      <c r="X26" s="87"/>
      <c r="Y26" s="109">
        <f>IF('2a Aggregate costs'!Z$15="-","-",SUM('2a Aggregate costs'!Z$15,'2a Aggregate costs'!Z$16,'2a Aggregate costs'!Z$17,'2a Aggregate costs'!Z49)*'3a Demand'!$C$9+'2a Aggregate costs'!Z$18)</f>
        <v>125.51006076194567</v>
      </c>
      <c r="Z26" s="109" t="str">
        <f>IF('2a Aggregate costs'!AA$15="-","-",SUM('2a Aggregate costs'!AA$15,'2a Aggregate costs'!AA$16,'2a Aggregate costs'!AA$17,'2a Aggregate costs'!AA49)*'3a Demand'!$C$9+'2a Aggregate costs'!AA$18)</f>
        <v>-</v>
      </c>
      <c r="AA26" s="109" t="str">
        <f>IF('2a Aggregate costs'!AB$15="-","-",SUM('2a Aggregate costs'!AB$15,'2a Aggregate costs'!AB$16,'2a Aggregate costs'!AB$17,'2a Aggregate costs'!AB49)*'3a Demand'!$C$9+'2a Aggregate costs'!AB$18)</f>
        <v>-</v>
      </c>
    </row>
    <row r="27" spans="1:27" ht="12.75" customHeight="1">
      <c r="A27" s="15"/>
      <c r="B27" s="282"/>
      <c r="C27" s="111" t="s">
        <v>151</v>
      </c>
      <c r="D27" s="276"/>
      <c r="E27" s="300"/>
      <c r="F27" s="29"/>
      <c r="G27" s="109">
        <f>IF('2a Aggregate costs'!H$15="-","-",SUM('2a Aggregate costs'!H$15,'2a Aggregate costs'!H$16,'2a Aggregate costs'!H$17,'2a Aggregate costs'!H50)*'3a Demand'!$C$9+'2a Aggregate costs'!H$18)</f>
        <v>68.561272633346178</v>
      </c>
      <c r="H27" s="109">
        <f>IF('2a Aggregate costs'!I$15="-","-",SUM('2a Aggregate costs'!I$15,'2a Aggregate costs'!I$16,'2a Aggregate costs'!I$17,'2a Aggregate costs'!I50)*'3a Demand'!$C$9+'2a Aggregate costs'!I$18)</f>
        <v>68.541097316910879</v>
      </c>
      <c r="I27" s="109">
        <f>IF('2a Aggregate costs'!J$15="-","-",SUM('2a Aggregate costs'!J$15,'2a Aggregate costs'!J$16,'2a Aggregate costs'!J$17,'2a Aggregate costs'!J50)*'3a Demand'!$C$9+'2a Aggregate costs'!J$18)</f>
        <v>83.610261178336188</v>
      </c>
      <c r="J27" s="109">
        <f>IF('2a Aggregate costs'!K$15="-","-",SUM('2a Aggregate costs'!K$15,'2a Aggregate costs'!K$16,'2a Aggregate costs'!K$17,'2a Aggregate costs'!K50)*'3a Demand'!$C$9+'2a Aggregate costs'!K$18)</f>
        <v>83.533225355384204</v>
      </c>
      <c r="K27" s="109">
        <f>IF('2a Aggregate costs'!L$15="-","-",SUM('2a Aggregate costs'!L$15,'2a Aggregate costs'!L$16,'2a Aggregate costs'!L$17,'2a Aggregate costs'!L50)*'3a Demand'!$C$9+'2a Aggregate costs'!L$18)</f>
        <v>88.913185757953372</v>
      </c>
      <c r="L27" s="109">
        <f>IF('2a Aggregate costs'!M$15="-","-",SUM('2a Aggregate costs'!M$15,'2a Aggregate costs'!M$16,'2a Aggregate costs'!M$17,'2a Aggregate costs'!M50)*'3a Demand'!$C$9+'2a Aggregate costs'!M$18)</f>
        <v>89.228024035242527</v>
      </c>
      <c r="M27" s="109">
        <f>IF('2a Aggregate costs'!N$15="-","-",SUM('2a Aggregate costs'!N$15,'2a Aggregate costs'!N$16,'2a Aggregate costs'!N$17,'2a Aggregate costs'!N50)*'3a Demand'!$C$9+'2a Aggregate costs'!N$18)</f>
        <v>103.20172610134659</v>
      </c>
      <c r="N27" s="109">
        <f>IF('2a Aggregate costs'!O$15="-","-",SUM('2a Aggregate costs'!O$15,'2a Aggregate costs'!O$16,'2a Aggregate costs'!O$17,'2a Aggregate costs'!O50)*'3a Demand'!$C$9+'2a Aggregate costs'!O$18)</f>
        <v>103.27116370474258</v>
      </c>
      <c r="O27" s="87"/>
      <c r="P27" s="109">
        <f>IF('2a Aggregate costs'!Q$15="-","-",SUM('2a Aggregate costs'!Q$15,'2a Aggregate costs'!Q$16,'2a Aggregate costs'!Q$17,'2a Aggregate costs'!Q50)*'3a Demand'!$C$9+'2a Aggregate costs'!Q$18)</f>
        <v>103.27116370474258</v>
      </c>
      <c r="Q27" s="109">
        <f>IF('2a Aggregate costs'!R$15="-","-",SUM('2a Aggregate costs'!R$15,'2a Aggregate costs'!R$16,'2a Aggregate costs'!R$17,'2a Aggregate costs'!R50)*'3a Demand'!$C$9+'2a Aggregate costs'!R$18)</f>
        <v>110.40261218544866</v>
      </c>
      <c r="R27" s="109">
        <f>IF('2a Aggregate costs'!S$15="-","-",SUM('2a Aggregate costs'!S$15,'2a Aggregate costs'!S$16,'2a Aggregate costs'!S$17,'2a Aggregate costs'!S50)*'3a Demand'!$C$9+'2a Aggregate costs'!S$18)</f>
        <v>111.71407723629213</v>
      </c>
      <c r="S27" s="109">
        <f>IF('2a Aggregate costs'!T$15="-","-",SUM('2a Aggregate costs'!T$15,'2a Aggregate costs'!T$16,'2a Aggregate costs'!T$17,'2a Aggregate costs'!T50)*'3a Demand'!$C$9+'2a Aggregate costs'!T$18)</f>
        <v>114.90968574928812</v>
      </c>
      <c r="T27" s="109">
        <f>IF('2a Aggregate costs'!U$15="-","-",SUM('2a Aggregate costs'!U$15,'2a Aggregate costs'!U$16,'2a Aggregate costs'!U$17,'2a Aggregate costs'!U50)*'3a Demand'!$C$9+'2a Aggregate costs'!U$18)</f>
        <v>114.42817758934933</v>
      </c>
      <c r="U27" s="109">
        <f>IF('2a Aggregate costs'!V$15="-","-",SUM('2a Aggregate costs'!V$15,'2a Aggregate costs'!V$16,'2a Aggregate costs'!V$17,'2a Aggregate costs'!V50)*'3a Demand'!$C$9+'2a Aggregate costs'!V$18)</f>
        <v>121.07147261883324</v>
      </c>
      <c r="V27" s="109">
        <f>IF('2a Aggregate costs'!W$15="-","-",SUM('2a Aggregate costs'!W$15,'2a Aggregate costs'!W$16,'2a Aggregate costs'!W$17,'2a Aggregate costs'!W50)*'3a Demand'!$C$9+'2a Aggregate costs'!W$18)</f>
        <v>120.47834809609292</v>
      </c>
      <c r="W27" s="109">
        <f>IF('2a Aggregate costs'!X$15="-","-",SUM('2a Aggregate costs'!X$15,'2a Aggregate costs'!X$16,'2a Aggregate costs'!X$17,'2a Aggregate costs'!X50)*'3a Demand'!$C$9+'2a Aggregate costs'!X$18)</f>
        <v>126.59583342312249</v>
      </c>
      <c r="X27" s="87"/>
      <c r="Y27" s="109">
        <f>IF('2a Aggregate costs'!Z$15="-","-",SUM('2a Aggregate costs'!Z$15,'2a Aggregate costs'!Z$16,'2a Aggregate costs'!Z$17,'2a Aggregate costs'!Z50)*'3a Demand'!$C$9+'2a Aggregate costs'!Z$18)</f>
        <v>125.52059600569815</v>
      </c>
      <c r="Z27" s="109" t="str">
        <f>IF('2a Aggregate costs'!AA$15="-","-",SUM('2a Aggregate costs'!AA$15,'2a Aggregate costs'!AA$16,'2a Aggregate costs'!AA$17,'2a Aggregate costs'!AA50)*'3a Demand'!$C$9+'2a Aggregate costs'!AA$18)</f>
        <v>-</v>
      </c>
      <c r="AA27" s="109" t="str">
        <f>IF('2a Aggregate costs'!AB$15="-","-",SUM('2a Aggregate costs'!AB$15,'2a Aggregate costs'!AB$16,'2a Aggregate costs'!AB$17,'2a Aggregate costs'!AB50)*'3a Demand'!$C$9+'2a Aggregate costs'!AB$18)</f>
        <v>-</v>
      </c>
    </row>
    <row r="28" spans="1:27" ht="12.75" customHeight="1">
      <c r="A28" s="15"/>
      <c r="B28" s="299"/>
      <c r="C28" s="111" t="s">
        <v>152</v>
      </c>
      <c r="D28" s="276"/>
      <c r="E28" s="300"/>
      <c r="F28" s="29"/>
      <c r="G28" s="109">
        <f>IF('2a Aggregate costs'!H$15="-","-",SUM('2a Aggregate costs'!H$15,'2a Aggregate costs'!H$16,'2a Aggregate costs'!H$17,'2a Aggregate costs'!H51)*'3a Demand'!$C$9+'2a Aggregate costs'!H$18)</f>
        <v>68.561535547115341</v>
      </c>
      <c r="H28" s="109">
        <f>IF('2a Aggregate costs'!I$15="-","-",SUM('2a Aggregate costs'!I$15,'2a Aggregate costs'!I$16,'2a Aggregate costs'!I$17,'2a Aggregate costs'!I51)*'3a Demand'!$C$9+'2a Aggregate costs'!I$18)</f>
        <v>68.541356014491441</v>
      </c>
      <c r="I28" s="109">
        <f>IF('2a Aggregate costs'!J$15="-","-",SUM('2a Aggregate costs'!J$15,'2a Aggregate costs'!J$16,'2a Aggregate costs'!J$17,'2a Aggregate costs'!J51)*'3a Demand'!$C$9+'2a Aggregate costs'!J$18)</f>
        <v>83.610526084658687</v>
      </c>
      <c r="J28" s="109">
        <f>IF('2a Aggregate costs'!K$15="-","-",SUM('2a Aggregate costs'!K$15,'2a Aggregate costs'!K$16,'2a Aggregate costs'!K$17,'2a Aggregate costs'!K51)*'3a Demand'!$C$9+'2a Aggregate costs'!K$18)</f>
        <v>83.533501738419957</v>
      </c>
      <c r="K28" s="109">
        <f>IF('2a Aggregate costs'!L$15="-","-",SUM('2a Aggregate costs'!L$15,'2a Aggregate costs'!L$16,'2a Aggregate costs'!L$17,'2a Aggregate costs'!L51)*'3a Demand'!$C$9+'2a Aggregate costs'!L$18)</f>
        <v>88.913467115883748</v>
      </c>
      <c r="L28" s="109">
        <f>IF('2a Aggregate costs'!M$15="-","-",SUM('2a Aggregate costs'!M$15,'2a Aggregate costs'!M$16,'2a Aggregate costs'!M$17,'2a Aggregate costs'!M51)*'3a Demand'!$C$9+'2a Aggregate costs'!M$18)</f>
        <v>89.228300262933061</v>
      </c>
      <c r="M28" s="109">
        <f>IF('2a Aggregate costs'!N$15="-","-",SUM('2a Aggregate costs'!N$15,'2a Aggregate costs'!N$16,'2a Aggregate costs'!N$17,'2a Aggregate costs'!N51)*'3a Demand'!$C$9+'2a Aggregate costs'!N$18)</f>
        <v>103.1975772857277</v>
      </c>
      <c r="N28" s="109">
        <f>IF('2a Aggregate costs'!O$15="-","-",SUM('2a Aggregate costs'!O$15,'2a Aggregate costs'!O$16,'2a Aggregate costs'!O$17,'2a Aggregate costs'!O51)*'3a Demand'!$C$9+'2a Aggregate costs'!O$18)</f>
        <v>103.26692366239108</v>
      </c>
      <c r="O28" s="87"/>
      <c r="P28" s="109">
        <f>IF('2a Aggregate costs'!Q$15="-","-",SUM('2a Aggregate costs'!Q$15,'2a Aggregate costs'!Q$16,'2a Aggregate costs'!Q$17,'2a Aggregate costs'!Q51)*'3a Demand'!$C$9+'2a Aggregate costs'!Q$18)</f>
        <v>103.26692366239108</v>
      </c>
      <c r="Q28" s="109">
        <f>IF('2a Aggregate costs'!R$15="-","-",SUM('2a Aggregate costs'!R$15,'2a Aggregate costs'!R$16,'2a Aggregate costs'!R$17,'2a Aggregate costs'!R51)*'3a Demand'!$C$9+'2a Aggregate costs'!R$18)</f>
        <v>110.39865962258104</v>
      </c>
      <c r="R28" s="109">
        <f>IF('2a Aggregate costs'!S$15="-","-",SUM('2a Aggregate costs'!S$15,'2a Aggregate costs'!S$16,'2a Aggregate costs'!S$17,'2a Aggregate costs'!S51)*'3a Demand'!$C$9+'2a Aggregate costs'!S$18)</f>
        <v>111.70578352345682</v>
      </c>
      <c r="S28" s="109">
        <f>IF('2a Aggregate costs'!T$15="-","-",SUM('2a Aggregate costs'!T$15,'2a Aggregate costs'!T$16,'2a Aggregate costs'!T$17,'2a Aggregate costs'!T51)*'3a Demand'!$C$9+'2a Aggregate costs'!T$18)</f>
        <v>114.90052002495398</v>
      </c>
      <c r="T28" s="109">
        <f>IF('2a Aggregate costs'!U$15="-","-",SUM('2a Aggregate costs'!U$15,'2a Aggregate costs'!U$16,'2a Aggregate costs'!U$17,'2a Aggregate costs'!U51)*'3a Demand'!$C$9+'2a Aggregate costs'!U$18)</f>
        <v>114.42647410138612</v>
      </c>
      <c r="U28" s="109">
        <f>IF('2a Aggregate costs'!V$15="-","-",SUM('2a Aggregate costs'!V$15,'2a Aggregate costs'!V$16,'2a Aggregate costs'!V$17,'2a Aggregate costs'!V51)*'3a Demand'!$C$9+'2a Aggregate costs'!V$18)</f>
        <v>121.06777152784824</v>
      </c>
      <c r="V28" s="109">
        <f>IF('2a Aggregate costs'!W$15="-","-",SUM('2a Aggregate costs'!W$15,'2a Aggregate costs'!W$16,'2a Aggregate costs'!W$17,'2a Aggregate costs'!W51)*'3a Demand'!$C$9+'2a Aggregate costs'!W$18)</f>
        <v>120.48357221108611</v>
      </c>
      <c r="W28" s="109">
        <f>IF('2a Aggregate costs'!X$15="-","-",SUM('2a Aggregate costs'!X$15,'2a Aggregate costs'!X$16,'2a Aggregate costs'!X$17,'2a Aggregate costs'!X51)*'3a Demand'!$C$9+'2a Aggregate costs'!X$18)</f>
        <v>126.59301454762269</v>
      </c>
      <c r="X28" s="87"/>
      <c r="Y28" s="109">
        <f>IF('2a Aggregate costs'!Z$15="-","-",SUM('2a Aggregate costs'!Z$15,'2a Aggregate costs'!Z$16,'2a Aggregate costs'!Z$17,'2a Aggregate costs'!Z51)*'3a Demand'!$C$9+'2a Aggregate costs'!Z$18)</f>
        <v>125.51785339724326</v>
      </c>
      <c r="Z28" s="109" t="str">
        <f>IF('2a Aggregate costs'!AA$15="-","-",SUM('2a Aggregate costs'!AA$15,'2a Aggregate costs'!AA$16,'2a Aggregate costs'!AA$17,'2a Aggregate costs'!AA51)*'3a Demand'!$C$9+'2a Aggregate costs'!AA$18)</f>
        <v>-</v>
      </c>
      <c r="AA28" s="109" t="str">
        <f>IF('2a Aggregate costs'!AB$15="-","-",SUM('2a Aggregate costs'!AB$15,'2a Aggregate costs'!AB$16,'2a Aggregate costs'!AB$17,'2a Aggregate costs'!AB51)*'3a Demand'!$C$9+'2a Aggregate costs'!AB$18)</f>
        <v>-</v>
      </c>
    </row>
    <row r="29" spans="1:27" ht="12.75" customHeight="1">
      <c r="A29" s="15"/>
      <c r="B29" s="281" t="s">
        <v>153</v>
      </c>
      <c r="C29" s="111" t="s">
        <v>138</v>
      </c>
      <c r="D29" s="276"/>
      <c r="E29" s="300"/>
      <c r="F29" s="29"/>
      <c r="G29" s="109">
        <f>IF('2a Aggregate costs'!H$20="-","-",SUM('2a Aggregate costs'!H$20,'2a Aggregate costs'!H$21,'2a Aggregate costs'!H$22,'2a Aggregate costs'!H52)*'3a Demand'!$C$10+'2a Aggregate costs'!H$23)</f>
        <v>90.567117574535118</v>
      </c>
      <c r="H29" s="109">
        <f>IF('2a Aggregate costs'!I$20="-","-",SUM('2a Aggregate costs'!I$20,'2a Aggregate costs'!I$21,'2a Aggregate costs'!I$22,'2a Aggregate costs'!I52)*'3a Demand'!$C$10+'2a Aggregate costs'!I$23)</f>
        <v>90.539715227948449</v>
      </c>
      <c r="I29" s="109">
        <f>IF('2a Aggregate costs'!J$20="-","-",SUM('2a Aggregate costs'!J$20,'2a Aggregate costs'!J$21,'2a Aggregate costs'!J$22,'2a Aggregate costs'!J52)*'3a Demand'!$C$10+'2a Aggregate costs'!J$23)</f>
        <v>110.93375524613953</v>
      </c>
      <c r="J29" s="109">
        <f>IF('2a Aggregate costs'!K$20="-","-",SUM('2a Aggregate costs'!K$20,'2a Aggregate costs'!K$21,'2a Aggregate costs'!K$22,'2a Aggregate costs'!K52)*'3a Demand'!$C$10+'2a Aggregate costs'!K$23)</f>
        <v>110.82956935883448</v>
      </c>
      <c r="K29" s="109">
        <f>IF('2a Aggregate costs'!L$20="-","-",SUM('2a Aggregate costs'!L$20,'2a Aggregate costs'!L$21,'2a Aggregate costs'!L$22,'2a Aggregate costs'!L52)*'3a Demand'!$C$10+'2a Aggregate costs'!L$23)</f>
        <v>118.09032386370301</v>
      </c>
      <c r="L29" s="109">
        <f>IF('2a Aggregate costs'!M$20="-","-",SUM('2a Aggregate costs'!M$20,'2a Aggregate costs'!M$21,'2a Aggregate costs'!M$22,'2a Aggregate costs'!M52)*'3a Demand'!$C$10+'2a Aggregate costs'!M$23)</f>
        <v>118.51679614989217</v>
      </c>
      <c r="M29" s="109">
        <f>IF('2a Aggregate costs'!N$20="-","-",SUM('2a Aggregate costs'!N$20,'2a Aggregate costs'!N$21,'2a Aggregate costs'!N$22,'2a Aggregate costs'!N52)*'3a Demand'!$C$10+'2a Aggregate costs'!N$23)</f>
        <v>137.28103747432181</v>
      </c>
      <c r="N29" s="109">
        <f>IF('2a Aggregate costs'!O$20="-","-",SUM('2a Aggregate costs'!O$20,'2a Aggregate costs'!O$21,'2a Aggregate costs'!O$22,'2a Aggregate costs'!O52)*'3a Demand'!$C$10+'2a Aggregate costs'!O$23)</f>
        <v>137.37474822713054</v>
      </c>
      <c r="O29" s="87"/>
      <c r="P29" s="109">
        <f>IF('2a Aggregate costs'!Q$20="-","-",SUM('2a Aggregate costs'!Q$20,'2a Aggregate costs'!Q$21,'2a Aggregate costs'!Q$22,'2a Aggregate costs'!Q52)*'3a Demand'!$C$10+'2a Aggregate costs'!Q$23)</f>
        <v>137.37474822713054</v>
      </c>
      <c r="Q29" s="109">
        <f>IF('2a Aggregate costs'!R$20="-","-",SUM('2a Aggregate costs'!R$20,'2a Aggregate costs'!R$21,'2a Aggregate costs'!R$22,'2a Aggregate costs'!R52)*'3a Demand'!$C$10+'2a Aggregate costs'!R$23)</f>
        <v>146.98247069035597</v>
      </c>
      <c r="R29" s="109">
        <f>IF('2a Aggregate costs'!S$20="-","-",SUM('2a Aggregate costs'!S$20,'2a Aggregate costs'!S$21,'2a Aggregate costs'!S$22,'2a Aggregate costs'!S52)*'3a Demand'!$C$10+'2a Aggregate costs'!S$23)</f>
        <v>148.78953098726072</v>
      </c>
      <c r="S29" s="109">
        <f>IF('2a Aggregate costs'!T$20="-","-",SUM('2a Aggregate costs'!T$20,'2a Aggregate costs'!T$21,'2a Aggregate costs'!T$22,'2a Aggregate costs'!T52)*'3a Demand'!$C$10+'2a Aggregate costs'!T$23)</f>
        <v>153.05757283847046</v>
      </c>
      <c r="T29" s="109">
        <f>IF('2a Aggregate costs'!U$20="-","-",SUM('2a Aggregate costs'!U$20,'2a Aggregate costs'!U$21,'2a Aggregate costs'!U$22,'2a Aggregate costs'!U52)*'3a Demand'!$C$10+'2a Aggregate costs'!U$23)</f>
        <v>152.51322827949241</v>
      </c>
      <c r="U29" s="109">
        <f>IF('2a Aggregate costs'!V$20="-","-",SUM('2a Aggregate costs'!V$20,'2a Aggregate costs'!V$21,'2a Aggregate costs'!V$22,'2a Aggregate costs'!V52)*'3a Demand'!$C$10+'2a Aggregate costs'!V$23)</f>
        <v>161.48084871216054</v>
      </c>
      <c r="V29" s="109">
        <f>IF('2a Aggregate costs'!W$20="-","-",SUM('2a Aggregate costs'!W$20,'2a Aggregate costs'!W$21,'2a Aggregate costs'!W$22,'2a Aggregate costs'!W52)*'3a Demand'!$C$10+'2a Aggregate costs'!W$23)</f>
        <v>160.72410222778456</v>
      </c>
      <c r="W29" s="109">
        <f>IF('2a Aggregate costs'!X$20="-","-",SUM('2a Aggregate costs'!X$20,'2a Aggregate costs'!X$21,'2a Aggregate costs'!X$22,'2a Aggregate costs'!X52)*'3a Demand'!$C$10+'2a Aggregate costs'!X$23)</f>
        <v>168.0685826419278</v>
      </c>
      <c r="X29" s="87"/>
      <c r="Y29" s="109">
        <f>IF('2a Aggregate costs'!Z$20="-","-",SUM('2a Aggregate costs'!Z$20,'2a Aggregate costs'!Z$21,'2a Aggregate costs'!Z$22,'2a Aggregate costs'!Z52)*'3a Demand'!$C$10+'2a Aggregate costs'!Z$23)</f>
        <v>166.49865668087926</v>
      </c>
      <c r="Z29" s="109" t="str">
        <f>IF('2a Aggregate costs'!AA$20="-","-",SUM('2a Aggregate costs'!AA$20,'2a Aggregate costs'!AA$21,'2a Aggregate costs'!AA$22,'2a Aggregate costs'!AA52)*'3a Demand'!$C$10+'2a Aggregate costs'!AA$23)</f>
        <v>-</v>
      </c>
      <c r="AA29" s="109" t="str">
        <f>IF('2a Aggregate costs'!AB$20="-","-",SUM('2a Aggregate costs'!AB$20,'2a Aggregate costs'!AB$21,'2a Aggregate costs'!AB$22,'2a Aggregate costs'!AB52)*'3a Demand'!$C$10+'2a Aggregate costs'!AB$23)</f>
        <v>-</v>
      </c>
    </row>
    <row r="30" spans="1:27" ht="12.75" customHeight="1">
      <c r="A30" s="15"/>
      <c r="B30" s="282"/>
      <c r="C30" s="111" t="s">
        <v>140</v>
      </c>
      <c r="D30" s="276"/>
      <c r="E30" s="300"/>
      <c r="F30" s="29"/>
      <c r="G30" s="109">
        <f>IF('2a Aggregate costs'!H$20="-","-",SUM('2a Aggregate costs'!H$20,'2a Aggregate costs'!H$21,'2a Aggregate costs'!H$22,'2a Aggregate costs'!H53)*'3a Demand'!$C$10+'2a Aggregate costs'!H$23)</f>
        <v>90.54609019473989</v>
      </c>
      <c r="H30" s="109">
        <f>IF('2a Aggregate costs'!I$20="-","-",SUM('2a Aggregate costs'!I$20,'2a Aggregate costs'!I$21,'2a Aggregate costs'!I$22,'2a Aggregate costs'!I53)*'3a Demand'!$C$10+'2a Aggregate costs'!I$23)</f>
        <v>90.519025051486423</v>
      </c>
      <c r="I30" s="109">
        <f>IF('2a Aggregate costs'!J$20="-","-",SUM('2a Aggregate costs'!J$20,'2a Aggregate costs'!J$21,'2a Aggregate costs'!J$22,'2a Aggregate costs'!J53)*'3a Demand'!$C$10+'2a Aggregate costs'!J$23)</f>
        <v>110.91256850544242</v>
      </c>
      <c r="J30" s="109">
        <f>IF('2a Aggregate costs'!K$20="-","-",SUM('2a Aggregate costs'!K$20,'2a Aggregate costs'!K$21,'2a Aggregate costs'!K$22,'2a Aggregate costs'!K53)*'3a Demand'!$C$10+'2a Aggregate costs'!K$23)</f>
        <v>110.80746473084288</v>
      </c>
      <c r="K30" s="109">
        <f>IF('2a Aggregate costs'!L$20="-","-",SUM('2a Aggregate costs'!L$20,'2a Aggregate costs'!L$21,'2a Aggregate costs'!L$22,'2a Aggregate costs'!L53)*'3a Demand'!$C$10+'2a Aggregate costs'!L$23)</f>
        <v>118.06782135240756</v>
      </c>
      <c r="L30" s="109">
        <f>IF('2a Aggregate costs'!M$20="-","-",SUM('2a Aggregate costs'!M$20,'2a Aggregate costs'!M$21,'2a Aggregate costs'!M$22,'2a Aggregate costs'!M53)*'3a Demand'!$C$10+'2a Aggregate costs'!M$23)</f>
        <v>118.49470394613698</v>
      </c>
      <c r="M30" s="109">
        <f>IF('2a Aggregate costs'!N$20="-","-",SUM('2a Aggregate costs'!N$20,'2a Aggregate costs'!N$21,'2a Aggregate costs'!N$22,'2a Aggregate costs'!N53)*'3a Demand'!$C$10+'2a Aggregate costs'!N$23)</f>
        <v>137.26969325567961</v>
      </c>
      <c r="N30" s="109">
        <f>IF('2a Aggregate costs'!O$20="-","-",SUM('2a Aggregate costs'!O$20,'2a Aggregate costs'!O$21,'2a Aggregate costs'!O$22,'2a Aggregate costs'!O53)*'3a Demand'!$C$10+'2a Aggregate costs'!O$23)</f>
        <v>137.36315456476859</v>
      </c>
      <c r="O30" s="87"/>
      <c r="P30" s="109">
        <f>IF('2a Aggregate costs'!Q$20="-","-",SUM('2a Aggregate costs'!Q$20,'2a Aggregate costs'!Q$21,'2a Aggregate costs'!Q$22,'2a Aggregate costs'!Q53)*'3a Demand'!$C$10+'2a Aggregate costs'!Q$23)</f>
        <v>137.36315456476859</v>
      </c>
      <c r="Q30" s="109">
        <f>IF('2a Aggregate costs'!R$20="-","-",SUM('2a Aggregate costs'!R$20,'2a Aggregate costs'!R$21,'2a Aggregate costs'!R$22,'2a Aggregate costs'!R53)*'3a Demand'!$C$10+'2a Aggregate costs'!R$23)</f>
        <v>146.96230604572821</v>
      </c>
      <c r="R30" s="109">
        <f>IF('2a Aggregate costs'!S$20="-","-",SUM('2a Aggregate costs'!S$20,'2a Aggregate costs'!S$21,'2a Aggregate costs'!S$22,'2a Aggregate costs'!S53)*'3a Demand'!$C$10+'2a Aggregate costs'!S$23)</f>
        <v>148.76874688451312</v>
      </c>
      <c r="S30" s="109">
        <f>IF('2a Aggregate costs'!T$20="-","-",SUM('2a Aggregate costs'!T$20,'2a Aggregate costs'!T$21,'2a Aggregate costs'!T$22,'2a Aggregate costs'!T53)*'3a Demand'!$C$10+'2a Aggregate costs'!T$23)</f>
        <v>153.03761316947248</v>
      </c>
      <c r="T30" s="109">
        <f>IF('2a Aggregate costs'!U$20="-","-",SUM('2a Aggregate costs'!U$20,'2a Aggregate costs'!U$21,'2a Aggregate costs'!U$22,'2a Aggregate costs'!U53)*'3a Demand'!$C$10+'2a Aggregate costs'!U$23)</f>
        <v>152.49081670836932</v>
      </c>
      <c r="U30" s="109">
        <f>IF('2a Aggregate costs'!V$20="-","-",SUM('2a Aggregate costs'!V$20,'2a Aggregate costs'!V$21,'2a Aggregate costs'!V$22,'2a Aggregate costs'!V53)*'3a Demand'!$C$10+'2a Aggregate costs'!V$23)</f>
        <v>161.44950082969834</v>
      </c>
      <c r="V30" s="109">
        <f>IF('2a Aggregate costs'!W$20="-","-",SUM('2a Aggregate costs'!W$20,'2a Aggregate costs'!W$21,'2a Aggregate costs'!W$22,'2a Aggregate costs'!W53)*'3a Demand'!$C$10+'2a Aggregate costs'!W$23)</f>
        <v>160.69485302841051</v>
      </c>
      <c r="W30" s="109">
        <f>IF('2a Aggregate costs'!X$20="-","-",SUM('2a Aggregate costs'!X$20,'2a Aggregate costs'!X$21,'2a Aggregate costs'!X$22,'2a Aggregate costs'!X53)*'3a Demand'!$C$10+'2a Aggregate costs'!X$23)</f>
        <v>168.03133237582864</v>
      </c>
      <c r="X30" s="87"/>
      <c r="Y30" s="109">
        <f>IF('2a Aggregate costs'!Z$20="-","-",SUM('2a Aggregate costs'!Z$20,'2a Aggregate costs'!Z$21,'2a Aggregate costs'!Z$22,'2a Aggregate costs'!Z53)*'3a Demand'!$C$10+'2a Aggregate costs'!Z$23)</f>
        <v>166.46231249215157</v>
      </c>
      <c r="Z30" s="109" t="str">
        <f>IF('2a Aggregate costs'!AA$20="-","-",SUM('2a Aggregate costs'!AA$20,'2a Aggregate costs'!AA$21,'2a Aggregate costs'!AA$22,'2a Aggregate costs'!AA53)*'3a Demand'!$C$10+'2a Aggregate costs'!AA$23)</f>
        <v>-</v>
      </c>
      <c r="AA30" s="109" t="str">
        <f>IF('2a Aggregate costs'!AB$20="-","-",SUM('2a Aggregate costs'!AB$20,'2a Aggregate costs'!AB$21,'2a Aggregate costs'!AB$22,'2a Aggregate costs'!AB53)*'3a Demand'!$C$10+'2a Aggregate costs'!AB$23)</f>
        <v>-</v>
      </c>
    </row>
    <row r="31" spans="1:27" ht="12.75" customHeight="1">
      <c r="A31" s="15"/>
      <c r="B31" s="282"/>
      <c r="C31" s="111" t="s">
        <v>141</v>
      </c>
      <c r="D31" s="276"/>
      <c r="E31" s="300"/>
      <c r="F31" s="29"/>
      <c r="G31" s="109">
        <f>IF('2a Aggregate costs'!H$20="-","-",SUM('2a Aggregate costs'!H$20,'2a Aggregate costs'!H$21,'2a Aggregate costs'!H$22,'2a Aggregate costs'!H54)*'3a Demand'!$C$10+'2a Aggregate costs'!H$23)</f>
        <v>90.554631742897769</v>
      </c>
      <c r="H31" s="109">
        <f>IF('2a Aggregate costs'!I$20="-","-",SUM('2a Aggregate costs'!I$20,'2a Aggregate costs'!I$21,'2a Aggregate costs'!I$22,'2a Aggregate costs'!I54)*'3a Demand'!$C$10+'2a Aggregate costs'!I$23)</f>
        <v>90.527429624018353</v>
      </c>
      <c r="I31" s="109">
        <f>IF('2a Aggregate costs'!J$20="-","-",SUM('2a Aggregate costs'!J$20,'2a Aggregate costs'!J$21,'2a Aggregate costs'!J$22,'2a Aggregate costs'!J54)*'3a Demand'!$C$10+'2a Aggregate costs'!J$23)</f>
        <v>110.9211747877151</v>
      </c>
      <c r="J31" s="109">
        <f>IF('2a Aggregate costs'!K$20="-","-",SUM('2a Aggregate costs'!K$20,'2a Aggregate costs'!K$21,'2a Aggregate costs'!K$22,'2a Aggregate costs'!K54)*'3a Demand'!$C$10+'2a Aggregate costs'!K$23)</f>
        <v>110.81644386882112</v>
      </c>
      <c r="K31" s="109">
        <f>IF('2a Aggregate costs'!L$20="-","-",SUM('2a Aggregate costs'!L$20,'2a Aggregate costs'!L$21,'2a Aggregate costs'!L$22,'2a Aggregate costs'!L54)*'3a Demand'!$C$10+'2a Aggregate costs'!L$23)</f>
        <v>118.0769621148694</v>
      </c>
      <c r="L31" s="109">
        <f>IF('2a Aggregate costs'!M$20="-","-",SUM('2a Aggregate costs'!M$20,'2a Aggregate costs'!M$21,'2a Aggregate costs'!M$22,'2a Aggregate costs'!M54)*'3a Demand'!$C$10+'2a Aggregate costs'!M$23)</f>
        <v>118.50367803725658</v>
      </c>
      <c r="M31" s="109">
        <f>IF('2a Aggregate costs'!N$20="-","-",SUM('2a Aggregate costs'!N$20,'2a Aggregate costs'!N$21,'2a Aggregate costs'!N$22,'2a Aggregate costs'!N54)*'3a Demand'!$C$10+'2a Aggregate costs'!N$23)</f>
        <v>137.28023595371837</v>
      </c>
      <c r="N31" s="109">
        <f>IF('2a Aggregate costs'!O$20="-","-",SUM('2a Aggregate costs'!O$20,'2a Aggregate costs'!O$21,'2a Aggregate costs'!O$22,'2a Aggregate costs'!O54)*'3a Demand'!$C$10+'2a Aggregate costs'!O$23)</f>
        <v>137.37392908219465</v>
      </c>
      <c r="O31" s="87"/>
      <c r="P31" s="109">
        <f>IF('2a Aggregate costs'!Q$20="-","-",SUM('2a Aggregate costs'!Q$20,'2a Aggregate costs'!Q$21,'2a Aggregate costs'!Q$22,'2a Aggregate costs'!Q54)*'3a Demand'!$C$10+'2a Aggregate costs'!Q$23)</f>
        <v>137.37392908219465</v>
      </c>
      <c r="Q31" s="109">
        <f>IF('2a Aggregate costs'!R$20="-","-",SUM('2a Aggregate costs'!R$20,'2a Aggregate costs'!R$21,'2a Aggregate costs'!R$22,'2a Aggregate costs'!R54)*'3a Demand'!$C$10+'2a Aggregate costs'!R$23)</f>
        <v>146.97498741432821</v>
      </c>
      <c r="R31" s="109">
        <f>IF('2a Aggregate costs'!S$20="-","-",SUM('2a Aggregate costs'!S$20,'2a Aggregate costs'!S$21,'2a Aggregate costs'!S$22,'2a Aggregate costs'!S54)*'3a Demand'!$C$10+'2a Aggregate costs'!S$23)</f>
        <v>148.78175714405452</v>
      </c>
      <c r="S31" s="109">
        <f>IF('2a Aggregate costs'!T$20="-","-",SUM('2a Aggregate costs'!T$20,'2a Aggregate costs'!T$21,'2a Aggregate costs'!T$22,'2a Aggregate costs'!T54)*'3a Demand'!$C$10+'2a Aggregate costs'!T$23)</f>
        <v>153.04920556322577</v>
      </c>
      <c r="T31" s="109">
        <f>IF('2a Aggregate costs'!U$20="-","-",SUM('2a Aggregate costs'!U$20,'2a Aggregate costs'!U$21,'2a Aggregate costs'!U$22,'2a Aggregate costs'!U54)*'3a Demand'!$C$10+'2a Aggregate costs'!U$23)</f>
        <v>152.5037434187328</v>
      </c>
      <c r="U31" s="109">
        <f>IF('2a Aggregate costs'!V$20="-","-",SUM('2a Aggregate costs'!V$20,'2a Aggregate costs'!V$21,'2a Aggregate costs'!V$22,'2a Aggregate costs'!V54)*'3a Demand'!$C$10+'2a Aggregate costs'!V$23)</f>
        <v>161.47027942059188</v>
      </c>
      <c r="V31" s="109">
        <f>IF('2a Aggregate costs'!W$20="-","-",SUM('2a Aggregate costs'!W$20,'2a Aggregate costs'!W$21,'2a Aggregate costs'!W$22,'2a Aggregate costs'!W54)*'3a Demand'!$C$10+'2a Aggregate costs'!W$23)</f>
        <v>160.71428617598053</v>
      </c>
      <c r="W31" s="109">
        <f>IF('2a Aggregate costs'!X$20="-","-",SUM('2a Aggregate costs'!X$20,'2a Aggregate costs'!X$21,'2a Aggregate costs'!X$22,'2a Aggregate costs'!X54)*'3a Demand'!$C$10+'2a Aggregate costs'!X$23)</f>
        <v>168.06577993437384</v>
      </c>
      <c r="X31" s="87"/>
      <c r="Y31" s="109">
        <f>IF('2a Aggregate costs'!Z$20="-","-",SUM('2a Aggregate costs'!Z$20,'2a Aggregate costs'!Z$21,'2a Aggregate costs'!Z$22,'2a Aggregate costs'!Z54)*'3a Demand'!$C$10+'2a Aggregate costs'!Z$23)</f>
        <v>166.4961991183682</v>
      </c>
      <c r="Z31" s="109" t="str">
        <f>IF('2a Aggregate costs'!AA$20="-","-",SUM('2a Aggregate costs'!AA$20,'2a Aggregate costs'!AA$21,'2a Aggregate costs'!AA$22,'2a Aggregate costs'!AA54)*'3a Demand'!$C$10+'2a Aggregate costs'!AA$23)</f>
        <v>-</v>
      </c>
      <c r="AA31" s="109" t="str">
        <f>IF('2a Aggregate costs'!AB$20="-","-",SUM('2a Aggregate costs'!AB$20,'2a Aggregate costs'!AB$21,'2a Aggregate costs'!AB$22,'2a Aggregate costs'!AB54)*'3a Demand'!$C$10+'2a Aggregate costs'!AB$23)</f>
        <v>-</v>
      </c>
    </row>
    <row r="32" spans="1:27" ht="12.75" customHeight="1">
      <c r="A32" s="15"/>
      <c r="B32" s="282"/>
      <c r="C32" s="111" t="s">
        <v>142</v>
      </c>
      <c r="D32" s="276"/>
      <c r="E32" s="300"/>
      <c r="F32" s="29"/>
      <c r="G32" s="109">
        <f>IF('2a Aggregate costs'!H$20="-","-",SUM('2a Aggregate costs'!H$20,'2a Aggregate costs'!H$21,'2a Aggregate costs'!H$22,'2a Aggregate costs'!H55)*'3a Demand'!$C$10+'2a Aggregate costs'!H$23)</f>
        <v>90.566085462850637</v>
      </c>
      <c r="H32" s="109">
        <f>IF('2a Aggregate costs'!I$20="-","-",SUM('2a Aggregate costs'!I$20,'2a Aggregate costs'!I$21,'2a Aggregate costs'!I$22,'2a Aggregate costs'!I55)*'3a Demand'!$C$10+'2a Aggregate costs'!I$23)</f>
        <v>90.538699667612903</v>
      </c>
      <c r="I32" s="109">
        <f>IF('2a Aggregate costs'!J$20="-","-",SUM('2a Aggregate costs'!J$20,'2a Aggregate costs'!J$21,'2a Aggregate costs'!J$22,'2a Aggregate costs'!J55)*'3a Demand'!$C$10+'2a Aggregate costs'!J$23)</f>
        <v>110.93271531235592</v>
      </c>
      <c r="J32" s="109">
        <f>IF('2a Aggregate costs'!K$20="-","-",SUM('2a Aggregate costs'!K$20,'2a Aggregate costs'!K$21,'2a Aggregate costs'!K$22,'2a Aggregate costs'!K55)*'3a Demand'!$C$10+'2a Aggregate costs'!K$23)</f>
        <v>110.82848437130616</v>
      </c>
      <c r="K32" s="109">
        <f>IF('2a Aggregate costs'!L$20="-","-",SUM('2a Aggregate costs'!L$20,'2a Aggregate costs'!L$21,'2a Aggregate costs'!L$22,'2a Aggregate costs'!L55)*'3a Demand'!$C$10+'2a Aggregate costs'!L$23)</f>
        <v>118.08921934639916</v>
      </c>
      <c r="L32" s="109">
        <f>IF('2a Aggregate costs'!M$20="-","-",SUM('2a Aggregate costs'!M$20,'2a Aggregate costs'!M$21,'2a Aggregate costs'!M$22,'2a Aggregate costs'!M55)*'3a Demand'!$C$10+'2a Aggregate costs'!M$23)</f>
        <v>118.51571177219728</v>
      </c>
      <c r="M32" s="109">
        <f>IF('2a Aggregate costs'!N$20="-","-",SUM('2a Aggregate costs'!N$20,'2a Aggregate costs'!N$21,'2a Aggregate costs'!N$22,'2a Aggregate costs'!N55)*'3a Demand'!$C$10+'2a Aggregate costs'!N$23)</f>
        <v>137.2989597103923</v>
      </c>
      <c r="N32" s="109">
        <f>IF('2a Aggregate costs'!O$20="-","-",SUM('2a Aggregate costs'!O$20,'2a Aggregate costs'!O$21,'2a Aggregate costs'!O$22,'2a Aggregate costs'!O55)*'3a Demand'!$C$10+'2a Aggregate costs'!O$23)</f>
        <v>137.39306454845033</v>
      </c>
      <c r="O32" s="87"/>
      <c r="P32" s="109">
        <f>IF('2a Aggregate costs'!Q$20="-","-",SUM('2a Aggregate costs'!Q$20,'2a Aggregate costs'!Q$21,'2a Aggregate costs'!Q$22,'2a Aggregate costs'!Q55)*'3a Demand'!$C$10+'2a Aggregate costs'!Q$23)</f>
        <v>137.39306454845033</v>
      </c>
      <c r="Q32" s="109">
        <f>IF('2a Aggregate costs'!R$20="-","-",SUM('2a Aggregate costs'!R$20,'2a Aggregate costs'!R$21,'2a Aggregate costs'!R$22,'2a Aggregate costs'!R55)*'3a Demand'!$C$10+'2a Aggregate costs'!R$23)</f>
        <v>146.99821221191939</v>
      </c>
      <c r="R32" s="109">
        <f>IF('2a Aggregate costs'!S$20="-","-",SUM('2a Aggregate costs'!S$20,'2a Aggregate costs'!S$21,'2a Aggregate costs'!S$22,'2a Aggregate costs'!S55)*'3a Demand'!$C$10+'2a Aggregate costs'!S$23)</f>
        <v>148.80581336321671</v>
      </c>
      <c r="S32" s="109">
        <f>IF('2a Aggregate costs'!T$20="-","-",SUM('2a Aggregate costs'!T$20,'2a Aggregate costs'!T$21,'2a Aggregate costs'!T$22,'2a Aggregate costs'!T55)*'3a Demand'!$C$10+'2a Aggregate costs'!T$23)</f>
        <v>153.08319350618063</v>
      </c>
      <c r="T32" s="109">
        <f>IF('2a Aggregate costs'!U$20="-","-",SUM('2a Aggregate costs'!U$20,'2a Aggregate costs'!U$21,'2a Aggregate costs'!U$22,'2a Aggregate costs'!U55)*'3a Demand'!$C$10+'2a Aggregate costs'!U$23)</f>
        <v>152.54196742438145</v>
      </c>
      <c r="U32" s="109">
        <f>IF('2a Aggregate costs'!V$20="-","-",SUM('2a Aggregate costs'!V$20,'2a Aggregate costs'!V$21,'2a Aggregate costs'!V$22,'2a Aggregate costs'!V55)*'3a Demand'!$C$10+'2a Aggregate costs'!V$23)</f>
        <v>161.5173170709491</v>
      </c>
      <c r="V32" s="109">
        <f>IF('2a Aggregate costs'!W$20="-","-",SUM('2a Aggregate costs'!W$20,'2a Aggregate costs'!W$21,'2a Aggregate costs'!W$22,'2a Aggregate costs'!W55)*'3a Demand'!$C$10+'2a Aggregate costs'!W$23)</f>
        <v>160.75795065027589</v>
      </c>
      <c r="W32" s="109">
        <f>IF('2a Aggregate costs'!X$20="-","-",SUM('2a Aggregate costs'!X$20,'2a Aggregate costs'!X$21,'2a Aggregate costs'!X$22,'2a Aggregate costs'!X55)*'3a Demand'!$C$10+'2a Aggregate costs'!X$23)</f>
        <v>168.11166074758674</v>
      </c>
      <c r="X32" s="87"/>
      <c r="Y32" s="109">
        <f>IF('2a Aggregate costs'!Z$20="-","-",SUM('2a Aggregate costs'!Z$20,'2a Aggregate costs'!Z$21,'2a Aggregate costs'!Z$22,'2a Aggregate costs'!Z55)*'3a Demand'!$C$10+'2a Aggregate costs'!Z$23)</f>
        <v>166.54056806853333</v>
      </c>
      <c r="Z32" s="109" t="str">
        <f>IF('2a Aggregate costs'!AA$20="-","-",SUM('2a Aggregate costs'!AA$20,'2a Aggregate costs'!AA$21,'2a Aggregate costs'!AA$22,'2a Aggregate costs'!AA55)*'3a Demand'!$C$10+'2a Aggregate costs'!AA$23)</f>
        <v>-</v>
      </c>
      <c r="AA32" s="109" t="str">
        <f>IF('2a Aggregate costs'!AB$20="-","-",SUM('2a Aggregate costs'!AB$20,'2a Aggregate costs'!AB$21,'2a Aggregate costs'!AB$22,'2a Aggregate costs'!AB55)*'3a Demand'!$C$10+'2a Aggregate costs'!AB$23)</f>
        <v>-</v>
      </c>
    </row>
    <row r="33" spans="1:28" ht="12.75" customHeight="1">
      <c r="A33" s="15"/>
      <c r="B33" s="282"/>
      <c r="C33" s="111" t="s">
        <v>143</v>
      </c>
      <c r="D33" s="276"/>
      <c r="E33" s="300"/>
      <c r="F33" s="29"/>
      <c r="G33" s="109">
        <f>IF('2a Aggregate costs'!H$20="-","-",SUM('2a Aggregate costs'!H$20,'2a Aggregate costs'!H$21,'2a Aggregate costs'!H$22,'2a Aggregate costs'!H56)*'3a Demand'!$C$10+'2a Aggregate costs'!H$23)</f>
        <v>90.547556444583833</v>
      </c>
      <c r="H33" s="109">
        <f>IF('2a Aggregate costs'!I$20="-","-",SUM('2a Aggregate costs'!I$20,'2a Aggregate costs'!I$21,'2a Aggregate costs'!I$22,'2a Aggregate costs'!I56)*'3a Demand'!$C$10+'2a Aggregate costs'!I$23)</f>
        <v>90.520467787971157</v>
      </c>
      <c r="I33" s="109">
        <f>IF('2a Aggregate costs'!J$20="-","-",SUM('2a Aggregate costs'!J$20,'2a Aggregate costs'!J$21,'2a Aggregate costs'!J$22,'2a Aggregate costs'!J56)*'3a Demand'!$C$10+'2a Aggregate costs'!J$23)</f>
        <v>110.91404586760278</v>
      </c>
      <c r="J33" s="109">
        <f>IF('2a Aggregate costs'!K$20="-","-",SUM('2a Aggregate costs'!K$20,'2a Aggregate costs'!K$21,'2a Aggregate costs'!K$22,'2a Aggregate costs'!K56)*'3a Demand'!$C$10+'2a Aggregate costs'!K$23)</f>
        <v>110.80900609774923</v>
      </c>
      <c r="K33" s="109">
        <f>IF('2a Aggregate costs'!L$20="-","-",SUM('2a Aggregate costs'!L$20,'2a Aggregate costs'!L$21,'2a Aggregate costs'!L$22,'2a Aggregate costs'!L56)*'3a Demand'!$C$10+'2a Aggregate costs'!L$23)</f>
        <v>118.06939046391821</v>
      </c>
      <c r="L33" s="109">
        <f>IF('2a Aggregate costs'!M$20="-","-",SUM('2a Aggregate costs'!M$20,'2a Aggregate costs'!M$21,'2a Aggregate costs'!M$22,'2a Aggregate costs'!M56)*'3a Demand'!$C$10+'2a Aggregate costs'!M$23)</f>
        <v>118.49624444669503</v>
      </c>
      <c r="M33" s="109">
        <f>IF('2a Aggregate costs'!N$20="-","-",SUM('2a Aggregate costs'!N$20,'2a Aggregate costs'!N$21,'2a Aggregate costs'!N$22,'2a Aggregate costs'!N56)*'3a Demand'!$C$10+'2a Aggregate costs'!N$23)</f>
        <v>137.26899813137376</v>
      </c>
      <c r="N33" s="109">
        <f>IF('2a Aggregate costs'!O$20="-","-",SUM('2a Aggregate costs'!O$20,'2a Aggregate costs'!O$21,'2a Aggregate costs'!O$22,'2a Aggregate costs'!O56)*'3a Demand'!$C$10+'2a Aggregate costs'!O$23)</f>
        <v>137.36244415563814</v>
      </c>
      <c r="O33" s="87"/>
      <c r="P33" s="109">
        <f>IF('2a Aggregate costs'!Q$20="-","-",SUM('2a Aggregate costs'!Q$20,'2a Aggregate costs'!Q$21,'2a Aggregate costs'!Q$22,'2a Aggregate costs'!Q56)*'3a Demand'!$C$10+'2a Aggregate costs'!Q$23)</f>
        <v>137.36244415563814</v>
      </c>
      <c r="Q33" s="109">
        <f>IF('2a Aggregate costs'!R$20="-","-",SUM('2a Aggregate costs'!R$20,'2a Aggregate costs'!R$21,'2a Aggregate costs'!R$22,'2a Aggregate costs'!R56)*'3a Demand'!$C$10+'2a Aggregate costs'!R$23)</f>
        <v>146.96461957304555</v>
      </c>
      <c r="R33" s="109">
        <f>IF('2a Aggregate costs'!S$20="-","-",SUM('2a Aggregate costs'!S$20,'2a Aggregate costs'!S$21,'2a Aggregate costs'!S$22,'2a Aggregate costs'!S56)*'3a Demand'!$C$10+'2a Aggregate costs'!S$23)</f>
        <v>148.77112454814815</v>
      </c>
      <c r="S33" s="109">
        <f>IF('2a Aggregate costs'!T$20="-","-",SUM('2a Aggregate costs'!T$20,'2a Aggregate costs'!T$21,'2a Aggregate costs'!T$22,'2a Aggregate costs'!T56)*'3a Demand'!$C$10+'2a Aggregate costs'!T$23)</f>
        <v>153.04604975974598</v>
      </c>
      <c r="T33" s="109">
        <f>IF('2a Aggregate costs'!U$20="-","-",SUM('2a Aggregate costs'!U$20,'2a Aggregate costs'!U$21,'2a Aggregate costs'!U$22,'2a Aggregate costs'!U56)*'3a Demand'!$C$10+'2a Aggregate costs'!U$23)</f>
        <v>152.50029132864336</v>
      </c>
      <c r="U33" s="109">
        <f>IF('2a Aggregate costs'!V$20="-","-",SUM('2a Aggregate costs'!V$20,'2a Aggregate costs'!V$21,'2a Aggregate costs'!V$22,'2a Aggregate costs'!V56)*'3a Demand'!$C$10+'2a Aggregate costs'!V$23)</f>
        <v>161.46515228886494</v>
      </c>
      <c r="V33" s="109">
        <f>IF('2a Aggregate costs'!W$20="-","-",SUM('2a Aggregate costs'!W$20,'2a Aggregate costs'!W$21,'2a Aggregate costs'!W$22,'2a Aggregate costs'!W56)*'3a Demand'!$C$10+'2a Aggregate costs'!W$23)</f>
        <v>160.70940848032686</v>
      </c>
      <c r="W33" s="109">
        <f>IF('2a Aggregate costs'!X$20="-","-",SUM('2a Aggregate costs'!X$20,'2a Aggregate costs'!X$21,'2a Aggregate costs'!X$22,'2a Aggregate costs'!X56)*'3a Demand'!$C$10+'2a Aggregate costs'!X$23)</f>
        <v>168.0520523863828</v>
      </c>
      <c r="X33" s="87"/>
      <c r="Y33" s="109">
        <f>IF('2a Aggregate costs'!Z$20="-","-",SUM('2a Aggregate costs'!Z$20,'2a Aggregate costs'!Z$21,'2a Aggregate costs'!Z$22,'2a Aggregate costs'!Z56)*'3a Demand'!$C$10+'2a Aggregate costs'!Z$23)</f>
        <v>166.48245877871517</v>
      </c>
      <c r="Z33" s="109" t="str">
        <f>IF('2a Aggregate costs'!AA$20="-","-",SUM('2a Aggregate costs'!AA$20,'2a Aggregate costs'!AA$21,'2a Aggregate costs'!AA$22,'2a Aggregate costs'!AA56)*'3a Demand'!$C$10+'2a Aggregate costs'!AA$23)</f>
        <v>-</v>
      </c>
      <c r="AA33" s="109" t="str">
        <f>IF('2a Aggregate costs'!AB$20="-","-",SUM('2a Aggregate costs'!AB$20,'2a Aggregate costs'!AB$21,'2a Aggregate costs'!AB$22,'2a Aggregate costs'!AB56)*'3a Demand'!$C$10+'2a Aggregate costs'!AB$23)</f>
        <v>-</v>
      </c>
    </row>
    <row r="34" spans="1:28" ht="12.75" customHeight="1">
      <c r="A34" s="15"/>
      <c r="B34" s="282"/>
      <c r="C34" s="111" t="s">
        <v>144</v>
      </c>
      <c r="D34" s="276"/>
      <c r="E34" s="300"/>
      <c r="F34" s="29"/>
      <c r="G34" s="109">
        <f>IF('2a Aggregate costs'!H$20="-","-",SUM('2a Aggregate costs'!H$20,'2a Aggregate costs'!H$21,'2a Aggregate costs'!H$22,'2a Aggregate costs'!H57)*'3a Demand'!$C$10+'2a Aggregate costs'!H$23)</f>
        <v>90.554689231973299</v>
      </c>
      <c r="H34" s="109">
        <f>IF('2a Aggregate costs'!I$20="-","-",SUM('2a Aggregate costs'!I$20,'2a Aggregate costs'!I$21,'2a Aggregate costs'!I$22,'2a Aggregate costs'!I57)*'3a Demand'!$C$10+'2a Aggregate costs'!I$23)</f>
        <v>90.52748619117645</v>
      </c>
      <c r="I34" s="109">
        <f>IF('2a Aggregate costs'!J$20="-","-",SUM('2a Aggregate costs'!J$20,'2a Aggregate costs'!J$21,'2a Aggregate costs'!J$22,'2a Aggregate costs'!J57)*'3a Demand'!$C$10+'2a Aggregate costs'!J$23)</f>
        <v>110.92123271248501</v>
      </c>
      <c r="J34" s="109">
        <f>IF('2a Aggregate costs'!K$20="-","-",SUM('2a Aggregate costs'!K$20,'2a Aggregate costs'!K$21,'2a Aggregate costs'!K$22,'2a Aggregate costs'!K57)*'3a Demand'!$C$10+'2a Aggregate costs'!K$23)</f>
        <v>110.81650430310445</v>
      </c>
      <c r="K34" s="109">
        <f>IF('2a Aggregate costs'!L$20="-","-",SUM('2a Aggregate costs'!L$20,'2a Aggregate costs'!L$21,'2a Aggregate costs'!L$22,'2a Aggregate costs'!L57)*'3a Demand'!$C$10+'2a Aggregate costs'!L$23)</f>
        <v>118.07702363696983</v>
      </c>
      <c r="L34" s="109">
        <f>IF('2a Aggregate costs'!M$20="-","-",SUM('2a Aggregate costs'!M$20,'2a Aggregate costs'!M$21,'2a Aggregate costs'!M$22,'2a Aggregate costs'!M57)*'3a Demand'!$C$10+'2a Aggregate costs'!M$23)</f>
        <v>118.50373843757191</v>
      </c>
      <c r="M34" s="109">
        <f>IF('2a Aggregate costs'!N$20="-","-",SUM('2a Aggregate costs'!N$20,'2a Aggregate costs'!N$21,'2a Aggregate costs'!N$22,'2a Aggregate costs'!N57)*'3a Demand'!$C$10+'2a Aggregate costs'!N$23)</f>
        <v>137.27470611703933</v>
      </c>
      <c r="N34" s="109">
        <f>IF('2a Aggregate costs'!O$20="-","-",SUM('2a Aggregate costs'!O$20,'2a Aggregate costs'!O$21,'2a Aggregate costs'!O$22,'2a Aggregate costs'!O57)*'3a Demand'!$C$10+'2a Aggregate costs'!O$23)</f>
        <v>137.36827765203489</v>
      </c>
      <c r="O34" s="87"/>
      <c r="P34" s="109">
        <f>IF('2a Aggregate costs'!Q$20="-","-",SUM('2a Aggregate costs'!Q$20,'2a Aggregate costs'!Q$21,'2a Aggregate costs'!Q$22,'2a Aggregate costs'!Q57)*'3a Demand'!$C$10+'2a Aggregate costs'!Q$23)</f>
        <v>137.36827765203489</v>
      </c>
      <c r="Q34" s="109">
        <f>IF('2a Aggregate costs'!R$20="-","-",SUM('2a Aggregate costs'!R$20,'2a Aggregate costs'!R$21,'2a Aggregate costs'!R$22,'2a Aggregate costs'!R57)*'3a Demand'!$C$10+'2a Aggregate costs'!R$23)</f>
        <v>146.96516386155642</v>
      </c>
      <c r="R34" s="109">
        <f>IF('2a Aggregate costs'!S$20="-","-",SUM('2a Aggregate costs'!S$20,'2a Aggregate costs'!S$21,'2a Aggregate costs'!S$22,'2a Aggregate costs'!S57)*'3a Demand'!$C$10+'2a Aggregate costs'!S$23)</f>
        <v>148.77169347757575</v>
      </c>
      <c r="S34" s="109">
        <f>IF('2a Aggregate costs'!T$20="-","-",SUM('2a Aggregate costs'!T$20,'2a Aggregate costs'!T$21,'2a Aggregate costs'!T$22,'2a Aggregate costs'!T57)*'3a Demand'!$C$10+'2a Aggregate costs'!T$23)</f>
        <v>153.03731623623639</v>
      </c>
      <c r="T34" s="109">
        <f>IF('2a Aggregate costs'!U$20="-","-",SUM('2a Aggregate costs'!U$20,'2a Aggregate costs'!U$21,'2a Aggregate costs'!U$22,'2a Aggregate costs'!U57)*'3a Demand'!$C$10+'2a Aggregate costs'!U$23)</f>
        <v>152.4904789077261</v>
      </c>
      <c r="U34" s="109">
        <f>IF('2a Aggregate costs'!V$20="-","-",SUM('2a Aggregate costs'!V$20,'2a Aggregate costs'!V$21,'2a Aggregate costs'!V$22,'2a Aggregate costs'!V57)*'3a Demand'!$C$10+'2a Aggregate costs'!V$23)</f>
        <v>161.45028237819352</v>
      </c>
      <c r="V34" s="109">
        <f>IF('2a Aggregate costs'!W$20="-","-",SUM('2a Aggregate costs'!W$20,'2a Aggregate costs'!W$21,'2a Aggregate costs'!W$22,'2a Aggregate costs'!W57)*'3a Demand'!$C$10+'2a Aggregate costs'!W$23)</f>
        <v>160.69557419311451</v>
      </c>
      <c r="W34" s="109">
        <f>IF('2a Aggregate costs'!X$20="-","-",SUM('2a Aggregate costs'!X$20,'2a Aggregate costs'!X$21,'2a Aggregate costs'!X$22,'2a Aggregate costs'!X57)*'3a Demand'!$C$10+'2a Aggregate costs'!X$23)</f>
        <v>168.03454146468238</v>
      </c>
      <c r="X34" s="87"/>
      <c r="Y34" s="109">
        <f>IF('2a Aggregate costs'!Z$20="-","-",SUM('2a Aggregate costs'!Z$20,'2a Aggregate costs'!Z$21,'2a Aggregate costs'!Z$22,'2a Aggregate costs'!Z57)*'3a Demand'!$C$10+'2a Aggregate costs'!Z$23)</f>
        <v>166.46554915781428</v>
      </c>
      <c r="Z34" s="109" t="str">
        <f>IF('2a Aggregate costs'!AA$20="-","-",SUM('2a Aggregate costs'!AA$20,'2a Aggregate costs'!AA$21,'2a Aggregate costs'!AA$22,'2a Aggregate costs'!AA57)*'3a Demand'!$C$10+'2a Aggregate costs'!AA$23)</f>
        <v>-</v>
      </c>
      <c r="AA34" s="109" t="str">
        <f>IF('2a Aggregate costs'!AB$20="-","-",SUM('2a Aggregate costs'!AB$20,'2a Aggregate costs'!AB$21,'2a Aggregate costs'!AB$22,'2a Aggregate costs'!AB57)*'3a Demand'!$C$10+'2a Aggregate costs'!AB$23)</f>
        <v>-</v>
      </c>
    </row>
    <row r="35" spans="1:28" ht="12.75" customHeight="1">
      <c r="A35" s="15"/>
      <c r="B35" s="282"/>
      <c r="C35" s="111" t="s">
        <v>145</v>
      </c>
      <c r="D35" s="276"/>
      <c r="E35" s="300"/>
      <c r="F35" s="29"/>
      <c r="G35" s="109">
        <f>IF('2a Aggregate costs'!H$20="-","-",SUM('2a Aggregate costs'!H$20,'2a Aggregate costs'!H$21,'2a Aggregate costs'!H$22,'2a Aggregate costs'!H58)*'3a Demand'!$C$10+'2a Aggregate costs'!H$23)</f>
        <v>90.560159994303291</v>
      </c>
      <c r="H35" s="109">
        <f>IF('2a Aggregate costs'!I$20="-","-",SUM('2a Aggregate costs'!I$20,'2a Aggregate costs'!I$21,'2a Aggregate costs'!I$22,'2a Aggregate costs'!I58)*'3a Demand'!$C$10+'2a Aggregate costs'!I$23)</f>
        <v>90.532869222209868</v>
      </c>
      <c r="I35" s="109">
        <f>IF('2a Aggregate costs'!J$20="-","-",SUM('2a Aggregate costs'!J$20,'2a Aggregate costs'!J$21,'2a Aggregate costs'!J$22,'2a Aggregate costs'!J58)*'3a Demand'!$C$10+'2a Aggregate costs'!J$23)</f>
        <v>110.92674493626322</v>
      </c>
      <c r="J35" s="109">
        <f>IF('2a Aggregate costs'!K$20="-","-",SUM('2a Aggregate costs'!K$20,'2a Aggregate costs'!K$21,'2a Aggregate costs'!K$22,'2a Aggregate costs'!K58)*'3a Demand'!$C$10+'2a Aggregate costs'!K$23)</f>
        <v>110.82225533662896</v>
      </c>
      <c r="K35" s="109">
        <f>IF('2a Aggregate costs'!L$20="-","-",SUM('2a Aggregate costs'!L$20,'2a Aggregate costs'!L$21,'2a Aggregate costs'!L$22,'2a Aggregate costs'!L58)*'3a Demand'!$C$10+'2a Aggregate costs'!L$23)</f>
        <v>118.08287818909777</v>
      </c>
      <c r="L35" s="109">
        <f>IF('2a Aggregate costs'!M$20="-","-",SUM('2a Aggregate costs'!M$20,'2a Aggregate costs'!M$21,'2a Aggregate costs'!M$22,'2a Aggregate costs'!M58)*'3a Demand'!$C$10+'2a Aggregate costs'!M$23)</f>
        <v>118.5094862386421</v>
      </c>
      <c r="M35" s="109">
        <f>IF('2a Aggregate costs'!N$20="-","-",SUM('2a Aggregate costs'!N$20,'2a Aggregate costs'!N$21,'2a Aggregate costs'!N$22,'2a Aggregate costs'!N58)*'3a Demand'!$C$10+'2a Aggregate costs'!N$23)</f>
        <v>137.28979342581226</v>
      </c>
      <c r="N35" s="109">
        <f>IF('2a Aggregate costs'!O$20="-","-",SUM('2a Aggregate costs'!O$20,'2a Aggregate costs'!O$21,'2a Aggregate costs'!O$22,'2a Aggregate costs'!O58)*'3a Demand'!$C$10+'2a Aggregate costs'!O$23)</f>
        <v>137.38369670991634</v>
      </c>
      <c r="O35" s="87"/>
      <c r="P35" s="109">
        <f>IF('2a Aggregate costs'!Q$20="-","-",SUM('2a Aggregate costs'!Q$20,'2a Aggregate costs'!Q$21,'2a Aggregate costs'!Q$22,'2a Aggregate costs'!Q58)*'3a Demand'!$C$10+'2a Aggregate costs'!Q$23)</f>
        <v>137.38369670991634</v>
      </c>
      <c r="Q35" s="109">
        <f>IF('2a Aggregate costs'!R$20="-","-",SUM('2a Aggregate costs'!R$20,'2a Aggregate costs'!R$21,'2a Aggregate costs'!R$22,'2a Aggregate costs'!R58)*'3a Demand'!$C$10+'2a Aggregate costs'!R$23)</f>
        <v>146.98659272957821</v>
      </c>
      <c r="R35" s="109">
        <f>IF('2a Aggregate costs'!S$20="-","-",SUM('2a Aggregate costs'!S$20,'2a Aggregate costs'!S$21,'2a Aggregate costs'!S$22,'2a Aggregate costs'!S58)*'3a Demand'!$C$10+'2a Aggregate costs'!S$23)</f>
        <v>148.79387311541902</v>
      </c>
      <c r="S35" s="109">
        <f>IF('2a Aggregate costs'!T$20="-","-",SUM('2a Aggregate costs'!T$20,'2a Aggregate costs'!T$21,'2a Aggregate costs'!T$22,'2a Aggregate costs'!T58)*'3a Demand'!$C$10+'2a Aggregate costs'!T$23)</f>
        <v>153.06084641349003</v>
      </c>
      <c r="T35" s="109">
        <f>IF('2a Aggregate costs'!U$20="-","-",SUM('2a Aggregate costs'!U$20,'2a Aggregate costs'!U$21,'2a Aggregate costs'!U$22,'2a Aggregate costs'!U58)*'3a Demand'!$C$10+'2a Aggregate costs'!U$23)</f>
        <v>152.51690130303038</v>
      </c>
      <c r="U35" s="109">
        <f>IF('2a Aggregate costs'!V$20="-","-",SUM('2a Aggregate costs'!V$20,'2a Aggregate costs'!V$21,'2a Aggregate costs'!V$22,'2a Aggregate costs'!V58)*'3a Demand'!$C$10+'2a Aggregate costs'!V$23)</f>
        <v>161.47498713489335</v>
      </c>
      <c r="V35" s="109">
        <f>IF('2a Aggregate costs'!W$20="-","-",SUM('2a Aggregate costs'!W$20,'2a Aggregate costs'!W$21,'2a Aggregate costs'!W$22,'2a Aggregate costs'!W58)*'3a Demand'!$C$10+'2a Aggregate costs'!W$23)</f>
        <v>160.71857782937983</v>
      </c>
      <c r="W35" s="109">
        <f>IF('2a Aggregate costs'!X$20="-","-",SUM('2a Aggregate costs'!X$20,'2a Aggregate costs'!X$21,'2a Aggregate costs'!X$22,'2a Aggregate costs'!X58)*'3a Demand'!$C$10+'2a Aggregate costs'!X$23)</f>
        <v>168.05614549201195</v>
      </c>
      <c r="X35" s="87"/>
      <c r="Y35" s="109">
        <f>IF('2a Aggregate costs'!Z$20="-","-",SUM('2a Aggregate costs'!Z$20,'2a Aggregate costs'!Z$21,'2a Aggregate costs'!Z$22,'2a Aggregate costs'!Z58)*'3a Demand'!$C$10+'2a Aggregate costs'!Z$23)</f>
        <v>166.48637814352423</v>
      </c>
      <c r="Z35" s="109" t="str">
        <f>IF('2a Aggregate costs'!AA$20="-","-",SUM('2a Aggregate costs'!AA$20,'2a Aggregate costs'!AA$21,'2a Aggregate costs'!AA$22,'2a Aggregate costs'!AA58)*'3a Demand'!$C$10+'2a Aggregate costs'!AA$23)</f>
        <v>-</v>
      </c>
      <c r="AA35" s="109" t="str">
        <f>IF('2a Aggregate costs'!AB$20="-","-",SUM('2a Aggregate costs'!AB$20,'2a Aggregate costs'!AB$21,'2a Aggregate costs'!AB$22,'2a Aggregate costs'!AB58)*'3a Demand'!$C$10+'2a Aggregate costs'!AB$23)</f>
        <v>-</v>
      </c>
    </row>
    <row r="36" spans="1:28" ht="12.75" customHeight="1">
      <c r="A36" s="15"/>
      <c r="B36" s="282"/>
      <c r="C36" s="111" t="s">
        <v>146</v>
      </c>
      <c r="D36" s="276"/>
      <c r="E36" s="300"/>
      <c r="F36" s="29"/>
      <c r="G36" s="109">
        <f>IF('2a Aggregate costs'!H$20="-","-",SUM('2a Aggregate costs'!H$20,'2a Aggregate costs'!H$21,'2a Aggregate costs'!H$22,'2a Aggregate costs'!H59)*'3a Demand'!$C$10+'2a Aggregate costs'!H$23)</f>
        <v>90.54348404455375</v>
      </c>
      <c r="H36" s="109">
        <f>IF('2a Aggregate costs'!I$20="-","-",SUM('2a Aggregate costs'!I$20,'2a Aggregate costs'!I$21,'2a Aggregate costs'!I$22,'2a Aggregate costs'!I59)*'3a Demand'!$C$10+'2a Aggregate costs'!I$23)</f>
        <v>90.516460694549778</v>
      </c>
      <c r="I36" s="109">
        <f>IF('2a Aggregate costs'!J$20="-","-",SUM('2a Aggregate costs'!J$20,'2a Aggregate costs'!J$21,'2a Aggregate costs'!J$22,'2a Aggregate costs'!J59)*'3a Demand'!$C$10+'2a Aggregate costs'!J$23)</f>
        <v>110.9099426039393</v>
      </c>
      <c r="J36" s="109">
        <f>IF('2a Aggregate costs'!K$20="-","-",SUM('2a Aggregate costs'!K$20,'2a Aggregate costs'!K$21,'2a Aggregate costs'!K$22,'2a Aggregate costs'!K59)*'3a Demand'!$C$10+'2a Aggregate costs'!K$23)</f>
        <v>110.80472506565799</v>
      </c>
      <c r="K36" s="109">
        <f>IF('2a Aggregate costs'!L$20="-","-",SUM('2a Aggregate costs'!L$20,'2a Aggregate costs'!L$21,'2a Aggregate costs'!L$22,'2a Aggregate costs'!L59)*'3a Demand'!$C$10+'2a Aggregate costs'!L$23)</f>
        <v>118.06503237324934</v>
      </c>
      <c r="L36" s="109">
        <f>IF('2a Aggregate costs'!M$20="-","-",SUM('2a Aggregate costs'!M$20,'2a Aggregate costs'!M$21,'2a Aggregate costs'!M$22,'2a Aggregate costs'!M59)*'3a Demand'!$C$10+'2a Aggregate costs'!M$23)</f>
        <v>118.49196582082185</v>
      </c>
      <c r="M36" s="109">
        <f>IF('2a Aggregate costs'!N$20="-","-",SUM('2a Aggregate costs'!N$20,'2a Aggregate costs'!N$21,'2a Aggregate costs'!N$22,'2a Aggregate costs'!N59)*'3a Demand'!$C$10+'2a Aggregate costs'!N$23)</f>
        <v>137.26771919915112</v>
      </c>
      <c r="N36" s="109">
        <f>IF('2a Aggregate costs'!O$20="-","-",SUM('2a Aggregate costs'!O$20,'2a Aggregate costs'!O$21,'2a Aggregate costs'!O$22,'2a Aggregate costs'!O59)*'3a Demand'!$C$10+'2a Aggregate costs'!O$23)</f>
        <v>137.36113710146006</v>
      </c>
      <c r="O36" s="87"/>
      <c r="P36" s="109">
        <f>IF('2a Aggregate costs'!Q$20="-","-",SUM('2a Aggregate costs'!Q$20,'2a Aggregate costs'!Q$21,'2a Aggregate costs'!Q$22,'2a Aggregate costs'!Q59)*'3a Demand'!$C$10+'2a Aggregate costs'!Q$23)</f>
        <v>137.36113710146006</v>
      </c>
      <c r="Q36" s="109">
        <f>IF('2a Aggregate costs'!R$20="-","-",SUM('2a Aggregate costs'!R$20,'2a Aggregate costs'!R$21,'2a Aggregate costs'!R$22,'2a Aggregate costs'!R59)*'3a Demand'!$C$10+'2a Aggregate costs'!R$23)</f>
        <v>146.96326820107984</v>
      </c>
      <c r="R36" s="109">
        <f>IF('2a Aggregate costs'!S$20="-","-",SUM('2a Aggregate costs'!S$20,'2a Aggregate costs'!S$21,'2a Aggregate costs'!S$22,'2a Aggregate costs'!S59)*'3a Demand'!$C$10+'2a Aggregate costs'!S$23)</f>
        <v>148.77457848415884</v>
      </c>
      <c r="S36" s="109">
        <f>IF('2a Aggregate costs'!T$20="-","-",SUM('2a Aggregate costs'!T$20,'2a Aggregate costs'!T$21,'2a Aggregate costs'!T$22,'2a Aggregate costs'!T59)*'3a Demand'!$C$10+'2a Aggregate costs'!T$23)</f>
        <v>153.04361658388507</v>
      </c>
      <c r="T36" s="109">
        <f>IF('2a Aggregate costs'!U$20="-","-",SUM('2a Aggregate costs'!U$20,'2a Aggregate costs'!U$21,'2a Aggregate costs'!U$22,'2a Aggregate costs'!U59)*'3a Demand'!$C$10+'2a Aggregate costs'!U$23)</f>
        <v>152.50216532502199</v>
      </c>
      <c r="U36" s="109">
        <f>IF('2a Aggregate costs'!V$20="-","-",SUM('2a Aggregate costs'!V$20,'2a Aggregate costs'!V$21,'2a Aggregate costs'!V$22,'2a Aggregate costs'!V59)*'3a Demand'!$C$10+'2a Aggregate costs'!V$23)</f>
        <v>161.46782389225558</v>
      </c>
      <c r="V36" s="109">
        <f>IF('2a Aggregate costs'!W$20="-","-",SUM('2a Aggregate costs'!W$20,'2a Aggregate costs'!W$21,'2a Aggregate costs'!W$22,'2a Aggregate costs'!W59)*'3a Demand'!$C$10+'2a Aggregate costs'!W$23)</f>
        <v>160.70866171153111</v>
      </c>
      <c r="W36" s="109">
        <f>IF('2a Aggregate costs'!X$20="-","-",SUM('2a Aggregate costs'!X$20,'2a Aggregate costs'!X$21,'2a Aggregate costs'!X$22,'2a Aggregate costs'!X59)*'3a Demand'!$C$10+'2a Aggregate costs'!X$23)</f>
        <v>168.04577449734751</v>
      </c>
      <c r="X36" s="87"/>
      <c r="Y36" s="109">
        <f>IF('2a Aggregate costs'!Z$20="-","-",SUM('2a Aggregate costs'!Z$20,'2a Aggregate costs'!Z$21,'2a Aggregate costs'!Z$22,'2a Aggregate costs'!Z59)*'3a Demand'!$C$10+'2a Aggregate costs'!Z$23)</f>
        <v>166.47630957037103</v>
      </c>
      <c r="Z36" s="109" t="str">
        <f>IF('2a Aggregate costs'!AA$20="-","-",SUM('2a Aggregate costs'!AA$20,'2a Aggregate costs'!AA$21,'2a Aggregate costs'!AA$22,'2a Aggregate costs'!AA59)*'3a Demand'!$C$10+'2a Aggregate costs'!AA$23)</f>
        <v>-</v>
      </c>
      <c r="AA36" s="109" t="str">
        <f>IF('2a Aggregate costs'!AB$20="-","-",SUM('2a Aggregate costs'!AB$20,'2a Aggregate costs'!AB$21,'2a Aggregate costs'!AB$22,'2a Aggregate costs'!AB59)*'3a Demand'!$C$10+'2a Aggregate costs'!AB$23)</f>
        <v>-</v>
      </c>
    </row>
    <row r="37" spans="1:28" ht="12.75" customHeight="1">
      <c r="A37" s="15"/>
      <c r="B37" s="282"/>
      <c r="C37" s="111" t="s">
        <v>147</v>
      </c>
      <c r="D37" s="276"/>
      <c r="E37" s="300"/>
      <c r="F37" s="29"/>
      <c r="G37" s="109">
        <f>IF('2a Aggregate costs'!H$20="-","-",SUM('2a Aggregate costs'!H$20,'2a Aggregate costs'!H$21,'2a Aggregate costs'!H$22,'2a Aggregate costs'!H60)*'3a Demand'!$C$10+'2a Aggregate costs'!H$23)</f>
        <v>90.55277915473367</v>
      </c>
      <c r="H37" s="109">
        <f>IF('2a Aggregate costs'!I$20="-","-",SUM('2a Aggregate costs'!I$20,'2a Aggregate costs'!I$21,'2a Aggregate costs'!I$22,'2a Aggregate costs'!I60)*'3a Demand'!$C$10+'2a Aggregate costs'!I$23)</f>
        <v>90.525606744686769</v>
      </c>
      <c r="I37" s="109">
        <f>IF('2a Aggregate costs'!J$20="-","-",SUM('2a Aggregate costs'!J$20,'2a Aggregate costs'!J$21,'2a Aggregate costs'!J$22,'2a Aggregate costs'!J60)*'3a Demand'!$C$10+'2a Aggregate costs'!J$23)</f>
        <v>110.91930815927955</v>
      </c>
      <c r="J37" s="109">
        <f>IF('2a Aggregate costs'!K$20="-","-",SUM('2a Aggregate costs'!K$20,'2a Aggregate costs'!K$21,'2a Aggregate costs'!K$22,'2a Aggregate costs'!K60)*'3a Demand'!$C$10+'2a Aggregate costs'!K$23)</f>
        <v>110.81449637119719</v>
      </c>
      <c r="K37" s="109">
        <f>IF('2a Aggregate costs'!L$20="-","-",SUM('2a Aggregate costs'!L$20,'2a Aggregate costs'!L$21,'2a Aggregate costs'!L$22,'2a Aggregate costs'!L60)*'3a Demand'!$C$10+'2a Aggregate costs'!L$23)</f>
        <v>118.07497956228825</v>
      </c>
      <c r="L37" s="109">
        <f>IF('2a Aggregate costs'!M$20="-","-",SUM('2a Aggregate costs'!M$20,'2a Aggregate costs'!M$21,'2a Aggregate costs'!M$22,'2a Aggregate costs'!M60)*'3a Demand'!$C$10+'2a Aggregate costs'!M$23)</f>
        <v>118.50173163425278</v>
      </c>
      <c r="M37" s="109">
        <f>IF('2a Aggregate costs'!N$20="-","-",SUM('2a Aggregate costs'!N$20,'2a Aggregate costs'!N$21,'2a Aggregate costs'!N$22,'2a Aggregate costs'!N60)*'3a Demand'!$C$10+'2a Aggregate costs'!N$23)</f>
        <v>137.27333111497819</v>
      </c>
      <c r="N37" s="109">
        <f>IF('2a Aggregate costs'!O$20="-","-",SUM('2a Aggregate costs'!O$20,'2a Aggregate costs'!O$21,'2a Aggregate costs'!O$22,'2a Aggregate costs'!O60)*'3a Demand'!$C$10+'2a Aggregate costs'!O$23)</f>
        <v>137.36687241557513</v>
      </c>
      <c r="O37" s="87"/>
      <c r="P37" s="109">
        <f>IF('2a Aggregate costs'!Q$20="-","-",SUM('2a Aggregate costs'!Q$20,'2a Aggregate costs'!Q$21,'2a Aggregate costs'!Q$22,'2a Aggregate costs'!Q60)*'3a Demand'!$C$10+'2a Aggregate costs'!Q$23)</f>
        <v>137.36687241557513</v>
      </c>
      <c r="Q37" s="109">
        <f>IF('2a Aggregate costs'!R$20="-","-",SUM('2a Aggregate costs'!R$20,'2a Aggregate costs'!R$21,'2a Aggregate costs'!R$22,'2a Aggregate costs'!R60)*'3a Demand'!$C$10+'2a Aggregate costs'!R$23)</f>
        <v>146.97043450994408</v>
      </c>
      <c r="R37" s="109">
        <f>IF('2a Aggregate costs'!S$20="-","-",SUM('2a Aggregate costs'!S$20,'2a Aggregate costs'!S$21,'2a Aggregate costs'!S$22,'2a Aggregate costs'!S60)*'3a Demand'!$C$10+'2a Aggregate costs'!S$23)</f>
        <v>148.77708278774176</v>
      </c>
      <c r="S37" s="109">
        <f>IF('2a Aggregate costs'!T$20="-","-",SUM('2a Aggregate costs'!T$20,'2a Aggregate costs'!T$21,'2a Aggregate costs'!T$22,'2a Aggregate costs'!T60)*'3a Demand'!$C$10+'2a Aggregate costs'!T$23)</f>
        <v>153.0488719837787</v>
      </c>
      <c r="T37" s="109">
        <f>IF('2a Aggregate costs'!U$20="-","-",SUM('2a Aggregate costs'!U$20,'2a Aggregate costs'!U$21,'2a Aggregate costs'!U$22,'2a Aggregate costs'!U60)*'3a Demand'!$C$10+'2a Aggregate costs'!U$23)</f>
        <v>152.50342045863562</v>
      </c>
      <c r="U37" s="109">
        <f>IF('2a Aggregate costs'!V$20="-","-",SUM('2a Aggregate costs'!V$20,'2a Aggregate costs'!V$21,'2a Aggregate costs'!V$22,'2a Aggregate costs'!V60)*'3a Demand'!$C$10+'2a Aggregate costs'!V$23)</f>
        <v>161.46777022160134</v>
      </c>
      <c r="V37" s="109">
        <f>IF('2a Aggregate costs'!W$20="-","-",SUM('2a Aggregate costs'!W$20,'2a Aggregate costs'!W$21,'2a Aggregate costs'!W$22,'2a Aggregate costs'!W60)*'3a Demand'!$C$10+'2a Aggregate costs'!W$23)</f>
        <v>160.711916293798</v>
      </c>
      <c r="W37" s="109">
        <f>IF('2a Aggregate costs'!X$20="-","-",SUM('2a Aggregate costs'!X$20,'2a Aggregate costs'!X$21,'2a Aggregate costs'!X$22,'2a Aggregate costs'!X60)*'3a Demand'!$C$10+'2a Aggregate costs'!X$23)</f>
        <v>168.05913701648814</v>
      </c>
      <c r="X37" s="87"/>
      <c r="Y37" s="109">
        <f>IF('2a Aggregate costs'!Z$20="-","-",SUM('2a Aggregate costs'!Z$20,'2a Aggregate costs'!Z$21,'2a Aggregate costs'!Z$22,'2a Aggregate costs'!Z60)*'3a Demand'!$C$10+'2a Aggregate costs'!Z$23)</f>
        <v>166.48960162234616</v>
      </c>
      <c r="Z37" s="109" t="str">
        <f>IF('2a Aggregate costs'!AA$20="-","-",SUM('2a Aggregate costs'!AA$20,'2a Aggregate costs'!AA$21,'2a Aggregate costs'!AA$22,'2a Aggregate costs'!AA60)*'3a Demand'!$C$10+'2a Aggregate costs'!AA$23)</f>
        <v>-</v>
      </c>
      <c r="AA37" s="109" t="str">
        <f>IF('2a Aggregate costs'!AB$20="-","-",SUM('2a Aggregate costs'!AB$20,'2a Aggregate costs'!AB$21,'2a Aggregate costs'!AB$22,'2a Aggregate costs'!AB60)*'3a Demand'!$C$10+'2a Aggregate costs'!AB$23)</f>
        <v>-</v>
      </c>
    </row>
    <row r="38" spans="1:28" ht="12.75" customHeight="1">
      <c r="A38" s="15"/>
      <c r="B38" s="282"/>
      <c r="C38" s="111" t="s">
        <v>148</v>
      </c>
      <c r="D38" s="276"/>
      <c r="E38" s="300"/>
      <c r="F38" s="29"/>
      <c r="G38" s="109">
        <f>IF('2a Aggregate costs'!H$20="-","-",SUM('2a Aggregate costs'!H$20,'2a Aggregate costs'!H$21,'2a Aggregate costs'!H$22,'2a Aggregate costs'!H61)*'3a Demand'!$C$10+'2a Aggregate costs'!H$23)</f>
        <v>90.549021981319527</v>
      </c>
      <c r="H38" s="109">
        <f>IF('2a Aggregate costs'!I$20="-","-",SUM('2a Aggregate costs'!I$20,'2a Aggregate costs'!I$21,'2a Aggregate costs'!I$22,'2a Aggregate costs'!I61)*'3a Demand'!$C$10+'2a Aggregate costs'!I$23)</f>
        <v>90.521909822783286</v>
      </c>
      <c r="I38" s="109">
        <f>IF('2a Aggregate costs'!J$20="-","-",SUM('2a Aggregate costs'!J$20,'2a Aggregate costs'!J$21,'2a Aggregate costs'!J$22,'2a Aggregate costs'!J61)*'3a Demand'!$C$10+'2a Aggregate costs'!J$23)</f>
        <v>110.9155225112504</v>
      </c>
      <c r="J38" s="109">
        <f>IF('2a Aggregate costs'!K$20="-","-",SUM('2a Aggregate costs'!K$20,'2a Aggregate costs'!K$21,'2a Aggregate costs'!K$22,'2a Aggregate costs'!K61)*'3a Demand'!$C$10+'2a Aggregate costs'!K$23)</f>
        <v>110.81054671501421</v>
      </c>
      <c r="K38" s="109">
        <f>IF('2a Aggregate costs'!L$20="-","-",SUM('2a Aggregate costs'!L$20,'2a Aggregate costs'!L$21,'2a Aggregate costs'!L$22,'2a Aggregate costs'!L61)*'3a Demand'!$C$10+'2a Aggregate costs'!L$23)</f>
        <v>118.07095881229398</v>
      </c>
      <c r="L38" s="109">
        <f>IF('2a Aggregate costs'!M$20="-","-",SUM('2a Aggregate costs'!M$20,'2a Aggregate costs'!M$21,'2a Aggregate costs'!M$22,'2a Aggregate costs'!M61)*'3a Demand'!$C$10+'2a Aggregate costs'!M$23)</f>
        <v>118.49778419803306</v>
      </c>
      <c r="M38" s="109">
        <f>IF('2a Aggregate costs'!N$20="-","-",SUM('2a Aggregate costs'!N$20,'2a Aggregate costs'!N$21,'2a Aggregate costs'!N$22,'2a Aggregate costs'!N61)*'3a Demand'!$C$10+'2a Aggregate costs'!N$23)</f>
        <v>137.26836211165772</v>
      </c>
      <c r="N38" s="109">
        <f>IF('2a Aggregate costs'!O$20="-","-",SUM('2a Aggregate costs'!O$20,'2a Aggregate costs'!O$21,'2a Aggregate costs'!O$22,'2a Aggregate costs'!O61)*'3a Demand'!$C$10+'2a Aggregate costs'!O$23)</f>
        <v>137.36179415072587</v>
      </c>
      <c r="O38" s="87"/>
      <c r="P38" s="109">
        <f>IF('2a Aggregate costs'!Q$20="-","-",SUM('2a Aggregate costs'!Q$20,'2a Aggregate costs'!Q$21,'2a Aggregate costs'!Q$22,'2a Aggregate costs'!Q61)*'3a Demand'!$C$10+'2a Aggregate costs'!Q$23)</f>
        <v>137.36179415072587</v>
      </c>
      <c r="Q38" s="109">
        <f>IF('2a Aggregate costs'!R$20="-","-",SUM('2a Aggregate costs'!R$20,'2a Aggregate costs'!R$21,'2a Aggregate costs'!R$22,'2a Aggregate costs'!R61)*'3a Demand'!$C$10+'2a Aggregate costs'!R$23)</f>
        <v>146.96394752866459</v>
      </c>
      <c r="R38" s="109">
        <f>IF('2a Aggregate costs'!S$20="-","-",SUM('2a Aggregate costs'!S$20,'2a Aggregate costs'!S$21,'2a Aggregate costs'!S$22,'2a Aggregate costs'!S61)*'3a Demand'!$C$10+'2a Aggregate costs'!S$23)</f>
        <v>148.77045370543919</v>
      </c>
      <c r="S38" s="109">
        <f>IF('2a Aggregate costs'!T$20="-","-",SUM('2a Aggregate costs'!T$20,'2a Aggregate costs'!T$21,'2a Aggregate costs'!T$22,'2a Aggregate costs'!T61)*'3a Demand'!$C$10+'2a Aggregate costs'!T$23)</f>
        <v>153.03557357473014</v>
      </c>
      <c r="T38" s="109">
        <f>IF('2a Aggregate costs'!U$20="-","-",SUM('2a Aggregate costs'!U$20,'2a Aggregate costs'!U$21,'2a Aggregate costs'!U$22,'2a Aggregate costs'!U61)*'3a Demand'!$C$10+'2a Aggregate costs'!U$23)</f>
        <v>152.48854539047414</v>
      </c>
      <c r="U38" s="109">
        <f>IF('2a Aggregate costs'!V$20="-","-",SUM('2a Aggregate costs'!V$20,'2a Aggregate costs'!V$21,'2a Aggregate costs'!V$22,'2a Aggregate costs'!V61)*'3a Demand'!$C$10+'2a Aggregate costs'!V$23)</f>
        <v>161.4484070653433</v>
      </c>
      <c r="V38" s="109">
        <f>IF('2a Aggregate costs'!W$20="-","-",SUM('2a Aggregate costs'!W$20,'2a Aggregate costs'!W$21,'2a Aggregate costs'!W$22,'2a Aggregate costs'!W61)*'3a Demand'!$C$10+'2a Aggregate costs'!W$23)</f>
        <v>160.69385763096963</v>
      </c>
      <c r="W38" s="109">
        <f>IF('2a Aggregate costs'!X$20="-","-",SUM('2a Aggregate costs'!X$20,'2a Aggregate costs'!X$21,'2a Aggregate costs'!X$22,'2a Aggregate costs'!X61)*'3a Demand'!$C$10+'2a Aggregate costs'!X$23)</f>
        <v>168.05032147309819</v>
      </c>
      <c r="X38" s="87"/>
      <c r="Y38" s="109">
        <f>IF('2a Aggregate costs'!Z$20="-","-",SUM('2a Aggregate costs'!Z$20,'2a Aggregate costs'!Z$21,'2a Aggregate costs'!Z$22,'2a Aggregate costs'!Z61)*'3a Demand'!$C$10+'2a Aggregate costs'!Z$23)</f>
        <v>166.48042434981238</v>
      </c>
      <c r="Z38" s="109" t="str">
        <f>IF('2a Aggregate costs'!AA$20="-","-",SUM('2a Aggregate costs'!AA$20,'2a Aggregate costs'!AA$21,'2a Aggregate costs'!AA$22,'2a Aggregate costs'!AA61)*'3a Demand'!$C$10+'2a Aggregate costs'!AA$23)</f>
        <v>-</v>
      </c>
      <c r="AA38" s="109" t="str">
        <f>IF('2a Aggregate costs'!AB$20="-","-",SUM('2a Aggregate costs'!AB$20,'2a Aggregate costs'!AB$21,'2a Aggregate costs'!AB$22,'2a Aggregate costs'!AB61)*'3a Demand'!$C$10+'2a Aggregate costs'!AB$23)</f>
        <v>-</v>
      </c>
    </row>
    <row r="39" spans="1:28" ht="12.75" customHeight="1">
      <c r="A39" s="15"/>
      <c r="B39" s="282"/>
      <c r="C39" s="111" t="s">
        <v>149</v>
      </c>
      <c r="D39" s="276"/>
      <c r="E39" s="300"/>
      <c r="F39" s="29"/>
      <c r="G39" s="109">
        <f>IF('2a Aggregate costs'!H$20="-","-",SUM('2a Aggregate costs'!H$20,'2a Aggregate costs'!H$21,'2a Aggregate costs'!H$22,'2a Aggregate costs'!H62)*'3a Demand'!$C$10+'2a Aggregate costs'!H$23)</f>
        <v>90.533351941383316</v>
      </c>
      <c r="H39" s="109">
        <f>IF('2a Aggregate costs'!I$20="-","-",SUM('2a Aggregate costs'!I$20,'2a Aggregate costs'!I$21,'2a Aggregate costs'!I$22,'2a Aggregate costs'!I62)*'3a Demand'!$C$10+'2a Aggregate costs'!I$23)</f>
        <v>90.506491073771102</v>
      </c>
      <c r="I39" s="109">
        <f>IF('2a Aggregate costs'!J$20="-","-",SUM('2a Aggregate costs'!J$20,'2a Aggregate costs'!J$21,'2a Aggregate costs'!J$22,'2a Aggregate costs'!J62)*'3a Demand'!$C$10+'2a Aggregate costs'!J$23)</f>
        <v>110.89973371226192</v>
      </c>
      <c r="J39" s="109">
        <f>IF('2a Aggregate costs'!K$20="-","-",SUM('2a Aggregate costs'!K$20,'2a Aggregate costs'!K$21,'2a Aggregate costs'!K$22,'2a Aggregate costs'!K62)*'3a Demand'!$C$10+'2a Aggregate costs'!K$23)</f>
        <v>110.79407388735923</v>
      </c>
      <c r="K39" s="109">
        <f>IF('2a Aggregate costs'!L$20="-","-",SUM('2a Aggregate costs'!L$20,'2a Aggregate costs'!L$21,'2a Aggregate costs'!L$22,'2a Aggregate costs'!L62)*'3a Demand'!$C$10+'2a Aggregate costs'!L$23)</f>
        <v>118.0541894737412</v>
      </c>
      <c r="L39" s="109">
        <f>IF('2a Aggregate costs'!M$20="-","-",SUM('2a Aggregate costs'!M$20,'2a Aggregate costs'!M$21,'2a Aggregate costs'!M$22,'2a Aggregate costs'!M62)*'3a Demand'!$C$10+'2a Aggregate costs'!M$23)</f>
        <v>118.48132062917698</v>
      </c>
      <c r="M39" s="109">
        <f>IF('2a Aggregate costs'!N$20="-","-",SUM('2a Aggregate costs'!N$20,'2a Aggregate costs'!N$21,'2a Aggregate costs'!N$22,'2a Aggregate costs'!N62)*'3a Demand'!$C$10+'2a Aggregate costs'!N$23)</f>
        <v>137.25579854690255</v>
      </c>
      <c r="N39" s="109">
        <f>IF('2a Aggregate costs'!O$20="-","-",SUM('2a Aggregate costs'!O$20,'2a Aggregate costs'!O$21,'2a Aggregate costs'!O$22,'2a Aggregate costs'!O62)*'3a Demand'!$C$10+'2a Aggregate costs'!O$23)</f>
        <v>137.34895433051187</v>
      </c>
      <c r="O39" s="87"/>
      <c r="P39" s="109">
        <f>IF('2a Aggregate costs'!Q$20="-","-",SUM('2a Aggregate costs'!Q$20,'2a Aggregate costs'!Q$21,'2a Aggregate costs'!Q$22,'2a Aggregate costs'!Q62)*'3a Demand'!$C$10+'2a Aggregate costs'!Q$23)</f>
        <v>137.34895433051187</v>
      </c>
      <c r="Q39" s="109">
        <f>IF('2a Aggregate costs'!R$20="-","-",SUM('2a Aggregate costs'!R$20,'2a Aggregate costs'!R$21,'2a Aggregate costs'!R$22,'2a Aggregate costs'!R62)*'3a Demand'!$C$10+'2a Aggregate costs'!R$23)</f>
        <v>146.95691580657046</v>
      </c>
      <c r="R39" s="109">
        <f>IF('2a Aggregate costs'!S$20="-","-",SUM('2a Aggregate costs'!S$20,'2a Aggregate costs'!S$21,'2a Aggregate costs'!S$22,'2a Aggregate costs'!S62)*'3a Demand'!$C$10+'2a Aggregate costs'!S$23)</f>
        <v>148.76318459930232</v>
      </c>
      <c r="S39" s="109">
        <f>IF('2a Aggregate costs'!T$20="-","-",SUM('2a Aggregate costs'!T$20,'2a Aggregate costs'!T$21,'2a Aggregate costs'!T$22,'2a Aggregate costs'!T62)*'3a Demand'!$C$10+'2a Aggregate costs'!T$23)</f>
        <v>153.03188700422967</v>
      </c>
      <c r="T39" s="109">
        <f>IF('2a Aggregate costs'!U$20="-","-",SUM('2a Aggregate costs'!U$20,'2a Aggregate costs'!U$21,'2a Aggregate costs'!U$22,'2a Aggregate costs'!U62)*'3a Demand'!$C$10+'2a Aggregate costs'!U$23)</f>
        <v>152.48438522640836</v>
      </c>
      <c r="U39" s="109">
        <f>IF('2a Aggregate costs'!V$20="-","-",SUM('2a Aggregate costs'!V$20,'2a Aggregate costs'!V$21,'2a Aggregate costs'!V$22,'2a Aggregate costs'!V62)*'3a Demand'!$C$10+'2a Aggregate costs'!V$23)</f>
        <v>161.43661419323735</v>
      </c>
      <c r="V39" s="109">
        <f>IF('2a Aggregate costs'!W$20="-","-",SUM('2a Aggregate costs'!W$20,'2a Aggregate costs'!W$21,'2a Aggregate costs'!W$22,'2a Aggregate costs'!W62)*'3a Demand'!$C$10+'2a Aggregate costs'!W$23)</f>
        <v>160.68287628598043</v>
      </c>
      <c r="W39" s="109">
        <f>IF('2a Aggregate costs'!X$20="-","-",SUM('2a Aggregate costs'!X$20,'2a Aggregate costs'!X$21,'2a Aggregate costs'!X$22,'2a Aggregate costs'!X62)*'3a Demand'!$C$10+'2a Aggregate costs'!X$23)</f>
        <v>168.01880623064417</v>
      </c>
      <c r="X39" s="87"/>
      <c r="Y39" s="109">
        <f>IF('2a Aggregate costs'!Z$20="-","-",SUM('2a Aggregate costs'!Z$20,'2a Aggregate costs'!Z$21,'2a Aggregate costs'!Z$22,'2a Aggregate costs'!Z62)*'3a Demand'!$C$10+'2a Aggregate costs'!Z$23)</f>
        <v>166.45008075441629</v>
      </c>
      <c r="Z39" s="109" t="str">
        <f>IF('2a Aggregate costs'!AA$20="-","-",SUM('2a Aggregate costs'!AA$20,'2a Aggregate costs'!AA$21,'2a Aggregate costs'!AA$22,'2a Aggregate costs'!AA62)*'3a Demand'!$C$10+'2a Aggregate costs'!AA$23)</f>
        <v>-</v>
      </c>
      <c r="AA39" s="109" t="str">
        <f>IF('2a Aggregate costs'!AB$20="-","-",SUM('2a Aggregate costs'!AB$20,'2a Aggregate costs'!AB$21,'2a Aggregate costs'!AB$22,'2a Aggregate costs'!AB62)*'3a Demand'!$C$10+'2a Aggregate costs'!AB$23)</f>
        <v>-</v>
      </c>
    </row>
    <row r="40" spans="1:28" ht="12.75" customHeight="1">
      <c r="A40" s="15"/>
      <c r="B40" s="282"/>
      <c r="C40" s="111" t="s">
        <v>150</v>
      </c>
      <c r="D40" s="276"/>
      <c r="E40" s="300"/>
      <c r="F40" s="29"/>
      <c r="G40" s="109">
        <f>IF('2a Aggregate costs'!H$20="-","-",SUM('2a Aggregate costs'!H$20,'2a Aggregate costs'!H$21,'2a Aggregate costs'!H$22,'2a Aggregate costs'!H63)*'3a Demand'!$C$10+'2a Aggregate costs'!H$23)</f>
        <v>90.567177454328473</v>
      </c>
      <c r="H40" s="109">
        <f>IF('2a Aggregate costs'!I$20="-","-",SUM('2a Aggregate costs'!I$20,'2a Aggregate costs'!I$21,'2a Aggregate costs'!I$22,'2a Aggregate costs'!I63)*'3a Demand'!$C$10+'2a Aggregate costs'!I$23)</f>
        <v>90.539774147485858</v>
      </c>
      <c r="I40" s="109">
        <f>IF('2a Aggregate costs'!J$20="-","-",SUM('2a Aggregate costs'!J$20,'2a Aggregate costs'!J$21,'2a Aggregate costs'!J$22,'2a Aggregate costs'!J63)*'3a Demand'!$C$10+'2a Aggregate costs'!J$23)</f>
        <v>110.93381557974584</v>
      </c>
      <c r="J40" s="109">
        <f>IF('2a Aggregate costs'!K$20="-","-",SUM('2a Aggregate costs'!K$20,'2a Aggregate costs'!K$21,'2a Aggregate costs'!K$22,'2a Aggregate costs'!K63)*'3a Demand'!$C$10+'2a Aggregate costs'!K$23)</f>
        <v>110.82963230631385</v>
      </c>
      <c r="K40" s="109">
        <f>IF('2a Aggregate costs'!L$20="-","-",SUM('2a Aggregate costs'!L$20,'2a Aggregate costs'!L$21,'2a Aggregate costs'!L$22,'2a Aggregate costs'!L63)*'3a Demand'!$C$10+'2a Aggregate costs'!L$23)</f>
        <v>118.09038794423699</v>
      </c>
      <c r="L40" s="109">
        <f>IF('2a Aggregate costs'!M$20="-","-",SUM('2a Aggregate costs'!M$20,'2a Aggregate costs'!M$21,'2a Aggregate costs'!M$22,'2a Aggregate costs'!M63)*'3a Demand'!$C$10+'2a Aggregate costs'!M$23)</f>
        <v>118.51685906199097</v>
      </c>
      <c r="M40" s="109">
        <f>IF('2a Aggregate costs'!N$20="-","-",SUM('2a Aggregate costs'!N$20,'2a Aggregate costs'!N$21,'2a Aggregate costs'!N$22,'2a Aggregate costs'!N63)*'3a Demand'!$C$10+'2a Aggregate costs'!N$23)</f>
        <v>137.28400182664441</v>
      </c>
      <c r="N40" s="109">
        <f>IF('2a Aggregate costs'!O$20="-","-",SUM('2a Aggregate costs'!O$20,'2a Aggregate costs'!O$21,'2a Aggregate costs'!O$22,'2a Aggregate costs'!O63)*'3a Demand'!$C$10+'2a Aggregate costs'!O$23)</f>
        <v>137.37777776147172</v>
      </c>
      <c r="O40" s="87"/>
      <c r="P40" s="109">
        <f>IF('2a Aggregate costs'!Q$20="-","-",SUM('2a Aggregate costs'!Q$20,'2a Aggregate costs'!Q$21,'2a Aggregate costs'!Q$22,'2a Aggregate costs'!Q63)*'3a Demand'!$C$10+'2a Aggregate costs'!Q$23)</f>
        <v>137.37777776147172</v>
      </c>
      <c r="Q40" s="109">
        <f>IF('2a Aggregate costs'!R$20="-","-",SUM('2a Aggregate costs'!R$20,'2a Aggregate costs'!R$21,'2a Aggregate costs'!R$22,'2a Aggregate costs'!R63)*'3a Demand'!$C$10+'2a Aggregate costs'!R$23)</f>
        <v>146.98010953051718</v>
      </c>
      <c r="R40" s="109">
        <f>IF('2a Aggregate costs'!S$20="-","-",SUM('2a Aggregate costs'!S$20,'2a Aggregate costs'!S$21,'2a Aggregate costs'!S$22,'2a Aggregate costs'!S63)*'3a Demand'!$C$10+'2a Aggregate costs'!S$23)</f>
        <v>148.7871317194722</v>
      </c>
      <c r="S40" s="109">
        <f>IF('2a Aggregate costs'!T$20="-","-",SUM('2a Aggregate costs'!T$20,'2a Aggregate costs'!T$21,'2a Aggregate costs'!T$22,'2a Aggregate costs'!T63)*'3a Demand'!$C$10+'2a Aggregate costs'!T$23)</f>
        <v>153.06304542882961</v>
      </c>
      <c r="T40" s="109">
        <f>IF('2a Aggregate costs'!U$20="-","-",SUM('2a Aggregate costs'!U$20,'2a Aggregate costs'!U$21,'2a Aggregate costs'!U$22,'2a Aggregate costs'!U63)*'3a Demand'!$C$10+'2a Aggregate costs'!U$23)</f>
        <v>152.51937387788138</v>
      </c>
      <c r="U40" s="109">
        <f>IF('2a Aggregate costs'!V$20="-","-",SUM('2a Aggregate costs'!V$20,'2a Aggregate costs'!V$21,'2a Aggregate costs'!V$22,'2a Aggregate costs'!V63)*'3a Demand'!$C$10+'2a Aggregate costs'!V$23)</f>
        <v>161.49460502268013</v>
      </c>
      <c r="V40" s="109">
        <f>IF('2a Aggregate costs'!W$20="-","-",SUM('2a Aggregate costs'!W$20,'2a Aggregate costs'!W$21,'2a Aggregate costs'!W$22,'2a Aggregate costs'!W63)*'3a Demand'!$C$10+'2a Aggregate costs'!W$23)</f>
        <v>160.73683045823435</v>
      </c>
      <c r="W40" s="109">
        <f>IF('2a Aggregate costs'!X$20="-","-",SUM('2a Aggregate costs'!X$20,'2a Aggregate costs'!X$21,'2a Aggregate costs'!X$22,'2a Aggregate costs'!X63)*'3a Demand'!$C$10+'2a Aggregate costs'!X$23)</f>
        <v>168.08146139532414</v>
      </c>
      <c r="X40" s="87"/>
      <c r="Y40" s="109">
        <f>IF('2a Aggregate costs'!Z$20="-","-",SUM('2a Aggregate costs'!Z$20,'2a Aggregate costs'!Z$21,'2a Aggregate costs'!Z$22,'2a Aggregate costs'!Z63)*'3a Demand'!$C$10+'2a Aggregate costs'!Z$23)</f>
        <v>166.51106320233191</v>
      </c>
      <c r="Z40" s="109" t="str">
        <f>IF('2a Aggregate costs'!AA$20="-","-",SUM('2a Aggregate costs'!AA$20,'2a Aggregate costs'!AA$21,'2a Aggregate costs'!AA$22,'2a Aggregate costs'!AA63)*'3a Demand'!$C$10+'2a Aggregate costs'!AA$23)</f>
        <v>-</v>
      </c>
      <c r="AA40" s="109" t="str">
        <f>IF('2a Aggregate costs'!AB$20="-","-",SUM('2a Aggregate costs'!AB$20,'2a Aggregate costs'!AB$21,'2a Aggregate costs'!AB$22,'2a Aggregate costs'!AB63)*'3a Demand'!$C$10+'2a Aggregate costs'!AB$23)</f>
        <v>-</v>
      </c>
    </row>
    <row r="41" spans="1:28" ht="12.75" customHeight="1">
      <c r="A41" s="15"/>
      <c r="B41" s="282"/>
      <c r="C41" s="111" t="s">
        <v>151</v>
      </c>
      <c r="D41" s="276"/>
      <c r="E41" s="300"/>
      <c r="F41" s="29"/>
      <c r="G41" s="109">
        <f>IF('2a Aggregate costs'!H$20="-","-",SUM('2a Aggregate costs'!H$20,'2a Aggregate costs'!H$21,'2a Aggregate costs'!H$22,'2a Aggregate costs'!H64)*'3a Demand'!$C$10+'2a Aggregate costs'!H$23)</f>
        <v>90.560510430644129</v>
      </c>
      <c r="H41" s="109">
        <f>IF('2a Aggregate costs'!I$20="-","-",SUM('2a Aggregate costs'!I$20,'2a Aggregate costs'!I$21,'2a Aggregate costs'!I$22,'2a Aggregate costs'!I64)*'3a Demand'!$C$10+'2a Aggregate costs'!I$23)</f>
        <v>90.533214038815714</v>
      </c>
      <c r="I41" s="109">
        <f>IF('2a Aggregate costs'!J$20="-","-",SUM('2a Aggregate costs'!J$20,'2a Aggregate costs'!J$21,'2a Aggregate costs'!J$22,'2a Aggregate costs'!J64)*'3a Demand'!$C$10+'2a Aggregate costs'!J$23)</f>
        <v>110.92709802846761</v>
      </c>
      <c r="J41" s="109">
        <f>IF('2a Aggregate costs'!K$20="-","-",SUM('2a Aggregate costs'!K$20,'2a Aggregate costs'!K$21,'2a Aggregate costs'!K$22,'2a Aggregate costs'!K64)*'3a Demand'!$C$10+'2a Aggregate costs'!K$23)</f>
        <v>110.82262372608236</v>
      </c>
      <c r="K41" s="109">
        <f>IF('2a Aggregate costs'!L$20="-","-",SUM('2a Aggregate costs'!L$20,'2a Aggregate costs'!L$21,'2a Aggregate costs'!L$22,'2a Aggregate costs'!L64)*'3a Demand'!$C$10+'2a Aggregate costs'!L$23)</f>
        <v>118.08325320956132</v>
      </c>
      <c r="L41" s="109">
        <f>IF('2a Aggregate costs'!M$20="-","-",SUM('2a Aggregate costs'!M$20,'2a Aggregate costs'!M$21,'2a Aggregate costs'!M$22,'2a Aggregate costs'!M64)*'3a Demand'!$C$10+'2a Aggregate costs'!M$23)</f>
        <v>118.50985442103671</v>
      </c>
      <c r="M41" s="109">
        <f>IF('2a Aggregate costs'!N$20="-","-",SUM('2a Aggregate costs'!N$20,'2a Aggregate costs'!N$21,'2a Aggregate costs'!N$22,'2a Aggregate costs'!N64)*'3a Demand'!$C$10+'2a Aggregate costs'!N$23)</f>
        <v>137.29435574829762</v>
      </c>
      <c r="N41" s="109">
        <f>IF('2a Aggregate costs'!O$20="-","-",SUM('2a Aggregate costs'!O$20,'2a Aggregate costs'!O$21,'2a Aggregate costs'!O$22,'2a Aggregate costs'!O64)*'3a Demand'!$C$10+'2a Aggregate costs'!O$23)</f>
        <v>137.38835935157988</v>
      </c>
      <c r="O41" s="87"/>
      <c r="P41" s="109">
        <f>IF('2a Aggregate costs'!Q$20="-","-",SUM('2a Aggregate costs'!Q$20,'2a Aggregate costs'!Q$21,'2a Aggregate costs'!Q$22,'2a Aggregate costs'!Q64)*'3a Demand'!$C$10+'2a Aggregate costs'!Q$23)</f>
        <v>137.38835935157988</v>
      </c>
      <c r="Q41" s="109">
        <f>IF('2a Aggregate costs'!R$20="-","-",SUM('2a Aggregate costs'!R$20,'2a Aggregate costs'!R$21,'2a Aggregate costs'!R$22,'2a Aggregate costs'!R64)*'3a Demand'!$C$10+'2a Aggregate costs'!R$23)</f>
        <v>146.99116772286865</v>
      </c>
      <c r="R41" s="109">
        <f>IF('2a Aggregate costs'!S$20="-","-",SUM('2a Aggregate costs'!S$20,'2a Aggregate costs'!S$21,'2a Aggregate costs'!S$22,'2a Aggregate costs'!S64)*'3a Demand'!$C$10+'2a Aggregate costs'!S$23)</f>
        <v>148.7985438101326</v>
      </c>
      <c r="S41" s="109">
        <f>IF('2a Aggregate costs'!T$20="-","-",SUM('2a Aggregate costs'!T$20,'2a Aggregate costs'!T$21,'2a Aggregate costs'!T$22,'2a Aggregate costs'!T64)*'3a Demand'!$C$10+'2a Aggregate costs'!T$23)</f>
        <v>153.06895857505964</v>
      </c>
      <c r="T41" s="109">
        <f>IF('2a Aggregate costs'!U$20="-","-",SUM('2a Aggregate costs'!U$20,'2a Aggregate costs'!U$21,'2a Aggregate costs'!U$22,'2a Aggregate costs'!U64)*'3a Demand'!$C$10+'2a Aggregate costs'!U$23)</f>
        <v>152.52598938275267</v>
      </c>
      <c r="U41" s="109">
        <f>IF('2a Aggregate costs'!V$20="-","-",SUM('2a Aggregate costs'!V$20,'2a Aggregate costs'!V$21,'2a Aggregate costs'!V$22,'2a Aggregate costs'!V64)*'3a Demand'!$C$10+'2a Aggregate costs'!V$23)</f>
        <v>161.50353869695175</v>
      </c>
      <c r="V41" s="109">
        <f>IF('2a Aggregate costs'!W$20="-","-",SUM('2a Aggregate costs'!W$20,'2a Aggregate costs'!W$21,'2a Aggregate costs'!W$22,'2a Aggregate costs'!W64)*'3a Demand'!$C$10+'2a Aggregate costs'!W$23)</f>
        <v>160.74512331138013</v>
      </c>
      <c r="W41" s="109">
        <f>IF('2a Aggregate costs'!X$20="-","-",SUM('2a Aggregate costs'!X$20,'2a Aggregate costs'!X$21,'2a Aggregate costs'!X$22,'2a Aggregate costs'!X64)*'3a Demand'!$C$10+'2a Aggregate costs'!X$23)</f>
        <v>168.09461002757854</v>
      </c>
      <c r="X41" s="87"/>
      <c r="Y41" s="109">
        <f>IF('2a Aggregate costs'!Z$20="-","-",SUM('2a Aggregate costs'!Z$20,'2a Aggregate costs'!Z$21,'2a Aggregate costs'!Z$22,'2a Aggregate costs'!Z64)*'3a Demand'!$C$10+'2a Aggregate costs'!Z$23)</f>
        <v>166.52394009258819</v>
      </c>
      <c r="Z41" s="109" t="str">
        <f>IF('2a Aggregate costs'!AA$20="-","-",SUM('2a Aggregate costs'!AA$20,'2a Aggregate costs'!AA$21,'2a Aggregate costs'!AA$22,'2a Aggregate costs'!AA64)*'3a Demand'!$C$10+'2a Aggregate costs'!AA$23)</f>
        <v>-</v>
      </c>
      <c r="AA41" s="109" t="str">
        <f>IF('2a Aggregate costs'!AB$20="-","-",SUM('2a Aggregate costs'!AB$20,'2a Aggregate costs'!AB$21,'2a Aggregate costs'!AB$22,'2a Aggregate costs'!AB64)*'3a Demand'!$C$10+'2a Aggregate costs'!AB$23)</f>
        <v>-</v>
      </c>
    </row>
    <row r="42" spans="1:28" ht="12.75" customHeight="1">
      <c r="A42" s="15"/>
      <c r="B42" s="299"/>
      <c r="C42" s="111" t="s">
        <v>152</v>
      </c>
      <c r="D42" s="276"/>
      <c r="E42" s="300"/>
      <c r="F42" s="29"/>
      <c r="G42" s="109">
        <f>IF('2a Aggregate costs'!H$20="-","-",SUM('2a Aggregate costs'!H$20,'2a Aggregate costs'!H$21,'2a Aggregate costs'!H$22,'2a Aggregate costs'!H65)*'3a Demand'!$C$10+'2a Aggregate costs'!H$23)</f>
        <v>90.563452996014576</v>
      </c>
      <c r="H42" s="109">
        <f>IF('2a Aggregate costs'!I$20="-","-",SUM('2a Aggregate costs'!I$20,'2a Aggregate costs'!I$21,'2a Aggregate costs'!I$22,'2a Aggregate costs'!I65)*'3a Demand'!$C$10+'2a Aggregate costs'!I$23)</f>
        <v>90.536109416050465</v>
      </c>
      <c r="I42" s="109">
        <f>IF('2a Aggregate costs'!J$20="-","-",SUM('2a Aggregate costs'!J$20,'2a Aggregate costs'!J$21,'2a Aggregate costs'!J$22,'2a Aggregate costs'!J65)*'3a Demand'!$C$10+'2a Aggregate costs'!J$23)</f>
        <v>110.93006289475601</v>
      </c>
      <c r="J42" s="109">
        <f>IF('2a Aggregate costs'!K$20="-","-",SUM('2a Aggregate costs'!K$20,'2a Aggregate costs'!K$21,'2a Aggregate costs'!K$22,'2a Aggregate costs'!K65)*'3a Demand'!$C$10+'2a Aggregate costs'!K$23)</f>
        <v>110.82571704124992</v>
      </c>
      <c r="K42" s="109">
        <f>IF('2a Aggregate costs'!L$20="-","-",SUM('2a Aggregate costs'!L$20,'2a Aggregate costs'!L$21,'2a Aggregate costs'!L$22,'2a Aggregate costs'!L65)*'3a Demand'!$C$10+'2a Aggregate costs'!L$23)</f>
        <v>118.08640220440191</v>
      </c>
      <c r="L42" s="109">
        <f>IF('2a Aggregate costs'!M$20="-","-",SUM('2a Aggregate costs'!M$20,'2a Aggregate costs'!M$21,'2a Aggregate costs'!M$22,'2a Aggregate costs'!M65)*'3a Demand'!$C$10+'2a Aggregate costs'!M$23)</f>
        <v>118.51294599756027</v>
      </c>
      <c r="M42" s="109">
        <f>IF('2a Aggregate costs'!N$20="-","-",SUM('2a Aggregate costs'!N$20,'2a Aggregate costs'!N$21,'2a Aggregate costs'!N$22,'2a Aggregate costs'!N65)*'3a Demand'!$C$10+'2a Aggregate costs'!N$23)</f>
        <v>137.29258493285312</v>
      </c>
      <c r="N42" s="109">
        <f>IF('2a Aggregate costs'!O$20="-","-",SUM('2a Aggregate costs'!O$20,'2a Aggregate costs'!O$21,'2a Aggregate costs'!O$22,'2a Aggregate costs'!O65)*'3a Demand'!$C$10+'2a Aggregate costs'!O$23)</f>
        <v>137.38654959834642</v>
      </c>
      <c r="O42" s="87"/>
      <c r="P42" s="109">
        <f>IF('2a Aggregate costs'!Q$20="-","-",SUM('2a Aggregate costs'!Q$20,'2a Aggregate costs'!Q$21,'2a Aggregate costs'!Q$22,'2a Aggregate costs'!Q65)*'3a Demand'!$C$10+'2a Aggregate costs'!Q$23)</f>
        <v>137.38654959834642</v>
      </c>
      <c r="Q42" s="109">
        <f>IF('2a Aggregate costs'!R$20="-","-",SUM('2a Aggregate costs'!R$20,'2a Aggregate costs'!R$21,'2a Aggregate costs'!R$22,'2a Aggregate costs'!R65)*'3a Demand'!$C$10+'2a Aggregate costs'!R$23)</f>
        <v>146.98954234980852</v>
      </c>
      <c r="R42" s="109">
        <f>IF('2a Aggregate costs'!S$20="-","-",SUM('2a Aggregate costs'!S$20,'2a Aggregate costs'!S$21,'2a Aggregate costs'!S$22,'2a Aggregate costs'!S65)*'3a Demand'!$C$10+'2a Aggregate costs'!S$23)</f>
        <v>148.79160549110014</v>
      </c>
      <c r="S42" s="109">
        <f>IF('2a Aggregate costs'!T$20="-","-",SUM('2a Aggregate costs'!T$20,'2a Aggregate costs'!T$21,'2a Aggregate costs'!T$22,'2a Aggregate costs'!T65)*'3a Demand'!$C$10+'2a Aggregate costs'!T$23)</f>
        <v>153.06114525270391</v>
      </c>
      <c r="T42" s="109">
        <f>IF('2a Aggregate costs'!U$20="-","-",SUM('2a Aggregate costs'!U$20,'2a Aggregate costs'!U$21,'2a Aggregate costs'!U$22,'2a Aggregate costs'!U65)*'3a Demand'!$C$10+'2a Aggregate costs'!U$23)</f>
        <v>152.52962101673523</v>
      </c>
      <c r="U42" s="109">
        <f>IF('2a Aggregate costs'!V$20="-","-",SUM('2a Aggregate costs'!V$20,'2a Aggregate costs'!V$21,'2a Aggregate costs'!V$22,'2a Aggregate costs'!V65)*'3a Demand'!$C$10+'2a Aggregate costs'!V$23)</f>
        <v>161.50696522673715</v>
      </c>
      <c r="V42" s="109">
        <f>IF('2a Aggregate costs'!W$20="-","-",SUM('2a Aggregate costs'!W$20,'2a Aggregate costs'!W$21,'2a Aggregate costs'!W$22,'2a Aggregate costs'!W65)*'3a Demand'!$C$10+'2a Aggregate costs'!W$23)</f>
        <v>160.76007965978201</v>
      </c>
      <c r="W42" s="109">
        <f>IF('2a Aggregate costs'!X$20="-","-",SUM('2a Aggregate costs'!X$20,'2a Aggregate costs'!X$21,'2a Aggregate costs'!X$22,'2a Aggregate costs'!X65)*'3a Demand'!$C$10+'2a Aggregate costs'!X$23)</f>
        <v>168.09955111387231</v>
      </c>
      <c r="X42" s="87"/>
      <c r="Y42" s="109">
        <f>IF('2a Aggregate costs'!Z$20="-","-",SUM('2a Aggregate costs'!Z$20,'2a Aggregate costs'!Z$21,'2a Aggregate costs'!Z$22,'2a Aggregate costs'!Z65)*'3a Demand'!$C$10+'2a Aggregate costs'!Z$23)</f>
        <v>166.5274391746747</v>
      </c>
      <c r="Z42" s="109" t="str">
        <f>IF('2a Aggregate costs'!AA$20="-","-",SUM('2a Aggregate costs'!AA$20,'2a Aggregate costs'!AA$21,'2a Aggregate costs'!AA$22,'2a Aggregate costs'!AA65)*'3a Demand'!$C$10+'2a Aggregate costs'!AA$23)</f>
        <v>-</v>
      </c>
      <c r="AA42" s="109" t="str">
        <f>IF('2a Aggregate costs'!AB$20="-","-",SUM('2a Aggregate costs'!AB$20,'2a Aggregate costs'!AB$21,'2a Aggregate costs'!AB$22,'2a Aggregate costs'!AB65)*'3a Demand'!$C$10+'2a Aggregate costs'!AB$23)</f>
        <v>-</v>
      </c>
    </row>
    <row r="43" spans="1:28" ht="12.75" customHeight="1">
      <c r="A43" s="15"/>
      <c r="B43" s="227" t="s">
        <v>154</v>
      </c>
      <c r="C43" s="147"/>
      <c r="D43" s="276"/>
      <c r="E43" s="300"/>
      <c r="F43" s="29"/>
      <c r="G43" s="109">
        <f>IF('2a Aggregate costs'!H$25="-","-",'2a Aggregate costs'!H25*'3a Demand'!$C$11+'2a Aggregate costs'!H26+'2a Aggregate costs'!H27)</f>
        <v>21.926269106402124</v>
      </c>
      <c r="H43" s="109">
        <f>IF('2a Aggregate costs'!I$15="-","-",'2a Aggregate costs'!I25*'3a Demand'!$C$11+'2a Aggregate costs'!I26+'2a Aggregate costs'!I27)</f>
        <v>21.926269106402124</v>
      </c>
      <c r="I43" s="109">
        <f>IF('2a Aggregate costs'!J$15="-","-",'2a Aggregate costs'!J25*'3a Demand'!$C$11+'2a Aggregate costs'!J26+'2a Aggregate costs'!J27)</f>
        <v>22.64764819235609</v>
      </c>
      <c r="J43" s="109">
        <f>IF('2a Aggregate costs'!K$15="-","-",'2a Aggregate costs'!K25*'3a Demand'!$C$11+'2a Aggregate costs'!K26+'2a Aggregate costs'!K27)</f>
        <v>22.505107470829557</v>
      </c>
      <c r="K43" s="109">
        <f>IF('2a Aggregate costs'!L$15="-","-",'2a Aggregate costs'!L25*'3a Demand'!$C$11+'2a Aggregate costs'!L26+'2a Aggregate costs'!L27)</f>
        <v>19.106297226763825</v>
      </c>
      <c r="L43" s="109">
        <f>IF('2a Aggregate costs'!M$15="-","-",'2a Aggregate costs'!M25*'3a Demand'!$C$11+'2a Aggregate costs'!M26+'2a Aggregate costs'!M27)</f>
        <v>19.106297226763825</v>
      </c>
      <c r="M43" s="109">
        <f>IF('2a Aggregate costs'!N$15="-","-",'2a Aggregate costs'!N25*'3a Demand'!$C$11+'2a Aggregate costs'!N26+'2a Aggregate costs'!N27)</f>
        <v>20.852393125569616</v>
      </c>
      <c r="N43" s="109">
        <f>IF('2a Aggregate costs'!O$15="-","-",'2a Aggregate costs'!O25*'3a Demand'!$C$11+'2a Aggregate costs'!O26+'2a Aggregate costs'!O27)</f>
        <v>20.849370287873604</v>
      </c>
      <c r="O43" s="29"/>
      <c r="P43" s="109">
        <f>IF('2a Aggregate costs'!Q$15="-","-",'2a Aggregate costs'!Q25*'3a Demand'!$C$11+'2a Aggregate costs'!Q26+'2a Aggregate costs'!Q27)</f>
        <v>20.849370287873604</v>
      </c>
      <c r="Q43" s="109">
        <f>IF('2a Aggregate costs'!R$15="-","-",'2a Aggregate costs'!R25*'3a Demand'!$C$11+'2a Aggregate costs'!R26+'2a Aggregate costs'!R27)</f>
        <v>21.503193401206047</v>
      </c>
      <c r="R43" s="109">
        <f>IF('2a Aggregate costs'!S$15="-","-",'2a Aggregate costs'!S25*'3a Demand'!$C$11+'2a Aggregate costs'!S26+'2a Aggregate costs'!S27)</f>
        <v>21.819481548965161</v>
      </c>
      <c r="S43" s="109">
        <f>IF('2a Aggregate costs'!T$15="-","-",'2a Aggregate costs'!T25*'3a Demand'!$C$11+'2a Aggregate costs'!T26+'2a Aggregate costs'!T27)</f>
        <v>25.256715910577427</v>
      </c>
      <c r="T43" s="109">
        <f>IF('2a Aggregate costs'!U$15="-","-",'2a Aggregate costs'!U25*'3a Demand'!$C$11+'2a Aggregate costs'!U26+'2a Aggregate costs'!U27)</f>
        <v>24.167303215101221</v>
      </c>
      <c r="U43" s="109">
        <f>IF('2a Aggregate costs'!V$15="-","-",'2a Aggregate costs'!V25*'3a Demand'!$C$11+'2a Aggregate costs'!V26+'2a Aggregate costs'!V27)</f>
        <v>23.962512789411701</v>
      </c>
      <c r="V43" s="109">
        <f>IF('2a Aggregate costs'!W$15="-","-",'2a Aggregate costs'!W25*'3a Demand'!$C$11+'2a Aggregate costs'!W26+'2a Aggregate costs'!W27)</f>
        <v>23.858648398084732</v>
      </c>
      <c r="W43" s="109">
        <f>IF('2a Aggregate costs'!X$15="-","-",'2a Aggregate costs'!X25*'3a Demand'!$C$11+'2a Aggregate costs'!X26+'2a Aggregate costs'!X27)</f>
        <v>33.366817904048837</v>
      </c>
      <c r="X43" s="29"/>
      <c r="Y43" s="109">
        <f>IF('2a Aggregate costs'!Z$15="-","-",'2a Aggregate costs'!Z25*'3a Demand'!$C$11+'2a Aggregate costs'!Z26+'2a Aggregate costs'!Z27)</f>
        <v>33.475871166766694</v>
      </c>
      <c r="Z43" s="109" t="str">
        <f>IF('2a Aggregate costs'!AA$15="-","-",'2a Aggregate costs'!AA25*'3a Demand'!$C$11+'2a Aggregate costs'!AA26+'2a Aggregate costs'!AA27)</f>
        <v>-</v>
      </c>
      <c r="AA43" s="109" t="str">
        <f>IF('2a Aggregate costs'!AB$15="-","-",'2a Aggregate costs'!AB25*'3a Demand'!$C$11+'2a Aggregate costs'!AB26+'2a Aggregate costs'!AB27)</f>
        <v>-</v>
      </c>
    </row>
    <row r="44" spans="1:28">
      <c r="A44" s="15"/>
      <c r="B44" s="15"/>
      <c r="C44" s="15"/>
      <c r="D44" s="110"/>
      <c r="E44" s="110"/>
      <c r="F44" s="15"/>
      <c r="G44" s="15"/>
      <c r="H44" s="15"/>
      <c r="I44" s="15"/>
      <c r="J44" s="15"/>
      <c r="K44" s="15"/>
      <c r="L44" s="15"/>
      <c r="M44" s="15"/>
      <c r="N44" s="15"/>
      <c r="O44" s="15"/>
      <c r="P44" s="15"/>
      <c r="Q44" s="78"/>
      <c r="R44" s="15"/>
      <c r="S44" s="15"/>
      <c r="T44" s="15"/>
      <c r="U44" s="15"/>
      <c r="V44" s="15"/>
      <c r="W44" s="15"/>
      <c r="X44" s="15"/>
      <c r="Y44" s="15"/>
      <c r="Z44" s="15"/>
      <c r="AA44" s="15"/>
      <c r="AB44" s="15"/>
    </row>
    <row r="45" spans="1:28" s="88" customFormat="1">
      <c r="B45" s="89" t="s">
        <v>155</v>
      </c>
    </row>
    <row r="46" spans="1:28" s="15" customFormat="1"/>
    <row r="47" spans="1:28">
      <c r="A47" s="15"/>
      <c r="B47" s="294" t="s">
        <v>77</v>
      </c>
      <c r="C47" s="284" t="s">
        <v>156</v>
      </c>
      <c r="D47" s="287" t="s">
        <v>79</v>
      </c>
      <c r="E47" s="295"/>
      <c r="F47" s="87"/>
      <c r="G47" s="291" t="s">
        <v>80</v>
      </c>
      <c r="H47" s="292"/>
      <c r="I47" s="292"/>
      <c r="J47" s="292"/>
      <c r="K47" s="292"/>
      <c r="L47" s="292"/>
      <c r="M47" s="292"/>
      <c r="N47" s="293"/>
      <c r="O47" s="139"/>
      <c r="P47" s="248" t="s">
        <v>81</v>
      </c>
      <c r="Q47" s="249"/>
      <c r="R47" s="249"/>
      <c r="S47" s="249"/>
      <c r="T47" s="249"/>
      <c r="U47" s="249"/>
      <c r="V47" s="249"/>
      <c r="W47" s="249"/>
      <c r="X47" s="87"/>
      <c r="Y47" s="249"/>
      <c r="Z47" s="249"/>
      <c r="AA47" s="250"/>
    </row>
    <row r="48" spans="1:28" ht="12.75" customHeight="1">
      <c r="A48" s="15"/>
      <c r="B48" s="294"/>
      <c r="C48" s="285"/>
      <c r="D48" s="287"/>
      <c r="E48" s="296"/>
      <c r="F48" s="87"/>
      <c r="G48" s="288" t="s">
        <v>82</v>
      </c>
      <c r="H48" s="289"/>
      <c r="I48" s="289"/>
      <c r="J48" s="289"/>
      <c r="K48" s="289"/>
      <c r="L48" s="289"/>
      <c r="M48" s="289"/>
      <c r="N48" s="290"/>
      <c r="O48" s="139"/>
      <c r="P48" s="251" t="s">
        <v>83</v>
      </c>
      <c r="Q48" s="252"/>
      <c r="R48" s="252"/>
      <c r="S48" s="252"/>
      <c r="T48" s="252"/>
      <c r="U48" s="252"/>
      <c r="V48" s="252"/>
      <c r="W48" s="252"/>
      <c r="X48" s="87"/>
      <c r="Y48" s="252"/>
      <c r="Z48" s="252"/>
      <c r="AA48" s="253"/>
    </row>
    <row r="49" spans="1:27" ht="22.5" customHeight="1">
      <c r="A49" s="15"/>
      <c r="B49" s="294"/>
      <c r="C49" s="285"/>
      <c r="D49" s="287"/>
      <c r="E49" s="100" t="s">
        <v>84</v>
      </c>
      <c r="F49" s="87"/>
      <c r="G49" s="34" t="s">
        <v>85</v>
      </c>
      <c r="H49" s="34" t="s">
        <v>86</v>
      </c>
      <c r="I49" s="34" t="s">
        <v>87</v>
      </c>
      <c r="J49" s="34" t="s">
        <v>88</v>
      </c>
      <c r="K49" s="34" t="s">
        <v>89</v>
      </c>
      <c r="L49" s="35" t="s">
        <v>90</v>
      </c>
      <c r="M49" s="34" t="s">
        <v>91</v>
      </c>
      <c r="N49" s="34" t="s">
        <v>92</v>
      </c>
      <c r="O49" s="87"/>
      <c r="P49" s="30" t="s">
        <v>93</v>
      </c>
      <c r="Q49" s="30" t="s">
        <v>94</v>
      </c>
      <c r="R49" s="30" t="s">
        <v>95</v>
      </c>
      <c r="S49" s="36" t="s">
        <v>96</v>
      </c>
      <c r="T49" s="30" t="s">
        <v>97</v>
      </c>
      <c r="U49" s="30" t="s">
        <v>98</v>
      </c>
      <c r="V49" s="30" t="s">
        <v>99</v>
      </c>
      <c r="W49" s="30" t="s">
        <v>100</v>
      </c>
      <c r="X49" s="87"/>
      <c r="Y49" s="30" t="s">
        <v>157</v>
      </c>
      <c r="Z49" s="30" t="s">
        <v>158</v>
      </c>
      <c r="AA49" s="30" t="s">
        <v>103</v>
      </c>
    </row>
    <row r="50" spans="1:27" ht="22.5" customHeight="1">
      <c r="A50" s="15"/>
      <c r="B50" s="294"/>
      <c r="C50" s="285"/>
      <c r="D50" s="287"/>
      <c r="E50" s="100" t="s">
        <v>84</v>
      </c>
      <c r="F50" s="87"/>
      <c r="G50" s="34" t="s">
        <v>85</v>
      </c>
      <c r="H50" s="34" t="s">
        <v>86</v>
      </c>
      <c r="I50" s="34" t="s">
        <v>87</v>
      </c>
      <c r="J50" s="34" t="s">
        <v>88</v>
      </c>
      <c r="K50" s="34" t="s">
        <v>89</v>
      </c>
      <c r="L50" s="35" t="s">
        <v>90</v>
      </c>
      <c r="M50" s="34" t="s">
        <v>91</v>
      </c>
      <c r="N50" s="34" t="s">
        <v>92</v>
      </c>
      <c r="O50" s="87"/>
      <c r="P50" s="30" t="s">
        <v>93</v>
      </c>
      <c r="Q50" s="30" t="s">
        <v>94</v>
      </c>
      <c r="R50" s="30" t="s">
        <v>95</v>
      </c>
      <c r="S50" s="36" t="s">
        <v>96</v>
      </c>
      <c r="T50" s="30" t="s">
        <v>97</v>
      </c>
      <c r="U50" s="30" t="s">
        <v>98</v>
      </c>
      <c r="V50" s="30" t="s">
        <v>99</v>
      </c>
      <c r="W50" s="30" t="s">
        <v>100</v>
      </c>
      <c r="X50" s="87"/>
      <c r="Y50" s="30" t="s">
        <v>104</v>
      </c>
      <c r="Z50" s="30" t="s">
        <v>105</v>
      </c>
      <c r="AA50" s="30" t="s">
        <v>103</v>
      </c>
    </row>
    <row r="51" spans="1:27" ht="12.75" customHeight="1">
      <c r="A51" s="15"/>
      <c r="B51" s="294"/>
      <c r="C51" s="285"/>
      <c r="D51" s="287"/>
      <c r="E51" s="100" t="s">
        <v>106</v>
      </c>
      <c r="F51" s="87"/>
      <c r="G51" s="32" t="s">
        <v>107</v>
      </c>
      <c r="H51" s="32" t="s">
        <v>108</v>
      </c>
      <c r="I51" s="32" t="s">
        <v>109</v>
      </c>
      <c r="J51" s="32" t="s">
        <v>110</v>
      </c>
      <c r="K51" s="32" t="s">
        <v>111</v>
      </c>
      <c r="L51" s="33" t="s">
        <v>112</v>
      </c>
      <c r="M51" s="32" t="s">
        <v>113</v>
      </c>
      <c r="N51" s="32" t="s">
        <v>114</v>
      </c>
      <c r="O51" s="87"/>
      <c r="P51" s="32" t="s">
        <v>115</v>
      </c>
      <c r="Q51" s="32" t="s">
        <v>116</v>
      </c>
      <c r="R51" s="32" t="s">
        <v>117</v>
      </c>
      <c r="S51" s="37" t="s">
        <v>118</v>
      </c>
      <c r="T51" s="32" t="s">
        <v>119</v>
      </c>
      <c r="U51" s="32" t="s">
        <v>120</v>
      </c>
      <c r="V51" s="32" t="s">
        <v>121</v>
      </c>
      <c r="W51" s="32" t="s">
        <v>122</v>
      </c>
      <c r="X51" s="87"/>
      <c r="Y51" s="32" t="s">
        <v>123</v>
      </c>
      <c r="Z51" s="32" t="s">
        <v>124</v>
      </c>
      <c r="AA51" s="32" t="s">
        <v>125</v>
      </c>
    </row>
    <row r="52" spans="1:27" ht="30.75" customHeight="1">
      <c r="A52" s="15"/>
      <c r="B52" s="294"/>
      <c r="C52" s="286"/>
      <c r="D52" s="287"/>
      <c r="E52" s="142" t="s">
        <v>126</v>
      </c>
      <c r="F52" s="87"/>
      <c r="G52" s="30" t="s">
        <v>127</v>
      </c>
      <c r="H52" s="30" t="s">
        <v>127</v>
      </c>
      <c r="I52" s="30" t="s">
        <v>128</v>
      </c>
      <c r="J52" s="30" t="s">
        <v>128</v>
      </c>
      <c r="K52" s="30" t="s">
        <v>129</v>
      </c>
      <c r="L52" s="31" t="s">
        <v>129</v>
      </c>
      <c r="M52" s="30" t="s">
        <v>130</v>
      </c>
      <c r="N52" s="30" t="s">
        <v>130</v>
      </c>
      <c r="O52" s="87"/>
      <c r="P52" s="30" t="s">
        <v>131</v>
      </c>
      <c r="Q52" s="30" t="s">
        <v>132</v>
      </c>
      <c r="R52" s="30" t="s">
        <v>132</v>
      </c>
      <c r="S52" s="36" t="s">
        <v>133</v>
      </c>
      <c r="T52" s="30" t="s">
        <v>133</v>
      </c>
      <c r="U52" s="30" t="s">
        <v>134</v>
      </c>
      <c r="V52" s="30" t="s">
        <v>134</v>
      </c>
      <c r="W52" s="30" t="s">
        <v>135</v>
      </c>
      <c r="X52" s="87"/>
      <c r="Y52" s="30" t="s">
        <v>135</v>
      </c>
      <c r="Z52" s="30" t="s">
        <v>136</v>
      </c>
      <c r="AA52" s="30" t="s">
        <v>136</v>
      </c>
    </row>
    <row r="53" spans="1:27" ht="12.75" customHeight="1">
      <c r="A53" s="15"/>
      <c r="B53" s="283" t="s">
        <v>137</v>
      </c>
      <c r="C53" s="149" t="s">
        <v>159</v>
      </c>
      <c r="D53" s="233" t="s">
        <v>160</v>
      </c>
      <c r="E53" s="277"/>
      <c r="F53" s="29"/>
      <c r="G53" s="141">
        <f>'2a Aggregate costs'!H15</f>
        <v>12.858367999999999</v>
      </c>
      <c r="H53" s="141">
        <f>'2a Aggregate costs'!I15</f>
        <v>12.855699999999999</v>
      </c>
      <c r="I53" s="141">
        <f>'2a Aggregate costs'!J15</f>
        <v>15.581108399999998</v>
      </c>
      <c r="J53" s="141">
        <f>'2a Aggregate costs'!K15</f>
        <v>15.57996</v>
      </c>
      <c r="K53" s="141">
        <f>'2a Aggregate costs'!L15</f>
        <v>18.640526740000002</v>
      </c>
      <c r="L53" s="141">
        <f>'2a Aggregate costs'!M15</f>
        <v>18.642219999999998</v>
      </c>
      <c r="M53" s="141">
        <f>'2a Aggregate costs'!N15</f>
        <v>22.102678517046183</v>
      </c>
      <c r="N53" s="141">
        <f>'2a Aggregate costs'!O15</f>
        <v>22.098960000000002</v>
      </c>
      <c r="O53" s="29"/>
      <c r="P53" s="141">
        <f>'2a Aggregate costs'!Q15</f>
        <v>22.098960000000002</v>
      </c>
      <c r="Q53" s="141">
        <f>'2a Aggregate costs'!R15</f>
        <v>23.644631305063015</v>
      </c>
      <c r="R53" s="141">
        <f>'2a Aggregate costs'!S15</f>
        <v>23.60952</v>
      </c>
      <c r="S53" s="141">
        <f>'2a Aggregate costs'!T15</f>
        <v>23.652418974429146</v>
      </c>
      <c r="T53" s="141">
        <f>'2a Aggregate costs'!U15</f>
        <v>23.573549999999997</v>
      </c>
      <c r="U53" s="141">
        <f>'2a Aggregate costs'!V15</f>
        <v>24.983646662697712</v>
      </c>
      <c r="V53" s="141">
        <f>'2a Aggregate costs'!W15</f>
        <v>24.993599999999997</v>
      </c>
      <c r="W53" s="141">
        <f>'2a Aggregate costs'!X15</f>
        <v>25.836025060581413</v>
      </c>
      <c r="X53" s="29"/>
      <c r="Y53" s="141">
        <f>'2a Aggregate costs'!Z15</f>
        <v>25.964079999999999</v>
      </c>
      <c r="Z53" s="141" t="str">
        <f>'2a Aggregate costs'!AA15</f>
        <v>-</v>
      </c>
      <c r="AA53" s="141" t="str">
        <f>'2a Aggregate costs'!AB15</f>
        <v>-</v>
      </c>
    </row>
    <row r="54" spans="1:27">
      <c r="A54" s="15"/>
      <c r="B54" s="283"/>
      <c r="C54" s="149" t="s">
        <v>161</v>
      </c>
      <c r="D54" s="233" t="s">
        <v>160</v>
      </c>
      <c r="E54" s="278"/>
      <c r="F54" s="29"/>
      <c r="G54" s="141">
        <f>'2a Aggregate costs'!H16</f>
        <v>3.1029774792790059</v>
      </c>
      <c r="H54" s="141">
        <f>'2a Aggregate costs'!I16</f>
        <v>3.1029774792790059</v>
      </c>
      <c r="I54" s="141">
        <f>'2a Aggregate costs'!J16</f>
        <v>5.1727215521988335</v>
      </c>
      <c r="J54" s="141">
        <f>'2a Aggregate costs'!K16</f>
        <v>5.1727215521988335</v>
      </c>
      <c r="K54" s="141">
        <f>'2a Aggregate costs'!L16</f>
        <v>4.5823442285238185</v>
      </c>
      <c r="L54" s="141">
        <f>'2a Aggregate costs'!M16</f>
        <v>4.6868844010376698</v>
      </c>
      <c r="M54" s="141">
        <f>'2a Aggregate costs'!N16</f>
        <v>5.3125820560931691</v>
      </c>
      <c r="N54" s="141">
        <f>'2a Aggregate costs'!O16</f>
        <v>5.3125820560931691</v>
      </c>
      <c r="O54" s="29"/>
      <c r="P54" s="141">
        <f>'2a Aggregate costs'!Q16</f>
        <v>5.3125820560931691</v>
      </c>
      <c r="Q54" s="141">
        <f>'2a Aggregate costs'!R16</f>
        <v>5.8835962363334122</v>
      </c>
      <c r="R54" s="141">
        <f>'2a Aggregate costs'!S16</f>
        <v>6.1125706929592383</v>
      </c>
      <c r="S54" s="141">
        <f>'2a Aggregate costs'!T16</f>
        <v>6.209419523851972</v>
      </c>
      <c r="T54" s="141">
        <f>'2a Aggregate costs'!U16</f>
        <v>6.209419523851972</v>
      </c>
      <c r="U54" s="141">
        <f>'2a Aggregate costs'!V16</f>
        <v>6.8501864450773278</v>
      </c>
      <c r="V54" s="141">
        <f>'2a Aggregate costs'!W16</f>
        <v>6.8480043107034856</v>
      </c>
      <c r="W54" s="141">
        <f>'2a Aggregate costs'!X16</f>
        <v>6.0338953603312691</v>
      </c>
      <c r="X54" s="29"/>
      <c r="Y54" s="141">
        <f>'2a Aggregate costs'!Z16</f>
        <v>5.6258217510753665</v>
      </c>
      <c r="Z54" s="141" t="str">
        <f>'2a Aggregate costs'!AA16</f>
        <v>-</v>
      </c>
      <c r="AA54" s="141" t="str">
        <f>'2a Aggregate costs'!AB16</f>
        <v>-</v>
      </c>
    </row>
    <row r="55" spans="1:27" ht="15" customHeight="1">
      <c r="A55" s="15"/>
      <c r="B55" s="283"/>
      <c r="C55" s="149" t="s">
        <v>162</v>
      </c>
      <c r="D55" s="233" t="s">
        <v>160</v>
      </c>
      <c r="E55" s="278"/>
      <c r="F55" s="29"/>
      <c r="G55" s="141">
        <f>'2a Aggregate costs'!H17</f>
        <v>3.800644849537282</v>
      </c>
      <c r="H55" s="141">
        <f>'2a Aggregate costs'!I17</f>
        <v>3.800644849537282</v>
      </c>
      <c r="I55" s="141">
        <f>'2a Aggregate costs'!J17</f>
        <v>3.840542773328024</v>
      </c>
      <c r="J55" s="141">
        <f>'2a Aggregate costs'!K17</f>
        <v>3.8063877486640387</v>
      </c>
      <c r="K55" s="141">
        <f>'2a Aggregate costs'!L17</f>
        <v>3.0414069526975425</v>
      </c>
      <c r="L55" s="141">
        <f>'2a Aggregate costs'!M17</f>
        <v>3.0414069526975425</v>
      </c>
      <c r="M55" s="141">
        <f>'2a Aggregate costs'!N17</f>
        <v>3.3175524355353234</v>
      </c>
      <c r="N55" s="141">
        <f>'2a Aggregate costs'!O17</f>
        <v>3.3378759371842848</v>
      </c>
      <c r="O55" s="29"/>
      <c r="P55" s="141">
        <f>'2a Aggregate costs'!Q17</f>
        <v>3.3378759371842848</v>
      </c>
      <c r="Q55" s="141">
        <f>'2a Aggregate costs'!R17</f>
        <v>3.458686192546887</v>
      </c>
      <c r="R55" s="141">
        <f>'2a Aggregate costs'!S17</f>
        <v>3.7058915530784011</v>
      </c>
      <c r="S55" s="141">
        <f>'2a Aggregate costs'!T17</f>
        <v>4.5347994584924356</v>
      </c>
      <c r="T55" s="141">
        <f>'2a Aggregate costs'!U17</f>
        <v>4.5210234547962456</v>
      </c>
      <c r="U55" s="141">
        <f>'2a Aggregate costs'!V17</f>
        <v>4.4511581333846166</v>
      </c>
      <c r="V55" s="141">
        <f>'2a Aggregate costs'!W17</f>
        <v>4.3254615450700591</v>
      </c>
      <c r="W55" s="141">
        <f>'2a Aggregate costs'!X17</f>
        <v>5.3948055674536768</v>
      </c>
      <c r="X55" s="29"/>
      <c r="Y55" s="141">
        <f>'2a Aggregate costs'!Z17</f>
        <v>5.2411778994660096</v>
      </c>
      <c r="Z55" s="141" t="str">
        <f>'2a Aggregate costs'!AA17</f>
        <v>-</v>
      </c>
      <c r="AA55" s="141" t="str">
        <f>'2a Aggregate costs'!AB17</f>
        <v>-</v>
      </c>
    </row>
    <row r="56" spans="1:27">
      <c r="A56" s="15"/>
      <c r="B56" s="283"/>
      <c r="C56" s="149" t="s">
        <v>163</v>
      </c>
      <c r="D56" s="233" t="s">
        <v>164</v>
      </c>
      <c r="E56" s="278"/>
      <c r="F56" s="29"/>
      <c r="G56" s="141">
        <f>'2a Aggregate costs'!H18</f>
        <v>6.5567588596821027</v>
      </c>
      <c r="H56" s="141">
        <f>'2a Aggregate costs'!I18</f>
        <v>6.5567588596821027</v>
      </c>
      <c r="I56" s="141">
        <f>'2a Aggregate costs'!J18</f>
        <v>6.6197359495950758</v>
      </c>
      <c r="J56" s="141">
        <f>'2a Aggregate costs'!K18</f>
        <v>6.6197359495950758</v>
      </c>
      <c r="K56" s="141">
        <f>'2a Aggregate costs'!L18</f>
        <v>6.6995028867368616</v>
      </c>
      <c r="L56" s="141">
        <f>'2a Aggregate costs'!M18</f>
        <v>6.6995028867368616</v>
      </c>
      <c r="M56" s="141">
        <f>'2a Aggregate costs'!N18</f>
        <v>7.1131218301273513</v>
      </c>
      <c r="N56" s="141">
        <f>'2a Aggregate costs'!O18</f>
        <v>7.1131218301273513</v>
      </c>
      <c r="O56" s="29"/>
      <c r="P56" s="141">
        <f>'2a Aggregate costs'!Q18</f>
        <v>7.1131218301273513</v>
      </c>
      <c r="Q56" s="141">
        <f>'2a Aggregate costs'!R18</f>
        <v>7.2804579515147188</v>
      </c>
      <c r="R56" s="141">
        <f>'2a Aggregate costs'!S18</f>
        <v>7.1935840895118579</v>
      </c>
      <c r="S56" s="141">
        <f>'2a Aggregate costs'!T18</f>
        <v>7.3593999937099728</v>
      </c>
      <c r="T56" s="141">
        <f>'2a Aggregate costs'!U18</f>
        <v>7.0492243060839304</v>
      </c>
      <c r="U56" s="141">
        <f>'2a Aggregate costs'!V18</f>
        <v>7.1089669218364691</v>
      </c>
      <c r="V56" s="141">
        <f>'2a Aggregate costs'!W18</f>
        <v>6.9829560851947949</v>
      </c>
      <c r="W56" s="141">
        <f>'2a Aggregate costs'!X18</f>
        <v>9.6262235975887975</v>
      </c>
      <c r="X56" s="29"/>
      <c r="Y56" s="141">
        <f>'2a Aggregate costs'!Z18</f>
        <v>9.9504863797742438</v>
      </c>
      <c r="Z56" s="141" t="str">
        <f>'2a Aggregate costs'!AA18</f>
        <v/>
      </c>
      <c r="AA56" s="141" t="str">
        <f>'2a Aggregate costs'!AB18</f>
        <v/>
      </c>
    </row>
    <row r="57" spans="1:27">
      <c r="A57" s="15"/>
      <c r="B57" s="283"/>
      <c r="C57" s="149" t="s">
        <v>165</v>
      </c>
      <c r="D57" s="233" t="s">
        <v>160</v>
      </c>
      <c r="E57" s="278"/>
      <c r="F57" s="29"/>
      <c r="G57" s="141">
        <f>IF('2a Aggregate costs'!H38="-","-",AVERAGE('2a Aggregate costs'!H38:H51))</f>
        <v>0.23787266062646714</v>
      </c>
      <c r="H57" s="141">
        <f>IF('2a Aggregate costs'!I38="-","-",AVERAGE('2a Aggregate costs'!I38:I51))</f>
        <v>0.23405804107669168</v>
      </c>
      <c r="I57" s="141">
        <f>IF('2a Aggregate costs'!J38="-","-",AVERAGE('2a Aggregate costs'!J38:J51))</f>
        <v>0.23967543406253228</v>
      </c>
      <c r="J57" s="141">
        <f>IF('2a Aggregate costs'!K38="-","-",AVERAGE('2a Aggregate costs'!K38:K51))</f>
        <v>0.25005905270741374</v>
      </c>
      <c r="K57" s="141">
        <f>IF('2a Aggregate costs'!L38="-","-",AVERAGE('2a Aggregate costs'!L38:L51))</f>
        <v>0.25456011565614728</v>
      </c>
      <c r="L57" s="141">
        <f>IF('2a Aggregate costs'!M38="-","-",AVERAGE('2a Aggregate costs'!M38:M51))</f>
        <v>0.24991850328092774</v>
      </c>
      <c r="M57" s="141">
        <f>IF('2a Aggregate costs'!N38="-","-",AVERAGE('2a Aggregate costs'!N38:N51))</f>
        <v>0.25930699580357647</v>
      </c>
      <c r="N57" s="141">
        <f>IF('2a Aggregate costs'!O38="-","-",AVERAGE('2a Aggregate costs'!O38:O51))</f>
        <v>0.26500879895363916</v>
      </c>
      <c r="O57" s="29"/>
      <c r="P57" s="141">
        <f>IF('2a Aggregate costs'!Q38="-","-",AVERAGE('2a Aggregate costs'!Q38:Q51))</f>
        <v>0.26500879895363916</v>
      </c>
      <c r="Q57" s="141">
        <f>IF('2a Aggregate costs'!R38="-","-",AVERAGE('2a Aggregate costs'!R38:R51))</f>
        <v>0.27408717862375309</v>
      </c>
      <c r="R57" s="141">
        <f>IF('2a Aggregate costs'!S38="-","-",AVERAGE('2a Aggregate costs'!S38:S51))</f>
        <v>0.2839334741516375</v>
      </c>
      <c r="S57" s="141">
        <f>IF('2a Aggregate costs'!T38="-","-",AVERAGE('2a Aggregate costs'!T38:T51))</f>
        <v>0.29248246799623245</v>
      </c>
      <c r="T57" s="141">
        <f>IF('2a Aggregate costs'!U38="-","-",AVERAGE('2a Aggregate costs'!U38:U51))</f>
        <v>0.3295656989188761</v>
      </c>
      <c r="U57" s="141">
        <f>IF('2a Aggregate costs'!V38="-","-",AVERAGE('2a Aggregate costs'!V38:V51))</f>
        <v>0.46926337075289293</v>
      </c>
      <c r="V57" s="141">
        <f>IF('2a Aggregate costs'!W38="-","-",AVERAGE('2a Aggregate costs'!W38:W51))</f>
        <v>0.43719761103565702</v>
      </c>
      <c r="W57" s="141">
        <f>IF('2a Aggregate costs'!X38="-","-",AVERAGE('2a Aggregate costs'!X38:X51))</f>
        <v>0.45886420375052539</v>
      </c>
      <c r="X57" s="29"/>
      <c r="Y57" s="141">
        <f>IF('2a Aggregate costs'!Z38="-","-",AVERAGE('2a Aggregate costs'!Z38:Z51))</f>
        <v>0.44137716249549996</v>
      </c>
      <c r="Z57" s="141" t="str">
        <f>IF('2a Aggregate costs'!AA38="-","-",AVERAGE('2a Aggregate costs'!AA38:AA51))</f>
        <v>-</v>
      </c>
      <c r="AA57" s="141" t="str">
        <f>IF('2a Aggregate costs'!AB38="-","-",AVERAGE('2a Aggregate costs'!AB38:AB51))</f>
        <v>-</v>
      </c>
    </row>
    <row r="58" spans="1:27">
      <c r="A58" s="15"/>
      <c r="B58" s="281" t="s">
        <v>153</v>
      </c>
      <c r="C58" s="149" t="s">
        <v>159</v>
      </c>
      <c r="D58" s="233" t="s">
        <v>160</v>
      </c>
      <c r="E58" s="278"/>
      <c r="F58" s="29"/>
      <c r="G58" s="141">
        <f>'2a Aggregate costs'!H20</f>
        <v>12.858367999999999</v>
      </c>
      <c r="H58" s="141">
        <f>'2a Aggregate costs'!I20</f>
        <v>12.855699999999999</v>
      </c>
      <c r="I58" s="141">
        <f>'2a Aggregate costs'!J20</f>
        <v>15.581108399999998</v>
      </c>
      <c r="J58" s="141">
        <f>'2a Aggregate costs'!K20</f>
        <v>15.57996</v>
      </c>
      <c r="K58" s="141">
        <f>'2a Aggregate costs'!L20</f>
        <v>18.640526740000002</v>
      </c>
      <c r="L58" s="141">
        <f>'2a Aggregate costs'!M20</f>
        <v>18.642219999999998</v>
      </c>
      <c r="M58" s="141">
        <f>'2a Aggregate costs'!N20</f>
        <v>22.102678517046183</v>
      </c>
      <c r="N58" s="141">
        <f>'2a Aggregate costs'!O20</f>
        <v>22.098960000000002</v>
      </c>
      <c r="O58" s="29"/>
      <c r="P58" s="141">
        <f>'2a Aggregate costs'!Q20</f>
        <v>22.098960000000002</v>
      </c>
      <c r="Q58" s="141">
        <f>'2a Aggregate costs'!R20</f>
        <v>23.644631305063015</v>
      </c>
      <c r="R58" s="141">
        <f>'2a Aggregate costs'!S20</f>
        <v>23.60952</v>
      </c>
      <c r="S58" s="141">
        <f>'2a Aggregate costs'!T20</f>
        <v>23.652418974429146</v>
      </c>
      <c r="T58" s="141">
        <f>'2a Aggregate costs'!U20</f>
        <v>23.573549999999997</v>
      </c>
      <c r="U58" s="141">
        <f>'2a Aggregate costs'!V20</f>
        <v>24.983646662697712</v>
      </c>
      <c r="V58" s="141">
        <f>'2a Aggregate costs'!W20</f>
        <v>24.993599999999997</v>
      </c>
      <c r="W58" s="141">
        <f>'2a Aggregate costs'!X20</f>
        <v>25.836025060581413</v>
      </c>
      <c r="X58" s="29"/>
      <c r="Y58" s="141">
        <f>'2a Aggregate costs'!Z20</f>
        <v>25.964079999999999</v>
      </c>
      <c r="Z58" s="141" t="str">
        <f>'2a Aggregate costs'!AA20</f>
        <v>-</v>
      </c>
      <c r="AA58" s="141" t="str">
        <f>'2a Aggregate costs'!AB20</f>
        <v>-</v>
      </c>
    </row>
    <row r="59" spans="1:27">
      <c r="A59" s="15"/>
      <c r="B59" s="282"/>
      <c r="C59" s="149" t="s">
        <v>161</v>
      </c>
      <c r="D59" s="233" t="s">
        <v>160</v>
      </c>
      <c r="E59" s="278"/>
      <c r="F59" s="29"/>
      <c r="G59" s="141">
        <f>'2a Aggregate costs'!H21</f>
        <v>3.1029774792790059</v>
      </c>
      <c r="H59" s="141">
        <f>'2a Aggregate costs'!I21</f>
        <v>3.1029774792790059</v>
      </c>
      <c r="I59" s="141">
        <f>'2a Aggregate costs'!J21</f>
        <v>5.1727215521988335</v>
      </c>
      <c r="J59" s="141">
        <f>'2a Aggregate costs'!K21</f>
        <v>5.1727215521988335</v>
      </c>
      <c r="K59" s="141">
        <f>'2a Aggregate costs'!L21</f>
        <v>4.5823442285238185</v>
      </c>
      <c r="L59" s="141">
        <f>'2a Aggregate costs'!M21</f>
        <v>4.6868844010376698</v>
      </c>
      <c r="M59" s="141">
        <f>'2a Aggregate costs'!N21</f>
        <v>5.3125820560931691</v>
      </c>
      <c r="N59" s="141">
        <f>'2a Aggregate costs'!O21</f>
        <v>5.3125820560931691</v>
      </c>
      <c r="O59" s="29"/>
      <c r="P59" s="141">
        <f>'2a Aggregate costs'!Q21</f>
        <v>5.3125820560931691</v>
      </c>
      <c r="Q59" s="141">
        <f>'2a Aggregate costs'!R21</f>
        <v>5.8835962363334122</v>
      </c>
      <c r="R59" s="141">
        <f>'2a Aggregate costs'!S21</f>
        <v>6.1125706929592383</v>
      </c>
      <c r="S59" s="141">
        <f>'2a Aggregate costs'!T21</f>
        <v>6.209419523851972</v>
      </c>
      <c r="T59" s="141">
        <f>'2a Aggregate costs'!U21</f>
        <v>6.209419523851972</v>
      </c>
      <c r="U59" s="141">
        <f>'2a Aggregate costs'!V21</f>
        <v>6.8501864450773278</v>
      </c>
      <c r="V59" s="141">
        <f>'2a Aggregate costs'!W21</f>
        <v>6.8480043107034856</v>
      </c>
      <c r="W59" s="141">
        <f>'2a Aggregate costs'!X21</f>
        <v>6.0338953603312691</v>
      </c>
      <c r="X59" s="29"/>
      <c r="Y59" s="141">
        <f>'2a Aggregate costs'!Z21</f>
        <v>5.6258217510753665</v>
      </c>
      <c r="Z59" s="141" t="str">
        <f>'2a Aggregate costs'!AA21</f>
        <v>-</v>
      </c>
      <c r="AA59" s="141" t="str">
        <f>'2a Aggregate costs'!AB21</f>
        <v>-</v>
      </c>
    </row>
    <row r="60" spans="1:27">
      <c r="A60" s="15"/>
      <c r="B60" s="282"/>
      <c r="C60" s="149" t="s">
        <v>162</v>
      </c>
      <c r="D60" s="233" t="s">
        <v>160</v>
      </c>
      <c r="E60" s="278"/>
      <c r="F60" s="29"/>
      <c r="G60" s="141">
        <f>'2a Aggregate costs'!H22</f>
        <v>3.800644849537282</v>
      </c>
      <c r="H60" s="141">
        <f>'2a Aggregate costs'!I22</f>
        <v>3.800644849537282</v>
      </c>
      <c r="I60" s="141">
        <f>'2a Aggregate costs'!J22</f>
        <v>3.840542773328024</v>
      </c>
      <c r="J60" s="141">
        <f>'2a Aggregate costs'!K22</f>
        <v>3.8063877486640387</v>
      </c>
      <c r="K60" s="141">
        <f>'2a Aggregate costs'!L22</f>
        <v>3.0414069526975425</v>
      </c>
      <c r="L60" s="141">
        <f>'2a Aggregate costs'!M22</f>
        <v>3.0414069526975425</v>
      </c>
      <c r="M60" s="141">
        <f>'2a Aggregate costs'!N22</f>
        <v>3.3175524355353234</v>
      </c>
      <c r="N60" s="141">
        <f>'2a Aggregate costs'!O22</f>
        <v>3.3378759371842848</v>
      </c>
      <c r="O60" s="29"/>
      <c r="P60" s="141">
        <f>'2a Aggregate costs'!Q22</f>
        <v>3.3378759371842848</v>
      </c>
      <c r="Q60" s="141">
        <f>'2a Aggregate costs'!R22</f>
        <v>3.458686192546887</v>
      </c>
      <c r="R60" s="141">
        <f>'2a Aggregate costs'!S22</f>
        <v>3.7058915530784011</v>
      </c>
      <c r="S60" s="141">
        <f>'2a Aggregate costs'!T22</f>
        <v>4.5347994584924356</v>
      </c>
      <c r="T60" s="141">
        <f>'2a Aggregate costs'!U22</f>
        <v>4.5210234547962456</v>
      </c>
      <c r="U60" s="141">
        <f>'2a Aggregate costs'!V22</f>
        <v>4.4511581333846166</v>
      </c>
      <c r="V60" s="141">
        <f>'2a Aggregate costs'!W22</f>
        <v>4.3254615450700591</v>
      </c>
      <c r="W60" s="141">
        <f>'2a Aggregate costs'!X22</f>
        <v>5.3948055674536768</v>
      </c>
      <c r="X60" s="29"/>
      <c r="Y60" s="141">
        <f>'2a Aggregate costs'!Z22</f>
        <v>5.2411778994660096</v>
      </c>
      <c r="Z60" s="141" t="str">
        <f>'2a Aggregate costs'!AA22</f>
        <v>-</v>
      </c>
      <c r="AA60" s="141" t="str">
        <f>'2a Aggregate costs'!AB22</f>
        <v>-</v>
      </c>
    </row>
    <row r="61" spans="1:27">
      <c r="A61" s="15"/>
      <c r="B61" s="282"/>
      <c r="C61" s="149" t="s">
        <v>163</v>
      </c>
      <c r="D61" s="233" t="s">
        <v>164</v>
      </c>
      <c r="E61" s="278"/>
      <c r="F61" s="29"/>
      <c r="G61" s="141">
        <f>'2a Aggregate costs'!H23</f>
        <v>6.5567588596821027</v>
      </c>
      <c r="H61" s="141">
        <f>'2a Aggregate costs'!I23</f>
        <v>6.5567588596821027</v>
      </c>
      <c r="I61" s="141">
        <f>'2a Aggregate costs'!J23</f>
        <v>6.6197359495950758</v>
      </c>
      <c r="J61" s="141">
        <f>'2a Aggregate costs'!K23</f>
        <v>6.6197359495950758</v>
      </c>
      <c r="K61" s="141">
        <f>'2a Aggregate costs'!L23</f>
        <v>6.6995028867368616</v>
      </c>
      <c r="L61" s="141">
        <f>'2a Aggregate costs'!M23</f>
        <v>6.6995028867368616</v>
      </c>
      <c r="M61" s="141">
        <f>'2a Aggregate costs'!N23</f>
        <v>7.1131218301273513</v>
      </c>
      <c r="N61" s="141">
        <f>'2a Aggregate costs'!O23</f>
        <v>7.1131218301273513</v>
      </c>
      <c r="O61" s="29"/>
      <c r="P61" s="141">
        <f>'2a Aggregate costs'!Q23</f>
        <v>7.1131218301273513</v>
      </c>
      <c r="Q61" s="141">
        <f>'2a Aggregate costs'!R23</f>
        <v>7.2804579515147188</v>
      </c>
      <c r="R61" s="141">
        <f>'2a Aggregate costs'!S23</f>
        <v>7.1935840895118579</v>
      </c>
      <c r="S61" s="141">
        <f>'2a Aggregate costs'!T23</f>
        <v>7.3593999937099728</v>
      </c>
      <c r="T61" s="141">
        <f>'2a Aggregate costs'!U23</f>
        <v>7.0492243060839304</v>
      </c>
      <c r="U61" s="141">
        <f>'2a Aggregate costs'!V23</f>
        <v>7.1089669218364691</v>
      </c>
      <c r="V61" s="141">
        <f>'2a Aggregate costs'!W23</f>
        <v>6.9829560851947949</v>
      </c>
      <c r="W61" s="141">
        <f>'2a Aggregate costs'!X23</f>
        <v>9.6262235975887975</v>
      </c>
      <c r="X61" s="29"/>
      <c r="Y61" s="141">
        <f>'2a Aggregate costs'!Z23</f>
        <v>9.9504863797742438</v>
      </c>
      <c r="Z61" s="141" t="str">
        <f>'2a Aggregate costs'!AA23</f>
        <v/>
      </c>
      <c r="AA61" s="141" t="str">
        <f>'2a Aggregate costs'!AB23</f>
        <v/>
      </c>
    </row>
    <row r="62" spans="1:27">
      <c r="A62" s="15"/>
      <c r="B62" s="282"/>
      <c r="C62" s="149" t="s">
        <v>165</v>
      </c>
      <c r="D62" s="233" t="s">
        <v>160</v>
      </c>
      <c r="E62" s="278"/>
      <c r="F62" s="29"/>
      <c r="G62" s="141">
        <f>IF('2a Aggregate costs'!H52="-","-",AVERAGE('2a Aggregate costs'!H52:H65))</f>
        <v>0.23752471562779204</v>
      </c>
      <c r="H62" s="141">
        <f>IF('2a Aggregate costs'!I52="-","-",AVERAGE('2a Aggregate costs'!I52:I65))</f>
        <v>0.23371567586087477</v>
      </c>
      <c r="I62" s="141">
        <f>IF('2a Aggregate costs'!J52="-","-",AVERAGE('2a Aggregate costs'!J52:J65))</f>
        <v>0.23932485208153578</v>
      </c>
      <c r="J62" s="141">
        <f>IF('2a Aggregate costs'!K52="-","-",AVERAGE('2a Aggregate costs'!K52:K65))</f>
        <v>0.24969328222948742</v>
      </c>
      <c r="K62" s="141">
        <f>IF('2a Aggregate costs'!L52="-","-",AVERAGE('2a Aggregate costs'!L52:L65))</f>
        <v>0.25418776130961818</v>
      </c>
      <c r="L62" s="141">
        <f>IF('2a Aggregate costs'!M52="-","-",AVERAGE('2a Aggregate costs'!M52:M65))</f>
        <v>0.24955293838976308</v>
      </c>
      <c r="M62" s="141">
        <f>IF('2a Aggregate costs'!N52="-","-",AVERAGE('2a Aggregate costs'!N52:N65))</f>
        <v>0.25895352069674143</v>
      </c>
      <c r="N62" s="141">
        <f>IF('2a Aggregate costs'!O52="-","-",AVERAGE('2a Aggregate costs'!O52:O65))</f>
        <v>0.26464755141678786</v>
      </c>
      <c r="O62" s="29"/>
      <c r="P62" s="141">
        <f>IF('2a Aggregate costs'!Q52="-","-",AVERAGE('2a Aggregate costs'!Q52:Q65))</f>
        <v>0.26464755141678786</v>
      </c>
      <c r="Q62" s="141">
        <f>IF('2a Aggregate costs'!R52="-","-",AVERAGE('2a Aggregate costs'!R52:R65))</f>
        <v>0.27368706290633843</v>
      </c>
      <c r="R62" s="141">
        <f>IF('2a Aggregate costs'!S52="-","-",AVERAGE('2a Aggregate costs'!S52:S65))</f>
        <v>0.2834963741046907</v>
      </c>
      <c r="S62" s="141">
        <f>IF('2a Aggregate costs'!T52="-","-",AVERAGE('2a Aggregate costs'!T52:T65))</f>
        <v>0.29202353945261356</v>
      </c>
      <c r="T62" s="141">
        <f>IF('2a Aggregate costs'!U52="-","-",AVERAGE('2a Aggregate costs'!U52:U65))</f>
        <v>0.32903062276522305</v>
      </c>
      <c r="U62" s="141">
        <f>IF('2a Aggregate costs'!V52="-","-",AVERAGE('2a Aggregate costs'!V52:V65))</f>
        <v>0.46855561680713737</v>
      </c>
      <c r="V62" s="141">
        <f>IF('2a Aggregate costs'!W52="-","-",AVERAGE('2a Aggregate costs'!W52:W65))</f>
        <v>0.43655170790368708</v>
      </c>
      <c r="W62" s="141">
        <f>IF('2a Aggregate costs'!X52="-","-",AVERAGE('2a Aggregate costs'!X52:X65))</f>
        <v>0.45810779447214506</v>
      </c>
      <c r="X62" s="29"/>
      <c r="Y62" s="141">
        <f>IF('2a Aggregate costs'!Z52="-","-",AVERAGE('2a Aggregate costs'!Z52:Z65))</f>
        <v>0.4407600074464999</v>
      </c>
      <c r="Z62" s="141" t="str">
        <f>IF('2a Aggregate costs'!AA52="-","-",AVERAGE('2a Aggregate costs'!AA52:AA65))</f>
        <v>-</v>
      </c>
      <c r="AA62" s="141" t="str">
        <f>IF('2a Aggregate costs'!AB52="-","-",AVERAGE('2a Aggregate costs'!AB52:AB65))</f>
        <v>-</v>
      </c>
    </row>
    <row r="63" spans="1:27">
      <c r="A63" s="15"/>
      <c r="B63" s="277" t="s">
        <v>154</v>
      </c>
      <c r="C63" s="149" t="s">
        <v>162</v>
      </c>
      <c r="D63" s="233" t="s">
        <v>160</v>
      </c>
      <c r="E63" s="278"/>
      <c r="F63" s="29"/>
      <c r="G63" s="141">
        <f>'2a Aggregate costs'!H25</f>
        <v>1.2807925205600019</v>
      </c>
      <c r="H63" s="141">
        <f>'2a Aggregate costs'!I25</f>
        <v>1.2807925205600019</v>
      </c>
      <c r="I63" s="141">
        <f>'2a Aggregate costs'!J25</f>
        <v>1.335659353563418</v>
      </c>
      <c r="J63" s="141">
        <f>'2a Aggregate costs'!K25</f>
        <v>1.3237809601028736</v>
      </c>
      <c r="K63" s="141">
        <f>'2a Aggregate costs'!L25</f>
        <v>1.0338995283355803</v>
      </c>
      <c r="L63" s="141">
        <f>'2a Aggregate costs'!M25</f>
        <v>1.0338995283355803</v>
      </c>
      <c r="M63" s="141">
        <f>'2a Aggregate costs'!N25</f>
        <v>1.1449392746201887</v>
      </c>
      <c r="N63" s="141">
        <f>'2a Aggregate costs'!O25</f>
        <v>1.1446873714788544</v>
      </c>
      <c r="O63" s="29"/>
      <c r="P63" s="141">
        <f>'2a Aggregate costs'!Q25</f>
        <v>1.1446873714788544</v>
      </c>
      <c r="Q63" s="141">
        <f>'2a Aggregate costs'!R25</f>
        <v>1.1852279541409441</v>
      </c>
      <c r="R63" s="141">
        <f>'2a Aggregate costs'!S25</f>
        <v>1.2188247882877752</v>
      </c>
      <c r="S63" s="141">
        <f>'2a Aggregate costs'!T25</f>
        <v>1.4914429930722879</v>
      </c>
      <c r="T63" s="141">
        <f>'2a Aggregate costs'!U25</f>
        <v>1.4265065757514408</v>
      </c>
      <c r="U63" s="141">
        <f>'2a Aggregate costs'!V25</f>
        <v>1.4044621556312693</v>
      </c>
      <c r="V63" s="141">
        <f>'2a Aggregate costs'!W25</f>
        <v>1.406307692740828</v>
      </c>
      <c r="W63" s="141">
        <f>'2a Aggregate costs'!X25</f>
        <v>1.7539761922050034</v>
      </c>
      <c r="X63" s="29"/>
      <c r="Y63" s="141">
        <f>'2a Aggregate costs'!Z25</f>
        <v>1.7360420655827042</v>
      </c>
      <c r="Z63" s="141" t="str">
        <f>'2a Aggregate costs'!AA25</f>
        <v>-</v>
      </c>
      <c r="AA63" s="141" t="str">
        <f>'2a Aggregate costs'!AB25</f>
        <v>-</v>
      </c>
    </row>
    <row r="64" spans="1:27">
      <c r="A64" s="15"/>
      <c r="B64" s="278"/>
      <c r="C64" s="149" t="s">
        <v>163</v>
      </c>
      <c r="D64" s="233" t="s">
        <v>164</v>
      </c>
      <c r="E64" s="278"/>
      <c r="F64" s="29"/>
      <c r="G64" s="141">
        <f>'2a Aggregate costs'!H26</f>
        <v>6.5567588596821027</v>
      </c>
      <c r="H64" s="141">
        <f>'2a Aggregate costs'!I26</f>
        <v>6.5567588596821027</v>
      </c>
      <c r="I64" s="141">
        <f>'2a Aggregate costs'!J26</f>
        <v>6.6197359495950758</v>
      </c>
      <c r="J64" s="141">
        <f>'2a Aggregate costs'!K26</f>
        <v>6.6197359495950758</v>
      </c>
      <c r="K64" s="141">
        <f>'2a Aggregate costs'!L26</f>
        <v>6.6995028867368616</v>
      </c>
      <c r="L64" s="141">
        <f>'2a Aggregate costs'!M26</f>
        <v>6.6995028867368616</v>
      </c>
      <c r="M64" s="141">
        <f>'2a Aggregate costs'!N26</f>
        <v>7.1131218301273513</v>
      </c>
      <c r="N64" s="141">
        <f>'2a Aggregate costs'!O26</f>
        <v>7.1131218301273513</v>
      </c>
      <c r="O64" s="29"/>
      <c r="P64" s="141">
        <f>'2a Aggregate costs'!Q26</f>
        <v>7.1131218301273513</v>
      </c>
      <c r="Q64" s="141">
        <f>'2a Aggregate costs'!R26</f>
        <v>7.2804579515147188</v>
      </c>
      <c r="R64" s="141">
        <f>'2a Aggregate costs'!S26</f>
        <v>7.1935840895118579</v>
      </c>
      <c r="S64" s="141">
        <f>'2a Aggregate costs'!T26</f>
        <v>7.3593999937099728</v>
      </c>
      <c r="T64" s="141">
        <f>'2a Aggregate costs'!U26</f>
        <v>7.0492243060839304</v>
      </c>
      <c r="U64" s="141">
        <f>'2a Aggregate costs'!V26</f>
        <v>7.1089669218364691</v>
      </c>
      <c r="V64" s="141">
        <f>'2a Aggregate costs'!W26</f>
        <v>6.9829560851947949</v>
      </c>
      <c r="W64" s="141">
        <f>'2a Aggregate costs'!X26</f>
        <v>9.6262235975887975</v>
      </c>
      <c r="X64" s="29"/>
      <c r="Y64" s="141">
        <f>'2a Aggregate costs'!Z26</f>
        <v>9.9504863797742438</v>
      </c>
      <c r="Z64" s="141" t="str">
        <f>'2a Aggregate costs'!AA26</f>
        <v/>
      </c>
      <c r="AA64" s="141" t="str">
        <f>'2a Aggregate costs'!AB26</f>
        <v/>
      </c>
    </row>
    <row r="65" spans="1:28">
      <c r="A65" s="15"/>
      <c r="B65" s="279"/>
      <c r="C65" s="149" t="s">
        <v>166</v>
      </c>
      <c r="D65" s="233" t="s">
        <v>164</v>
      </c>
      <c r="E65" s="279"/>
      <c r="F65" s="29"/>
      <c r="G65" s="141">
        <f>'2a Aggregate costs'!H27</f>
        <v>0</v>
      </c>
      <c r="H65" s="141">
        <f>'2a Aggregate costs'!I27</f>
        <v>0</v>
      </c>
      <c r="I65" s="141">
        <f>'2a Aggregate costs'!J27</f>
        <v>0</v>
      </c>
      <c r="J65" s="141">
        <f>'2a Aggregate costs'!K27</f>
        <v>0</v>
      </c>
      <c r="K65" s="141">
        <f>'2a Aggregate costs'!L27</f>
        <v>0</v>
      </c>
      <c r="L65" s="141">
        <f>'2a Aggregate costs'!M27</f>
        <v>0</v>
      </c>
      <c r="M65" s="141">
        <f>'2a Aggregate costs'!N27</f>
        <v>0</v>
      </c>
      <c r="N65" s="141">
        <f>'2a Aggregate costs'!O27</f>
        <v>0</v>
      </c>
      <c r="O65" s="29"/>
      <c r="P65" s="141">
        <f>'2a Aggregate costs'!Q27</f>
        <v>0</v>
      </c>
      <c r="Q65" s="141">
        <f>'2a Aggregate costs'!R27</f>
        <v>0</v>
      </c>
      <c r="R65" s="141">
        <f>'2a Aggregate costs'!S27</f>
        <v>0</v>
      </c>
      <c r="S65" s="141">
        <f>'2a Aggregate costs'!T27</f>
        <v>0</v>
      </c>
      <c r="T65" s="141">
        <f>'2a Aggregate costs'!U27</f>
        <v>0</v>
      </c>
      <c r="U65" s="141">
        <f>'2a Aggregate costs'!V27</f>
        <v>0</v>
      </c>
      <c r="V65" s="141">
        <f>'2a Aggregate costs'!W27</f>
        <v>0</v>
      </c>
      <c r="W65" s="141">
        <f>'2a Aggregate costs'!X27</f>
        <v>2.6928799999999997</v>
      </c>
      <c r="X65" s="29"/>
      <c r="Y65" s="141">
        <f>'2a Aggregate costs'!Z27</f>
        <v>2.6928799999999997</v>
      </c>
      <c r="Z65" s="141" t="str">
        <f>'2a Aggregate costs'!AA27</f>
        <v>-</v>
      </c>
      <c r="AA65" s="141" t="str">
        <f>'2a Aggregate costs'!AB27</f>
        <v>-</v>
      </c>
    </row>
    <row r="66" spans="1:28" s="15" customFormat="1"/>
    <row r="67" spans="1:28">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row>
    <row r="68" spans="1:28" s="88" customFormat="1">
      <c r="B68" s="89" t="s">
        <v>167</v>
      </c>
    </row>
    <row r="69" spans="1:28" s="15" customFormat="1">
      <c r="B69" s="86"/>
    </row>
    <row r="70" spans="1:28" s="15" customFormat="1"/>
    <row r="71" spans="1:28" s="15" customFormat="1" ht="25.2">
      <c r="B71" s="235" t="s">
        <v>77</v>
      </c>
      <c r="C71" s="148" t="s">
        <v>156</v>
      </c>
      <c r="D71" s="232" t="s">
        <v>79</v>
      </c>
      <c r="E71" s="130" t="s">
        <v>168</v>
      </c>
      <c r="F71" s="29"/>
      <c r="G71" s="131" t="s">
        <v>127</v>
      </c>
      <c r="H71" s="131" t="s">
        <v>128</v>
      </c>
      <c r="I71" s="131" t="s">
        <v>129</v>
      </c>
    </row>
    <row r="72" spans="1:28" s="15" customFormat="1">
      <c r="B72" s="283" t="s">
        <v>137</v>
      </c>
      <c r="C72" s="149" t="s">
        <v>159</v>
      </c>
      <c r="D72" s="277" t="s">
        <v>139</v>
      </c>
      <c r="E72" s="280"/>
      <c r="F72" s="29"/>
      <c r="G72" s="109">
        <f>'3a Demand'!$C$9*((G53*'3a Demand'!$C$17)+(H53*'3a Demand'!$D$17))</f>
        <v>39.856246279654741</v>
      </c>
      <c r="H72" s="109">
        <f>'3a Demand'!$C$9*((I53*'3a Demand'!$C$17)+(J53*'3a Demand'!$D$17))</f>
        <v>48.299415355155737</v>
      </c>
      <c r="I72" s="109">
        <f>'3a Demand'!$C$9*((K53*'3a Demand'!$C$17)+(L53*'3a Demand'!$D$17))</f>
        <v>57.788612295619139</v>
      </c>
    </row>
    <row r="73" spans="1:28" s="15" customFormat="1">
      <c r="B73" s="283"/>
      <c r="C73" s="149" t="s">
        <v>161</v>
      </c>
      <c r="D73" s="278"/>
      <c r="E73" s="280"/>
      <c r="F73" s="29"/>
      <c r="G73" s="109">
        <f>'3a Demand'!$C$9*((G54*'3a Demand'!$C$17)+(H54*'3a Demand'!$D$17))</f>
        <v>9.6192301857649181</v>
      </c>
      <c r="H73" s="109">
        <f>'3a Demand'!$C$9*((I54*'3a Demand'!$C$17)+(J54*'3a Demand'!$D$17))</f>
        <v>16.035436811816385</v>
      </c>
      <c r="I73" s="109">
        <f>'3a Demand'!$C$9*((K54*'3a Demand'!$C$17)+(L54*'3a Demand'!$D$17))</f>
        <v>14.38921237332776</v>
      </c>
    </row>
    <row r="74" spans="1:28" s="15" customFormat="1">
      <c r="B74" s="283"/>
      <c r="C74" s="149" t="s">
        <v>162</v>
      </c>
      <c r="D74" s="278"/>
      <c r="E74" s="280"/>
      <c r="F74" s="29"/>
      <c r="G74" s="109">
        <f>'3a Demand'!$C$9*((G55*'3a Demand'!$C$17)+(H55*'3a Demand'!$D$17))</f>
        <v>11.781999033565574</v>
      </c>
      <c r="H74" s="109">
        <f>'3a Demand'!$C$9*((I55*'3a Demand'!$C$17)+(J55*'3a Demand'!$D$17))</f>
        <v>11.845584599499011</v>
      </c>
      <c r="I74" s="109">
        <f>'3a Demand'!$C$9*((K55*'3a Demand'!$C$17)+(L55*'3a Demand'!$D$17))</f>
        <v>9.4283615533623824</v>
      </c>
    </row>
    <row r="75" spans="1:28" s="15" customFormat="1">
      <c r="B75" s="283"/>
      <c r="C75" s="149" t="s">
        <v>163</v>
      </c>
      <c r="D75" s="278"/>
      <c r="E75" s="280"/>
      <c r="F75" s="29"/>
      <c r="G75" s="109">
        <f>((G56*'3a Demand'!$C$17)+(H56*'3a Demand'!$D$17))</f>
        <v>6.5567588596821036</v>
      </c>
      <c r="H75" s="109">
        <f>((I56*'3a Demand'!$C$17)+(J56*'3a Demand'!$D$17))</f>
        <v>6.6197359495950767</v>
      </c>
      <c r="I75" s="109">
        <f>((K56*'3a Demand'!$C$17)+(L56*'3a Demand'!$D$17))</f>
        <v>6.6995028867368625</v>
      </c>
    </row>
    <row r="76" spans="1:28" s="15" customFormat="1">
      <c r="B76" s="283"/>
      <c r="C76" s="149" t="s">
        <v>169</v>
      </c>
      <c r="D76" s="278"/>
      <c r="E76" s="280"/>
      <c r="F76" s="29"/>
      <c r="G76" s="109">
        <f>'3a Demand'!$C$9*((G57*'3a Demand'!$C$17)+(H57*'3a Demand'!$D$17))</f>
        <v>0.73069317557103552</v>
      </c>
      <c r="H76" s="109">
        <f>'3a Demand'!$C$9*((I57*'3a Demand'!$C$17)+(J57*'3a Demand'!$D$17))</f>
        <v>0.76126450113577537</v>
      </c>
      <c r="I76" s="109">
        <f>'3a Demand'!$C$9*((K57*'3a Demand'!$C$17)+(L57*'3a Demand'!$D$17))</f>
        <v>0.78096913824533987</v>
      </c>
    </row>
    <row r="77" spans="1:28" s="15" customFormat="1">
      <c r="B77" s="283"/>
      <c r="C77" s="150" t="s">
        <v>170</v>
      </c>
      <c r="D77" s="278"/>
      <c r="E77" s="280"/>
      <c r="F77" s="29"/>
      <c r="G77" s="129">
        <f>(AVERAGE(G15:G28)*'3a Demand'!C17)+(AVERAGE(H15:H28)*'3a Demand'!D17)</f>
        <v>68.544927534238354</v>
      </c>
      <c r="H77" s="129">
        <f>(AVERAGE(I15:I28)*'3a Demand'!C17)+(AVERAGE(J15:J28)*'3a Demand'!D17)</f>
        <v>83.561437217201998</v>
      </c>
      <c r="I77" s="129">
        <f>(AVERAGE(K15:K28)*'3a Demand'!C17)+(AVERAGE(L15:L28)*'3a Demand'!D17)</f>
        <v>89.086658247291481</v>
      </c>
    </row>
    <row r="78" spans="1:28" s="15" customFormat="1">
      <c r="B78" s="281" t="s">
        <v>153</v>
      </c>
      <c r="C78" s="149" t="s">
        <v>159</v>
      </c>
      <c r="D78" s="278"/>
      <c r="E78" s="280"/>
      <c r="F78" s="29"/>
      <c r="G78" s="109">
        <f>'3a Demand'!$C$10*((G58*'3a Demand'!$C$18)+(H58*'3a Demand'!$D$18))</f>
        <v>53.998364769631209</v>
      </c>
      <c r="H78" s="109">
        <f>'3a Demand'!$C$10*((I58*'3a Demand'!$C$18)+(J58*'3a Demand'!$D$18))</f>
        <v>65.437736574754297</v>
      </c>
      <c r="I78" s="109">
        <f>'3a Demand'!$C$10*((K58*'3a Demand'!$C$18)+(L58*'3a Demand'!$D$18))</f>
        <v>78.294515797066808</v>
      </c>
    </row>
    <row r="79" spans="1:28" s="15" customFormat="1">
      <c r="B79" s="282"/>
      <c r="C79" s="149" t="s">
        <v>161</v>
      </c>
      <c r="D79" s="278"/>
      <c r="E79" s="280"/>
      <c r="F79" s="29"/>
      <c r="G79" s="109">
        <f>'3a Demand'!$C$10*((G59*'3a Demand'!$C$18)+(H59*'3a Demand'!$D$18))</f>
        <v>13.032505412971826</v>
      </c>
      <c r="H79" s="109">
        <f>'3a Demand'!$C$10*((I59*'3a Demand'!$C$18)+(J59*'3a Demand'!$D$18))</f>
        <v>21.7254305192351</v>
      </c>
      <c r="I79" s="109">
        <f>'3a Demand'!$C$10*((K59*'3a Demand'!$C$18)+(L59*'3a Demand'!$D$18))</f>
        <v>19.511538854455289</v>
      </c>
    </row>
    <row r="80" spans="1:28" s="15" customFormat="1">
      <c r="B80" s="282"/>
      <c r="C80" s="149" t="s">
        <v>162</v>
      </c>
      <c r="D80" s="278"/>
      <c r="E80" s="280"/>
      <c r="F80" s="29"/>
      <c r="G80" s="109">
        <f>'3a Demand'!$C$10*((G60*'3a Demand'!$C$18)+(H60*'3a Demand'!$D$18))</f>
        <v>15.962708368056587</v>
      </c>
      <c r="H80" s="109">
        <f>'3a Demand'!$C$10*((I60*'3a Demand'!$C$18)+(J60*'3a Demand'!$D$18))</f>
        <v>16.043473265485858</v>
      </c>
      <c r="I80" s="109">
        <f>'3a Demand'!$C$10*((K60*'3a Demand'!$C$18)+(L60*'3a Demand'!$D$18))</f>
        <v>12.77390920132968</v>
      </c>
    </row>
    <row r="81" spans="2:9" s="15" customFormat="1">
      <c r="B81" s="282"/>
      <c r="C81" s="149" t="s">
        <v>163</v>
      </c>
      <c r="D81" s="278"/>
      <c r="E81" s="280"/>
      <c r="F81" s="29"/>
      <c r="G81" s="109">
        <f>((G61*'3a Demand'!$C$18)+(H61*'3a Demand'!$D$18))</f>
        <v>6.5567588596821027</v>
      </c>
      <c r="H81" s="109">
        <f>((I61*'3a Demand'!$C$18)+(J61*'3a Demand'!$D$18))</f>
        <v>6.6197359495950767</v>
      </c>
      <c r="I81" s="109">
        <f>((K61*'3a Demand'!$C$18)+(L61*'3a Demand'!$D$18))</f>
        <v>6.6995028867368607</v>
      </c>
    </row>
    <row r="82" spans="2:9" s="15" customFormat="1">
      <c r="B82" s="282"/>
      <c r="C82" s="149" t="s">
        <v>169</v>
      </c>
      <c r="D82" s="278"/>
      <c r="E82" s="280"/>
      <c r="F82" s="29"/>
      <c r="G82" s="109">
        <f>'3a Demand'!$C$10*((G62*'3a Demand'!$C$18)+(H62*'3a Demand'!$D$18))</f>
        <v>0.98792297635358117</v>
      </c>
      <c r="H82" s="109">
        <f>'3a Demand'!$C$10*((I62*'3a Demand'!$C$18)+(J62*'3a Demand'!$D$18))</f>
        <v>1.0315161651082234</v>
      </c>
      <c r="I82" s="109">
        <f>'3a Demand'!$C$10*((K62*'3a Demand'!$C$18)+(L62*'3a Demand'!$D$18))</f>
        <v>1.0558090067924109</v>
      </c>
    </row>
    <row r="83" spans="2:9" s="15" customFormat="1">
      <c r="B83" s="282"/>
      <c r="C83" s="150" t="s">
        <v>170</v>
      </c>
      <c r="D83" s="278"/>
      <c r="E83" s="280"/>
      <c r="F83" s="29"/>
      <c r="G83" s="129">
        <f>(AVERAGE(G29:G42)*'3a Demand'!C18)+(AVERAGE(H29:H42)*'3a Demand'!D18)</f>
        <v>90.538260386695313</v>
      </c>
      <c r="H83" s="129">
        <f>(AVERAGE(I29:I42)*'3a Demand'!C18)+(AVERAGE(J29:J42)*'3a Demand'!D18)</f>
        <v>110.85789247417857</v>
      </c>
      <c r="I83" s="129">
        <f>(AVERAGE(K29:K42)*'3a Demand'!C18)+(AVERAGE(L29:L42)*'3a Demand'!D18)</f>
        <v>118.33527574638106</v>
      </c>
    </row>
    <row r="84" spans="2:9" s="15" customFormat="1">
      <c r="B84" s="276" t="s">
        <v>154</v>
      </c>
      <c r="C84" s="149" t="s">
        <v>162</v>
      </c>
      <c r="D84" s="278"/>
      <c r="E84" s="280"/>
      <c r="F84" s="29"/>
      <c r="G84" s="109">
        <f>'3a Demand'!$C$11*((G63*'3a Demand'!$C$19)+(H63*'3a Demand'!$D$19))</f>
        <v>15.369510236881789</v>
      </c>
      <c r="H84" s="109">
        <f>'3a Demand'!$C$11*((I63*'3a Demand'!$C$19)+(J63*'3a Demand'!$D$19))</f>
        <v>15.920595779679616</v>
      </c>
      <c r="I84" s="109">
        <f>'3a Demand'!$C$11*((K63*'3a Demand'!$C$19)+(L63*'3a Demand'!$D$19))</f>
        <v>12.406794332085205</v>
      </c>
    </row>
    <row r="85" spans="2:9" s="15" customFormat="1">
      <c r="B85" s="276"/>
      <c r="C85" s="149" t="s">
        <v>163</v>
      </c>
      <c r="D85" s="278"/>
      <c r="E85" s="280"/>
      <c r="F85" s="29"/>
      <c r="G85" s="109">
        <f>((G64*'3a Demand'!$C$19)+(H64*'3a Demand'!$D$19))</f>
        <v>6.5567588554850307</v>
      </c>
      <c r="H85" s="109">
        <f>((I64*'3a Demand'!$C$19)+(J64*'3a Demand'!$D$19))</f>
        <v>6.6197359453576921</v>
      </c>
      <c r="I85" s="109">
        <f>((K64*'3a Demand'!$C$19)+(L64*'3a Demand'!$D$19))</f>
        <v>6.6995028824484173</v>
      </c>
    </row>
    <row r="86" spans="2:9" s="15" customFormat="1">
      <c r="B86" s="276"/>
      <c r="C86" s="150" t="s">
        <v>170</v>
      </c>
      <c r="D86" s="279"/>
      <c r="E86" s="280"/>
      <c r="F86" s="29"/>
      <c r="G86" s="129">
        <f>(G43*'3a Demand'!C19)+(H43*'3a Demand'!D19)</f>
        <v>21.926269092366816</v>
      </c>
      <c r="H86" s="129">
        <f>I43*'3a Demand'!C19+J43*'3a Demand'!D19</f>
        <v>22.540331725037305</v>
      </c>
      <c r="I86" s="129">
        <f>K43*'3a Demand'!C19+L43*'3a Demand'!D19</f>
        <v>19.106297214533623</v>
      </c>
    </row>
    <row r="87" spans="2:9" s="15" customFormat="1"/>
    <row r="88" spans="2:9" s="15" customFormat="1"/>
    <row r="89" spans="2:9" s="15" customFormat="1" hidden="1"/>
    <row r="90" spans="2:9" s="15" customFormat="1" hidden="1"/>
    <row r="91" spans="2:9"/>
    <row r="92" spans="2:9"/>
    <row r="93" spans="2:9"/>
    <row r="94" spans="2:9"/>
    <row r="95" spans="2:9"/>
  </sheetData>
  <mergeCells count="26">
    <mergeCell ref="B3:I3"/>
    <mergeCell ref="C9:C14"/>
    <mergeCell ref="B15:B28"/>
    <mergeCell ref="B29:B42"/>
    <mergeCell ref="D15:D43"/>
    <mergeCell ref="E15:E43"/>
    <mergeCell ref="B9:B14"/>
    <mergeCell ref="D9:D14"/>
    <mergeCell ref="E9:E10"/>
    <mergeCell ref="G9:N9"/>
    <mergeCell ref="G10:N10"/>
    <mergeCell ref="C47:C52"/>
    <mergeCell ref="D47:D52"/>
    <mergeCell ref="B63:B65"/>
    <mergeCell ref="G48:N48"/>
    <mergeCell ref="G47:N47"/>
    <mergeCell ref="B47:B52"/>
    <mergeCell ref="E47:E48"/>
    <mergeCell ref="E53:E65"/>
    <mergeCell ref="B53:B57"/>
    <mergeCell ref="B58:B62"/>
    <mergeCell ref="B84:B86"/>
    <mergeCell ref="D72:D86"/>
    <mergeCell ref="E72:E86"/>
    <mergeCell ref="B78:B83"/>
    <mergeCell ref="B72:B77"/>
  </mergeCells>
  <pageMargins left="0.7" right="0.7" top="0.75" bottom="0.75" header="0.3" footer="0.3"/>
  <pageSetup orientation="portrait" r:id="rId1"/>
  <headerFooter>
    <oddFooter>&amp;C_x000D_&amp;1#&amp;"Calibri"&amp;10&amp;K000000 OFFICIAL-InternalOnly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pageSetUpPr autoPageBreaks="0"/>
  </sheetPr>
  <dimension ref="A1"/>
  <sheetViews>
    <sheetView workbookViewId="0"/>
  </sheetViews>
  <sheetFormatPr defaultRowHeight="12.6"/>
  <sheetData/>
  <pageMargins left="0.7" right="0.7" top="0.75" bottom="0.75" header="0.3" footer="0.3"/>
  <pageSetup orientation="portrait" r:id="rId1"/>
  <headerFooter>
    <oddFooter>&amp;C_x000D_&amp;1#&amp;"Calibri"&amp;10&amp;K000000 OFFICIAL-InternalOnly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pageSetUpPr autoPageBreaks="0" fitToPage="1"/>
  </sheetPr>
  <dimension ref="A1:AD93"/>
  <sheetViews>
    <sheetView topLeftCell="K4" zoomScale="80" zoomScaleNormal="80" workbookViewId="0">
      <selection activeCell="Z27" sqref="Z27"/>
    </sheetView>
  </sheetViews>
  <sheetFormatPr defaultColWidth="0" defaultRowHeight="12.6" zeroHeight="1"/>
  <cols>
    <col min="1" max="1" width="2.453125" customWidth="1"/>
    <col min="2" max="2" width="25.1796875" customWidth="1"/>
    <col min="3" max="3" width="15" customWidth="1"/>
    <col min="4" max="4" width="11.36328125" customWidth="1"/>
    <col min="5" max="5" width="26" customWidth="1"/>
    <col min="6" max="6" width="23.6328125" customWidth="1"/>
    <col min="7" max="7" width="1.36328125" customWidth="1"/>
    <col min="8" max="15" width="15.6328125" customWidth="1"/>
    <col min="16" max="16" width="1.36328125" customWidth="1"/>
    <col min="17" max="24" width="15.6328125" customWidth="1"/>
    <col min="25" max="25" width="1.36328125" customWidth="1"/>
    <col min="26" max="28" width="15.6328125" customWidth="1"/>
    <col min="29" max="29" width="9" customWidth="1"/>
    <col min="30" max="30" width="0" hidden="1" customWidth="1"/>
    <col min="31" max="16384" width="9" hidden="1"/>
  </cols>
  <sheetData>
    <row r="1" spans="1:28" s="2" customFormat="1" ht="12.75" customHeight="1"/>
    <row r="2" spans="1:28" s="2" customFormat="1" ht="18.75" customHeight="1">
      <c r="B2" s="41" t="s">
        <v>171</v>
      </c>
      <c r="C2" s="41"/>
      <c r="D2" s="41"/>
      <c r="E2" s="41"/>
      <c r="F2" s="41"/>
      <c r="G2" s="41"/>
      <c r="H2" s="41"/>
      <c r="P2" s="41"/>
      <c r="Y2" s="41"/>
    </row>
    <row r="3" spans="1:28" s="2" customFormat="1" ht="28.5" customHeight="1">
      <c r="B3" s="297" t="s">
        <v>172</v>
      </c>
      <c r="C3" s="297"/>
      <c r="D3" s="297"/>
      <c r="E3" s="297"/>
      <c r="F3" s="297"/>
      <c r="G3" s="297"/>
      <c r="H3" s="297"/>
      <c r="I3" s="297"/>
      <c r="J3" s="297"/>
      <c r="K3" s="40"/>
      <c r="L3" s="40"/>
      <c r="M3" s="40"/>
      <c r="N3" s="40"/>
      <c r="O3" s="40"/>
      <c r="P3" s="40"/>
      <c r="Q3" s="40"/>
      <c r="R3" s="40"/>
      <c r="S3" s="40"/>
      <c r="T3" s="40"/>
      <c r="U3" s="40"/>
      <c r="V3" s="40"/>
      <c r="W3" s="40"/>
      <c r="X3" s="40"/>
      <c r="Y3" s="40"/>
      <c r="Z3" s="40"/>
      <c r="AA3" s="40"/>
      <c r="AB3" s="40"/>
    </row>
    <row r="4" spans="1:28" s="2" customFormat="1" ht="12.75" customHeight="1"/>
    <row r="5" spans="1:28" s="15" customFormat="1">
      <c r="I5" s="57"/>
      <c r="S5" s="57"/>
    </row>
    <row r="6" spans="1:28" s="15" customFormat="1"/>
    <row r="7" spans="1:28" s="88" customFormat="1">
      <c r="B7" s="89" t="s">
        <v>173</v>
      </c>
      <c r="C7" s="89"/>
    </row>
    <row r="8" spans="1:28" s="15" customFormat="1"/>
    <row r="9" spans="1:28">
      <c r="A9" s="15"/>
      <c r="B9" s="294" t="s">
        <v>77</v>
      </c>
      <c r="C9" s="311" t="s">
        <v>156</v>
      </c>
      <c r="D9" s="312"/>
      <c r="E9" s="287" t="s">
        <v>79</v>
      </c>
      <c r="F9" s="301"/>
      <c r="G9" s="87"/>
      <c r="H9" s="302" t="s">
        <v>80</v>
      </c>
      <c r="I9" s="303"/>
      <c r="J9" s="303"/>
      <c r="K9" s="303"/>
      <c r="L9" s="303"/>
      <c r="M9" s="303"/>
      <c r="N9" s="303"/>
      <c r="O9" s="304"/>
      <c r="P9" s="139"/>
      <c r="Q9" s="248" t="s">
        <v>81</v>
      </c>
      <c r="R9" s="249"/>
      <c r="S9" s="249"/>
      <c r="T9" s="249"/>
      <c r="U9" s="249"/>
      <c r="V9" s="249"/>
      <c r="W9" s="249"/>
      <c r="X9" s="249"/>
      <c r="Y9" s="87"/>
      <c r="Z9" s="249"/>
      <c r="AA9" s="249"/>
      <c r="AB9" s="250"/>
    </row>
    <row r="10" spans="1:28" ht="12.75" customHeight="1">
      <c r="A10" s="15"/>
      <c r="B10" s="294"/>
      <c r="C10" s="313"/>
      <c r="D10" s="314"/>
      <c r="E10" s="287"/>
      <c r="F10" s="301"/>
      <c r="G10" s="87"/>
      <c r="H10" s="288" t="s">
        <v>82</v>
      </c>
      <c r="I10" s="289"/>
      <c r="J10" s="289"/>
      <c r="K10" s="289"/>
      <c r="L10" s="289"/>
      <c r="M10" s="289"/>
      <c r="N10" s="289"/>
      <c r="O10" s="290"/>
      <c r="P10" s="139"/>
      <c r="Q10" s="251" t="s">
        <v>83</v>
      </c>
      <c r="R10" s="252"/>
      <c r="S10" s="252"/>
      <c r="T10" s="252"/>
      <c r="U10" s="252"/>
      <c r="V10" s="252"/>
      <c r="W10" s="252"/>
      <c r="X10" s="252"/>
      <c r="Y10" s="87"/>
      <c r="Z10" s="252"/>
      <c r="AA10" s="252"/>
      <c r="AB10" s="253"/>
    </row>
    <row r="11" spans="1:28" ht="22.8">
      <c r="A11" s="15"/>
      <c r="B11" s="294"/>
      <c r="C11" s="313"/>
      <c r="D11" s="314"/>
      <c r="E11" s="287"/>
      <c r="F11" s="100" t="s">
        <v>84</v>
      </c>
      <c r="G11" s="87"/>
      <c r="H11" s="34" t="s">
        <v>85</v>
      </c>
      <c r="I11" s="34" t="s">
        <v>86</v>
      </c>
      <c r="J11" s="34" t="s">
        <v>87</v>
      </c>
      <c r="K11" s="34" t="s">
        <v>88</v>
      </c>
      <c r="L11" s="34" t="s">
        <v>89</v>
      </c>
      <c r="M11" s="35" t="s">
        <v>90</v>
      </c>
      <c r="N11" s="34" t="s">
        <v>91</v>
      </c>
      <c r="O11" s="34" t="s">
        <v>92</v>
      </c>
      <c r="P11" s="87"/>
      <c r="Q11" s="30" t="s">
        <v>93</v>
      </c>
      <c r="R11" s="30" t="s">
        <v>94</v>
      </c>
      <c r="S11" s="30" t="s">
        <v>95</v>
      </c>
      <c r="T11" s="36" t="s">
        <v>96</v>
      </c>
      <c r="U11" s="30" t="s">
        <v>97</v>
      </c>
      <c r="V11" s="30" t="s">
        <v>98</v>
      </c>
      <c r="W11" s="30" t="s">
        <v>99</v>
      </c>
      <c r="X11" s="30" t="s">
        <v>100</v>
      </c>
      <c r="Y11" s="87"/>
      <c r="Z11" s="30" t="s">
        <v>101</v>
      </c>
      <c r="AA11" s="30" t="s">
        <v>102</v>
      </c>
      <c r="AB11" s="30" t="s">
        <v>103</v>
      </c>
    </row>
    <row r="12" spans="1:28" ht="22.8">
      <c r="A12" s="15"/>
      <c r="B12" s="294"/>
      <c r="C12" s="313"/>
      <c r="D12" s="314"/>
      <c r="E12" s="287"/>
      <c r="F12" s="100" t="s">
        <v>84</v>
      </c>
      <c r="G12" s="87"/>
      <c r="H12" s="34" t="s">
        <v>85</v>
      </c>
      <c r="I12" s="34" t="s">
        <v>86</v>
      </c>
      <c r="J12" s="34" t="s">
        <v>87</v>
      </c>
      <c r="K12" s="34" t="s">
        <v>88</v>
      </c>
      <c r="L12" s="34" t="s">
        <v>89</v>
      </c>
      <c r="M12" s="35" t="s">
        <v>90</v>
      </c>
      <c r="N12" s="34" t="s">
        <v>91</v>
      </c>
      <c r="O12" s="34" t="s">
        <v>92</v>
      </c>
      <c r="P12" s="87"/>
      <c r="Q12" s="30" t="s">
        <v>93</v>
      </c>
      <c r="R12" s="30" t="s">
        <v>94</v>
      </c>
      <c r="S12" s="30" t="s">
        <v>95</v>
      </c>
      <c r="T12" s="36" t="s">
        <v>96</v>
      </c>
      <c r="U12" s="30" t="s">
        <v>97</v>
      </c>
      <c r="V12" s="30" t="s">
        <v>98</v>
      </c>
      <c r="W12" s="30" t="s">
        <v>99</v>
      </c>
      <c r="X12" s="30" t="s">
        <v>100</v>
      </c>
      <c r="Y12" s="87"/>
      <c r="Z12" s="30" t="s">
        <v>104</v>
      </c>
      <c r="AA12" s="30" t="s">
        <v>105</v>
      </c>
      <c r="AB12" s="30" t="s">
        <v>103</v>
      </c>
    </row>
    <row r="13" spans="1:28" ht="12.75" customHeight="1">
      <c r="A13" s="15"/>
      <c r="B13" s="294"/>
      <c r="C13" s="313"/>
      <c r="D13" s="314"/>
      <c r="E13" s="287"/>
      <c r="F13" s="100" t="s">
        <v>106</v>
      </c>
      <c r="G13" s="87"/>
      <c r="H13" s="32" t="s">
        <v>107</v>
      </c>
      <c r="I13" s="32" t="s">
        <v>108</v>
      </c>
      <c r="J13" s="32" t="s">
        <v>109</v>
      </c>
      <c r="K13" s="32" t="s">
        <v>110</v>
      </c>
      <c r="L13" s="32" t="s">
        <v>111</v>
      </c>
      <c r="M13" s="33" t="s">
        <v>112</v>
      </c>
      <c r="N13" s="32" t="s">
        <v>113</v>
      </c>
      <c r="O13" s="32" t="s">
        <v>114</v>
      </c>
      <c r="P13" s="87"/>
      <c r="Q13" s="32" t="s">
        <v>115</v>
      </c>
      <c r="R13" s="32" t="s">
        <v>116</v>
      </c>
      <c r="S13" s="32" t="s">
        <v>117</v>
      </c>
      <c r="T13" s="37" t="s">
        <v>118</v>
      </c>
      <c r="U13" s="32" t="s">
        <v>119</v>
      </c>
      <c r="V13" s="32" t="s">
        <v>120</v>
      </c>
      <c r="W13" s="32" t="s">
        <v>121</v>
      </c>
      <c r="X13" s="32" t="s">
        <v>122</v>
      </c>
      <c r="Y13" s="87"/>
      <c r="Z13" s="32" t="s">
        <v>123</v>
      </c>
      <c r="AA13" s="32" t="s">
        <v>124</v>
      </c>
      <c r="AB13" s="32" t="s">
        <v>125</v>
      </c>
    </row>
    <row r="14" spans="1:28" ht="30.75" customHeight="1">
      <c r="A14" s="15"/>
      <c r="B14" s="294"/>
      <c r="C14" s="315"/>
      <c r="D14" s="316"/>
      <c r="E14" s="287"/>
      <c r="F14" s="101" t="s">
        <v>168</v>
      </c>
      <c r="G14" s="87"/>
      <c r="H14" s="30" t="s">
        <v>127</v>
      </c>
      <c r="I14" s="30" t="s">
        <v>127</v>
      </c>
      <c r="J14" s="30" t="s">
        <v>128</v>
      </c>
      <c r="K14" s="30" t="s">
        <v>128</v>
      </c>
      <c r="L14" s="30" t="s">
        <v>129</v>
      </c>
      <c r="M14" s="31" t="s">
        <v>129</v>
      </c>
      <c r="N14" s="30" t="s">
        <v>130</v>
      </c>
      <c r="O14" s="30" t="s">
        <v>130</v>
      </c>
      <c r="P14" s="87"/>
      <c r="Q14" s="30" t="s">
        <v>131</v>
      </c>
      <c r="R14" s="30" t="s">
        <v>132</v>
      </c>
      <c r="S14" s="30" t="s">
        <v>132</v>
      </c>
      <c r="T14" s="36" t="s">
        <v>133</v>
      </c>
      <c r="U14" s="30" t="s">
        <v>133</v>
      </c>
      <c r="V14" s="30" t="s">
        <v>134</v>
      </c>
      <c r="W14" s="30" t="s">
        <v>134</v>
      </c>
      <c r="X14" s="30" t="s">
        <v>135</v>
      </c>
      <c r="Y14" s="87"/>
      <c r="Z14" s="30" t="s">
        <v>135</v>
      </c>
      <c r="AA14" s="30" t="s">
        <v>136</v>
      </c>
      <c r="AB14" s="30" t="s">
        <v>136</v>
      </c>
    </row>
    <row r="15" spans="1:28" ht="12.6" customHeight="1">
      <c r="A15" s="15"/>
      <c r="B15" s="283" t="s">
        <v>137</v>
      </c>
      <c r="C15" s="276" t="s">
        <v>159</v>
      </c>
      <c r="D15" s="276"/>
      <c r="E15" s="233" t="s">
        <v>160</v>
      </c>
      <c r="F15" s="277"/>
      <c r="G15" s="29"/>
      <c r="H15" s="16">
        <f>'3b RO'!H19</f>
        <v>12.858367999999999</v>
      </c>
      <c r="I15" s="16">
        <f>'3b RO'!I19</f>
        <v>12.855699999999999</v>
      </c>
      <c r="J15" s="16">
        <f>'3b RO'!J19</f>
        <v>15.581108399999998</v>
      </c>
      <c r="K15" s="16">
        <f>'3b RO'!K19</f>
        <v>15.57996</v>
      </c>
      <c r="L15" s="16">
        <f>'3b RO'!L19</f>
        <v>18.640526740000002</v>
      </c>
      <c r="M15" s="16">
        <f>'3b RO'!M19</f>
        <v>18.642219999999998</v>
      </c>
      <c r="N15" s="16">
        <f>'3b RO'!N19</f>
        <v>22.102678517046183</v>
      </c>
      <c r="O15" s="16">
        <f>'3b RO'!O19</f>
        <v>22.098960000000002</v>
      </c>
      <c r="P15" s="29"/>
      <c r="Q15" s="16">
        <f>'3b RO'!Q19</f>
        <v>22.098960000000002</v>
      </c>
      <c r="R15" s="16">
        <f>'3b RO'!R19</f>
        <v>23.644631305063015</v>
      </c>
      <c r="S15" s="16">
        <f>'3b RO'!S19</f>
        <v>23.60952</v>
      </c>
      <c r="T15" s="16">
        <f>'3b RO'!T19</f>
        <v>23.652418974429146</v>
      </c>
      <c r="U15" s="16">
        <f>'3b RO'!U19</f>
        <v>23.573549999999997</v>
      </c>
      <c r="V15" s="16">
        <f>'3b RO'!V19</f>
        <v>24.983646662697712</v>
      </c>
      <c r="W15" s="16">
        <f>'3b RO'!W19</f>
        <v>24.993599999999997</v>
      </c>
      <c r="X15" s="16">
        <f>'3b RO'!X19</f>
        <v>25.836025060581413</v>
      </c>
      <c r="Y15" s="29"/>
      <c r="Z15" s="16">
        <f>'3b RO'!Z19</f>
        <v>25.964079999999999</v>
      </c>
      <c r="AA15" s="16" t="str">
        <f>'3b RO'!AA19</f>
        <v>-</v>
      </c>
      <c r="AB15" s="16" t="str">
        <f>'3b RO'!AB19</f>
        <v>-</v>
      </c>
    </row>
    <row r="16" spans="1:28">
      <c r="A16" s="15"/>
      <c r="B16" s="283"/>
      <c r="C16" s="276" t="s">
        <v>161</v>
      </c>
      <c r="D16" s="276"/>
      <c r="E16" s="233" t="s">
        <v>160</v>
      </c>
      <c r="F16" s="278"/>
      <c r="G16" s="29"/>
      <c r="H16" s="16">
        <f>'3d FIT'!H18</f>
        <v>3.1029774792790059</v>
      </c>
      <c r="I16" s="16">
        <f>'3d FIT'!I18</f>
        <v>3.1029774792790059</v>
      </c>
      <c r="J16" s="16">
        <f>'3d FIT'!J18</f>
        <v>5.1727215521988335</v>
      </c>
      <c r="K16" s="16">
        <f>'3d FIT'!K18</f>
        <v>5.1727215521988335</v>
      </c>
      <c r="L16" s="16">
        <f>'3d FIT'!L18</f>
        <v>4.5823442285238185</v>
      </c>
      <c r="M16" s="16">
        <f>'3d FIT'!M18</f>
        <v>4.6868844010376698</v>
      </c>
      <c r="N16" s="16">
        <f>'3d FIT'!N18</f>
        <v>5.3125820560931691</v>
      </c>
      <c r="O16" s="16">
        <f>'3d FIT'!O18</f>
        <v>5.3125820560931691</v>
      </c>
      <c r="P16" s="29"/>
      <c r="Q16" s="16">
        <f>'3d FIT'!Q18</f>
        <v>5.3125820560931691</v>
      </c>
      <c r="R16" s="16">
        <f>'3d FIT'!R18</f>
        <v>5.8835962363334122</v>
      </c>
      <c r="S16" s="16">
        <f>'3d FIT'!S18</f>
        <v>6.1125706929592383</v>
      </c>
      <c r="T16" s="16">
        <f>'3d FIT'!T18</f>
        <v>6.209419523851972</v>
      </c>
      <c r="U16" s="16">
        <f>'3d FIT'!U18</f>
        <v>6.209419523851972</v>
      </c>
      <c r="V16" s="16">
        <f>'3i New FIT methodology'!O157</f>
        <v>6.8501864450773278</v>
      </c>
      <c r="W16" s="16">
        <f>'3i New FIT methodology'!P157</f>
        <v>6.8480043107034856</v>
      </c>
      <c r="X16" s="16">
        <f>'3i New FIT methodology'!Q157</f>
        <v>6.0338953603312691</v>
      </c>
      <c r="Y16" s="29"/>
      <c r="Z16" s="16">
        <f>'3i New FIT methodology'!S157</f>
        <v>5.6258217510753665</v>
      </c>
      <c r="AA16" s="16" t="str">
        <f>'3i New FIT methodology'!T157</f>
        <v>-</v>
      </c>
      <c r="AB16" s="16" t="str">
        <f>'3i New FIT methodology'!U157</f>
        <v>-</v>
      </c>
    </row>
    <row r="17" spans="1:28" ht="12.75" customHeight="1">
      <c r="A17" s="15"/>
      <c r="B17" s="283"/>
      <c r="C17" s="276" t="s">
        <v>162</v>
      </c>
      <c r="D17" s="276"/>
      <c r="E17" s="233" t="s">
        <v>160</v>
      </c>
      <c r="F17" s="278"/>
      <c r="G17" s="29"/>
      <c r="H17" s="16">
        <f>'3e ECO'!H22</f>
        <v>3.800644849537282</v>
      </c>
      <c r="I17" s="16">
        <f>'3e ECO'!I22</f>
        <v>3.800644849537282</v>
      </c>
      <c r="J17" s="16">
        <f>'3e ECO'!J22</f>
        <v>3.840542773328024</v>
      </c>
      <c r="K17" s="16">
        <f>'3e ECO'!K22</f>
        <v>3.8063877486640387</v>
      </c>
      <c r="L17" s="16">
        <f>'3e ECO'!L22</f>
        <v>3.0414069526975425</v>
      </c>
      <c r="M17" s="16">
        <f>'3e ECO'!M22</f>
        <v>3.0414069526975425</v>
      </c>
      <c r="N17" s="16">
        <f>'3e ECO'!N22</f>
        <v>3.3175524355353234</v>
      </c>
      <c r="O17" s="16">
        <f>'3e ECO'!O22</f>
        <v>3.3378759371842848</v>
      </c>
      <c r="P17" s="29"/>
      <c r="Q17" s="16">
        <f>'3e ECO'!Q22</f>
        <v>3.3378759371842848</v>
      </c>
      <c r="R17" s="16">
        <f>'3e ECO'!R22</f>
        <v>3.458686192546887</v>
      </c>
      <c r="S17" s="16">
        <f>'3e ECO'!S22</f>
        <v>3.7058915530784011</v>
      </c>
      <c r="T17" s="16">
        <f>'3e ECO'!T22</f>
        <v>4.5347994584924356</v>
      </c>
      <c r="U17" s="16">
        <f>'3e ECO'!U22</f>
        <v>4.5210234547962456</v>
      </c>
      <c r="V17" s="16">
        <f>'3e ECO'!V22</f>
        <v>4.4511581333846166</v>
      </c>
      <c r="W17" s="16">
        <f>'3e ECO'!W22</f>
        <v>4.3254615450700591</v>
      </c>
      <c r="X17" s="16">
        <f>'3e ECO'!X22</f>
        <v>5.3948055674536768</v>
      </c>
      <c r="Y17" s="29"/>
      <c r="Z17" s="16">
        <f>'3e ECO'!Z22</f>
        <v>5.2411778994660096</v>
      </c>
      <c r="AA17" s="16" t="str">
        <f>'3e ECO'!AA22</f>
        <v>-</v>
      </c>
      <c r="AB17" s="16" t="str">
        <f>'3e ECO'!AB22</f>
        <v>-</v>
      </c>
    </row>
    <row r="18" spans="1:28">
      <c r="A18" s="15"/>
      <c r="B18" s="283"/>
      <c r="C18" s="276" t="s">
        <v>163</v>
      </c>
      <c r="D18" s="276"/>
      <c r="E18" s="233" t="s">
        <v>164</v>
      </c>
      <c r="F18" s="278"/>
      <c r="G18" s="29"/>
      <c r="H18" s="16">
        <f>'3f WHD'!H19</f>
        <v>6.5567588596821027</v>
      </c>
      <c r="I18" s="16">
        <f>'3f WHD'!I19</f>
        <v>6.5567588596821027</v>
      </c>
      <c r="J18" s="16">
        <f>'3f WHD'!J19</f>
        <v>6.6197359495950758</v>
      </c>
      <c r="K18" s="16">
        <f>'3f WHD'!K19</f>
        <v>6.6197359495950758</v>
      </c>
      <c r="L18" s="16">
        <f>'3f WHD'!L19</f>
        <v>6.6995028867368616</v>
      </c>
      <c r="M18" s="16">
        <f>'3f WHD'!M19</f>
        <v>6.6995028867368616</v>
      </c>
      <c r="N18" s="16">
        <f>'3f WHD'!N19</f>
        <v>7.1131218301273513</v>
      </c>
      <c r="O18" s="16">
        <f>'3f WHD'!O19</f>
        <v>7.1131218301273513</v>
      </c>
      <c r="P18" s="29"/>
      <c r="Q18" s="16">
        <f>'3f WHD'!Q19</f>
        <v>7.1131218301273513</v>
      </c>
      <c r="R18" s="16">
        <f>'3f WHD'!R19</f>
        <v>7.2804579515147188</v>
      </c>
      <c r="S18" s="16">
        <f>'3f WHD'!S19</f>
        <v>7.1935840895118579</v>
      </c>
      <c r="T18" s="16">
        <f>'3f WHD'!T19</f>
        <v>7.3593999937099728</v>
      </c>
      <c r="U18" s="16">
        <f>'3f WHD'!U19</f>
        <v>7.0492243060839304</v>
      </c>
      <c r="V18" s="16">
        <f>'3f WHD'!V19</f>
        <v>7.1089669218364691</v>
      </c>
      <c r="W18" s="16">
        <f>'3f WHD'!W19</f>
        <v>6.9829560851947949</v>
      </c>
      <c r="X18" s="16">
        <f>'3f WHD'!X19</f>
        <v>9.6262235975887975</v>
      </c>
      <c r="Y18" s="29"/>
      <c r="Z18" s="16">
        <f>'3f WHD'!Z19</f>
        <v>9.9504863797742438</v>
      </c>
      <c r="AA18" s="16" t="str">
        <f>'3f WHD'!AA19</f>
        <v/>
      </c>
      <c r="AB18" s="16" t="str">
        <f>'3f WHD'!AB19</f>
        <v/>
      </c>
    </row>
    <row r="19" spans="1:28">
      <c r="A19" s="15"/>
      <c r="B19" s="283"/>
      <c r="C19" s="276" t="s">
        <v>169</v>
      </c>
      <c r="D19" s="276"/>
      <c r="E19" s="233" t="s">
        <v>174</v>
      </c>
      <c r="F19" s="278"/>
      <c r="G19" s="29"/>
      <c r="H19" s="16">
        <f>'3g AAHEDC'!H18</f>
        <v>0.22001830000000003</v>
      </c>
      <c r="I19" s="16">
        <f>'3g AAHEDC'!I18</f>
        <v>0.21649000000000002</v>
      </c>
      <c r="J19" s="16">
        <f>'3g AAHEDC'!J18</f>
        <v>0.22168576000000001</v>
      </c>
      <c r="K19" s="16">
        <f>'3g AAHEDC'!K18</f>
        <v>0.23129</v>
      </c>
      <c r="L19" s="16">
        <f>'3g AAHEDC'!L18</f>
        <v>0.23545322000000002</v>
      </c>
      <c r="M19" s="16">
        <f>'3g AAHEDC'!M18</f>
        <v>0.23116</v>
      </c>
      <c r="N19" s="16">
        <f>'3g AAHEDC'!N18</f>
        <v>0.23999288745076519</v>
      </c>
      <c r="O19" s="16">
        <f>'3g AAHEDC'!O18</f>
        <v>0.24526999999999999</v>
      </c>
      <c r="P19" s="29"/>
      <c r="Q19" s="16">
        <f>'3g AAHEDC'!Q18</f>
        <v>0.24526999999999999</v>
      </c>
      <c r="R19" s="16">
        <f>'3g AAHEDC'!R18</f>
        <v>0.25358627637030584</v>
      </c>
      <c r="S19" s="16">
        <f>'3g AAHEDC'!S18</f>
        <v>0.26270000000000004</v>
      </c>
      <c r="T19" s="16">
        <f>'3g AAHEDC'!T18</f>
        <v>0.27043985561217054</v>
      </c>
      <c r="U19" s="16">
        <f>'3g AAHEDC'!U18</f>
        <v>0.30446000000000001</v>
      </c>
      <c r="V19" s="16">
        <f>'3g AAHEDC'!V18</f>
        <v>0.43404372473011354</v>
      </c>
      <c r="W19" s="16">
        <f>'3g AAHEDC'!W18</f>
        <v>0.40426999999999996</v>
      </c>
      <c r="X19" s="16">
        <f>'3g AAHEDC'!X18</f>
        <v>0.42281486333143048</v>
      </c>
      <c r="Y19" s="29"/>
      <c r="Z19" s="16">
        <f>'3g AAHEDC'!Z18</f>
        <v>0.40669999999999995</v>
      </c>
      <c r="AA19" s="16" t="str">
        <f>'3g AAHEDC'!AA18</f>
        <v>-</v>
      </c>
      <c r="AB19" s="16" t="str">
        <f>'3g AAHEDC'!AB18</f>
        <v>-</v>
      </c>
    </row>
    <row r="20" spans="1:28">
      <c r="A20" s="15"/>
      <c r="B20" s="281" t="s">
        <v>153</v>
      </c>
      <c r="C20" s="276" t="s">
        <v>159</v>
      </c>
      <c r="D20" s="276"/>
      <c r="E20" s="233" t="s">
        <v>160</v>
      </c>
      <c r="F20" s="278"/>
      <c r="G20" s="29"/>
      <c r="H20" s="16">
        <f>'3b RO'!H19</f>
        <v>12.858367999999999</v>
      </c>
      <c r="I20" s="16">
        <f>'3b RO'!I19</f>
        <v>12.855699999999999</v>
      </c>
      <c r="J20" s="16">
        <f>'3b RO'!J19</f>
        <v>15.581108399999998</v>
      </c>
      <c r="K20" s="16">
        <f>'3b RO'!K19</f>
        <v>15.57996</v>
      </c>
      <c r="L20" s="16">
        <f>'3b RO'!L19</f>
        <v>18.640526740000002</v>
      </c>
      <c r="M20" s="16">
        <f>'3b RO'!M19</f>
        <v>18.642219999999998</v>
      </c>
      <c r="N20" s="16">
        <f>'3b RO'!N19</f>
        <v>22.102678517046183</v>
      </c>
      <c r="O20" s="16">
        <f>'3b RO'!O19</f>
        <v>22.098960000000002</v>
      </c>
      <c r="P20" s="29"/>
      <c r="Q20" s="16">
        <f>'3b RO'!Q19</f>
        <v>22.098960000000002</v>
      </c>
      <c r="R20" s="16">
        <f>'3b RO'!R19</f>
        <v>23.644631305063015</v>
      </c>
      <c r="S20" s="16">
        <f>'3b RO'!S19</f>
        <v>23.60952</v>
      </c>
      <c r="T20" s="16">
        <f>'3b RO'!T19</f>
        <v>23.652418974429146</v>
      </c>
      <c r="U20" s="16">
        <f>'3b RO'!U19</f>
        <v>23.573549999999997</v>
      </c>
      <c r="V20" s="16">
        <f>'3b RO'!V19</f>
        <v>24.983646662697712</v>
      </c>
      <c r="W20" s="16">
        <f>'3b RO'!W19</f>
        <v>24.993599999999997</v>
      </c>
      <c r="X20" s="16">
        <f>'3b RO'!X19</f>
        <v>25.836025060581413</v>
      </c>
      <c r="Y20" s="29"/>
      <c r="Z20" s="16">
        <f>'3b RO'!Z19</f>
        <v>25.964079999999999</v>
      </c>
      <c r="AA20" s="16" t="str">
        <f>'3b RO'!AA19</f>
        <v>-</v>
      </c>
      <c r="AB20" s="16" t="str">
        <f>'3b RO'!AB19</f>
        <v>-</v>
      </c>
    </row>
    <row r="21" spans="1:28">
      <c r="A21" s="15"/>
      <c r="B21" s="282"/>
      <c r="C21" s="276" t="s">
        <v>161</v>
      </c>
      <c r="D21" s="276"/>
      <c r="E21" s="233" t="s">
        <v>160</v>
      </c>
      <c r="F21" s="278"/>
      <c r="G21" s="29"/>
      <c r="H21" s="16">
        <f>'3d FIT'!H18</f>
        <v>3.1029774792790059</v>
      </c>
      <c r="I21" s="16">
        <f>'3d FIT'!I18</f>
        <v>3.1029774792790059</v>
      </c>
      <c r="J21" s="16">
        <f>'3d FIT'!J18</f>
        <v>5.1727215521988335</v>
      </c>
      <c r="K21" s="16">
        <f>'3d FIT'!K18</f>
        <v>5.1727215521988335</v>
      </c>
      <c r="L21" s="16">
        <f>'3d FIT'!L18</f>
        <v>4.5823442285238185</v>
      </c>
      <c r="M21" s="16">
        <f>'3d FIT'!M18</f>
        <v>4.6868844010376698</v>
      </c>
      <c r="N21" s="16">
        <f>'3d FIT'!N18</f>
        <v>5.3125820560931691</v>
      </c>
      <c r="O21" s="16">
        <f>'3d FIT'!O18</f>
        <v>5.3125820560931691</v>
      </c>
      <c r="P21" s="29"/>
      <c r="Q21" s="16">
        <f>'3d FIT'!Q18</f>
        <v>5.3125820560931691</v>
      </c>
      <c r="R21" s="16">
        <f>'3d FIT'!R18</f>
        <v>5.8835962363334122</v>
      </c>
      <c r="S21" s="16">
        <f>'3d FIT'!S18</f>
        <v>6.1125706929592383</v>
      </c>
      <c r="T21" s="16">
        <f>'3d FIT'!T18</f>
        <v>6.209419523851972</v>
      </c>
      <c r="U21" s="16">
        <f>'3d FIT'!U18</f>
        <v>6.209419523851972</v>
      </c>
      <c r="V21" s="16">
        <f>'3i New FIT methodology'!O157</f>
        <v>6.8501864450773278</v>
      </c>
      <c r="W21" s="16">
        <f>'3i New FIT methodology'!P157</f>
        <v>6.8480043107034856</v>
      </c>
      <c r="X21" s="16">
        <f>'3i New FIT methodology'!Q157</f>
        <v>6.0338953603312691</v>
      </c>
      <c r="Y21" s="29"/>
      <c r="Z21" s="16">
        <f>'3i New FIT methodology'!S157</f>
        <v>5.6258217510753665</v>
      </c>
      <c r="AA21" s="16" t="str">
        <f>'3i New FIT methodology'!T157</f>
        <v>-</v>
      </c>
      <c r="AB21" s="16" t="str">
        <f>'3i New FIT methodology'!U157</f>
        <v>-</v>
      </c>
    </row>
    <row r="22" spans="1:28">
      <c r="A22" s="15"/>
      <c r="B22" s="282"/>
      <c r="C22" s="276" t="s">
        <v>162</v>
      </c>
      <c r="D22" s="276"/>
      <c r="E22" s="233" t="s">
        <v>160</v>
      </c>
      <c r="F22" s="278"/>
      <c r="G22" s="29"/>
      <c r="H22" s="16">
        <f>'3e ECO'!H22</f>
        <v>3.800644849537282</v>
      </c>
      <c r="I22" s="16">
        <f>'3e ECO'!I22</f>
        <v>3.800644849537282</v>
      </c>
      <c r="J22" s="16">
        <f>'3e ECO'!J22</f>
        <v>3.840542773328024</v>
      </c>
      <c r="K22" s="16">
        <f>'3e ECO'!K22</f>
        <v>3.8063877486640387</v>
      </c>
      <c r="L22" s="16">
        <f>'3e ECO'!L22</f>
        <v>3.0414069526975425</v>
      </c>
      <c r="M22" s="16">
        <f>'3e ECO'!M22</f>
        <v>3.0414069526975425</v>
      </c>
      <c r="N22" s="16">
        <f>'3e ECO'!N22</f>
        <v>3.3175524355353234</v>
      </c>
      <c r="O22" s="16">
        <f>'3e ECO'!O22</f>
        <v>3.3378759371842848</v>
      </c>
      <c r="P22" s="29"/>
      <c r="Q22" s="16">
        <f>'3e ECO'!Q22</f>
        <v>3.3378759371842848</v>
      </c>
      <c r="R22" s="16">
        <f>'3e ECO'!R22</f>
        <v>3.458686192546887</v>
      </c>
      <c r="S22" s="16">
        <f>'3e ECO'!S22</f>
        <v>3.7058915530784011</v>
      </c>
      <c r="T22" s="16">
        <f>'3e ECO'!T22</f>
        <v>4.5347994584924356</v>
      </c>
      <c r="U22" s="16">
        <f>'3e ECO'!U22</f>
        <v>4.5210234547962456</v>
      </c>
      <c r="V22" s="16">
        <f>'3e ECO'!V22</f>
        <v>4.4511581333846166</v>
      </c>
      <c r="W22" s="16">
        <f>'3e ECO'!W22</f>
        <v>4.3254615450700591</v>
      </c>
      <c r="X22" s="16">
        <f>'3e ECO'!X22</f>
        <v>5.3948055674536768</v>
      </c>
      <c r="Y22" s="29"/>
      <c r="Z22" s="16">
        <f>'3e ECO'!Z22</f>
        <v>5.2411778994660096</v>
      </c>
      <c r="AA22" s="16" t="str">
        <f>'3e ECO'!AA22</f>
        <v>-</v>
      </c>
      <c r="AB22" s="16" t="str">
        <f>'3e ECO'!AB22</f>
        <v>-</v>
      </c>
    </row>
    <row r="23" spans="1:28">
      <c r="A23" s="15"/>
      <c r="B23" s="282"/>
      <c r="C23" s="276" t="s">
        <v>163</v>
      </c>
      <c r="D23" s="276"/>
      <c r="E23" s="233" t="s">
        <v>164</v>
      </c>
      <c r="F23" s="278"/>
      <c r="G23" s="29"/>
      <c r="H23" s="16">
        <f>'3f WHD'!H19</f>
        <v>6.5567588596821027</v>
      </c>
      <c r="I23" s="16">
        <f>'3f WHD'!I19</f>
        <v>6.5567588596821027</v>
      </c>
      <c r="J23" s="16">
        <f>'3f WHD'!J19</f>
        <v>6.6197359495950758</v>
      </c>
      <c r="K23" s="16">
        <f>'3f WHD'!K19</f>
        <v>6.6197359495950758</v>
      </c>
      <c r="L23" s="16">
        <f>'3f WHD'!L19</f>
        <v>6.6995028867368616</v>
      </c>
      <c r="M23" s="16">
        <f>'3f WHD'!M19</f>
        <v>6.6995028867368616</v>
      </c>
      <c r="N23" s="16">
        <f>'3f WHD'!N19</f>
        <v>7.1131218301273513</v>
      </c>
      <c r="O23" s="16">
        <f>'3f WHD'!O19</f>
        <v>7.1131218301273513</v>
      </c>
      <c r="P23" s="29"/>
      <c r="Q23" s="16">
        <f>'3f WHD'!Q19</f>
        <v>7.1131218301273513</v>
      </c>
      <c r="R23" s="16">
        <f>'3f WHD'!R19</f>
        <v>7.2804579515147188</v>
      </c>
      <c r="S23" s="16">
        <f>'3f WHD'!S19</f>
        <v>7.1935840895118579</v>
      </c>
      <c r="T23" s="16">
        <f>'3f WHD'!T19</f>
        <v>7.3593999937099728</v>
      </c>
      <c r="U23" s="16">
        <f>'3f WHD'!U19</f>
        <v>7.0492243060839304</v>
      </c>
      <c r="V23" s="16">
        <f>'3f WHD'!V19</f>
        <v>7.1089669218364691</v>
      </c>
      <c r="W23" s="16">
        <f>'3f WHD'!W19</f>
        <v>6.9829560851947949</v>
      </c>
      <c r="X23" s="16">
        <f>'3f WHD'!X19</f>
        <v>9.6262235975887975</v>
      </c>
      <c r="Y23" s="29"/>
      <c r="Z23" s="16">
        <f>'3f WHD'!Z19</f>
        <v>9.9504863797742438</v>
      </c>
      <c r="AA23" s="16" t="str">
        <f>'3f WHD'!AA19</f>
        <v/>
      </c>
      <c r="AB23" s="16" t="str">
        <f>'3f WHD'!AB19</f>
        <v/>
      </c>
    </row>
    <row r="24" spans="1:28">
      <c r="A24" s="15"/>
      <c r="B24" s="282"/>
      <c r="C24" s="276" t="s">
        <v>169</v>
      </c>
      <c r="D24" s="276"/>
      <c r="E24" s="233" t="s">
        <v>174</v>
      </c>
      <c r="F24" s="278"/>
      <c r="G24" s="29"/>
      <c r="H24" s="16">
        <f>'3g AAHEDC'!H18</f>
        <v>0.22001830000000003</v>
      </c>
      <c r="I24" s="16">
        <f>'3g AAHEDC'!I18</f>
        <v>0.21649000000000002</v>
      </c>
      <c r="J24" s="16">
        <f>'3g AAHEDC'!J18</f>
        <v>0.22168576000000001</v>
      </c>
      <c r="K24" s="16">
        <f>'3g AAHEDC'!K18</f>
        <v>0.23129</v>
      </c>
      <c r="L24" s="16">
        <f>'3g AAHEDC'!L18</f>
        <v>0.23545322000000002</v>
      </c>
      <c r="M24" s="16">
        <f>'3g AAHEDC'!M18</f>
        <v>0.23116</v>
      </c>
      <c r="N24" s="16">
        <f>'3g AAHEDC'!N18</f>
        <v>0.23999288745076519</v>
      </c>
      <c r="O24" s="16">
        <f>'3g AAHEDC'!O18</f>
        <v>0.24526999999999999</v>
      </c>
      <c r="P24" s="29"/>
      <c r="Q24" s="16">
        <f>'3g AAHEDC'!Q18</f>
        <v>0.24526999999999999</v>
      </c>
      <c r="R24" s="16">
        <f>'3g AAHEDC'!R18</f>
        <v>0.25358627637030584</v>
      </c>
      <c r="S24" s="16">
        <f>'3g AAHEDC'!S18</f>
        <v>0.26270000000000004</v>
      </c>
      <c r="T24" s="16">
        <f>'3g AAHEDC'!T18</f>
        <v>0.27043985561217054</v>
      </c>
      <c r="U24" s="16">
        <f>'3g AAHEDC'!U18</f>
        <v>0.30446000000000001</v>
      </c>
      <c r="V24" s="16">
        <f>'3g AAHEDC'!V18</f>
        <v>0.43404372473011354</v>
      </c>
      <c r="W24" s="16">
        <f>'3g AAHEDC'!W18</f>
        <v>0.40426999999999996</v>
      </c>
      <c r="X24" s="16">
        <f>'3g AAHEDC'!X18</f>
        <v>0.42281486333143048</v>
      </c>
      <c r="Y24" s="29"/>
      <c r="Z24" s="16">
        <f>'3g AAHEDC'!Z18</f>
        <v>0.40669999999999995</v>
      </c>
      <c r="AA24" s="16" t="str">
        <f>'3g AAHEDC'!AA18</f>
        <v>-</v>
      </c>
      <c r="AB24" s="16" t="str">
        <f>'3g AAHEDC'!AB18</f>
        <v>-</v>
      </c>
    </row>
    <row r="25" spans="1:28">
      <c r="A25" s="15"/>
      <c r="B25" s="277" t="s">
        <v>154</v>
      </c>
      <c r="C25" s="276" t="s">
        <v>162</v>
      </c>
      <c r="D25" s="276"/>
      <c r="E25" s="233" t="s">
        <v>160</v>
      </c>
      <c r="F25" s="278"/>
      <c r="G25" s="29"/>
      <c r="H25" s="16">
        <f>'3e ECO'!H21</f>
        <v>1.2807925205600019</v>
      </c>
      <c r="I25" s="16">
        <f>'3e ECO'!I21</f>
        <v>1.2807925205600019</v>
      </c>
      <c r="J25" s="16">
        <f>'3e ECO'!J21</f>
        <v>1.335659353563418</v>
      </c>
      <c r="K25" s="16">
        <f>'3e ECO'!K21</f>
        <v>1.3237809601028736</v>
      </c>
      <c r="L25" s="16">
        <f>'3e ECO'!L21</f>
        <v>1.0338995283355803</v>
      </c>
      <c r="M25" s="16">
        <f>'3e ECO'!M21</f>
        <v>1.0338995283355803</v>
      </c>
      <c r="N25" s="16">
        <f>'3e ECO'!N21</f>
        <v>1.1449392746201887</v>
      </c>
      <c r="O25" s="16">
        <f>'3e ECO'!O21</f>
        <v>1.1446873714788544</v>
      </c>
      <c r="P25" s="29"/>
      <c r="Q25" s="16">
        <f>'3e ECO'!Q21</f>
        <v>1.1446873714788544</v>
      </c>
      <c r="R25" s="16">
        <f>'3e ECO'!R21</f>
        <v>1.1852279541409441</v>
      </c>
      <c r="S25" s="16">
        <f>'3e ECO'!S21</f>
        <v>1.2188247882877752</v>
      </c>
      <c r="T25" s="16">
        <f>'3e ECO'!T21</f>
        <v>1.4914429930722879</v>
      </c>
      <c r="U25" s="16">
        <f>'3e ECO'!U21</f>
        <v>1.4265065757514408</v>
      </c>
      <c r="V25" s="16">
        <f>'3e ECO'!V21</f>
        <v>1.4044621556312693</v>
      </c>
      <c r="W25" s="16">
        <f>'3e ECO'!W21</f>
        <v>1.406307692740828</v>
      </c>
      <c r="X25" s="16">
        <f>'3e ECO'!X21</f>
        <v>1.7539761922050034</v>
      </c>
      <c r="Y25" s="29"/>
      <c r="Z25" s="16">
        <f>'3e ECO'!Z21</f>
        <v>1.7360420655827042</v>
      </c>
      <c r="AA25" s="16" t="str">
        <f>'3e ECO'!AA21</f>
        <v>-</v>
      </c>
      <c r="AB25" s="16" t="str">
        <f>'3e ECO'!AB21</f>
        <v>-</v>
      </c>
    </row>
    <row r="26" spans="1:28">
      <c r="A26" s="15"/>
      <c r="B26" s="278"/>
      <c r="C26" s="319" t="s">
        <v>163</v>
      </c>
      <c r="D26" s="321"/>
      <c r="E26" s="233" t="s">
        <v>164</v>
      </c>
      <c r="F26" s="278"/>
      <c r="G26" s="29"/>
      <c r="H26" s="16">
        <f>'3f WHD'!H19</f>
        <v>6.5567588596821027</v>
      </c>
      <c r="I26" s="16">
        <f>'3f WHD'!I19</f>
        <v>6.5567588596821027</v>
      </c>
      <c r="J26" s="16">
        <f>'3f WHD'!J19</f>
        <v>6.6197359495950758</v>
      </c>
      <c r="K26" s="16">
        <f>'3f WHD'!K19</f>
        <v>6.6197359495950758</v>
      </c>
      <c r="L26" s="16">
        <f>'3f WHD'!L19</f>
        <v>6.6995028867368616</v>
      </c>
      <c r="M26" s="16">
        <f>'3f WHD'!M19</f>
        <v>6.6995028867368616</v>
      </c>
      <c r="N26" s="16">
        <f>'3f WHD'!N19</f>
        <v>7.1131218301273513</v>
      </c>
      <c r="O26" s="16">
        <f>'3f WHD'!O19</f>
        <v>7.1131218301273513</v>
      </c>
      <c r="P26" s="29"/>
      <c r="Q26" s="16">
        <f>'3f WHD'!Q19</f>
        <v>7.1131218301273513</v>
      </c>
      <c r="R26" s="16">
        <f>'3f WHD'!R19</f>
        <v>7.2804579515147188</v>
      </c>
      <c r="S26" s="16">
        <f>'3f WHD'!S19</f>
        <v>7.1935840895118579</v>
      </c>
      <c r="T26" s="16">
        <f>'3f WHD'!T19</f>
        <v>7.3593999937099728</v>
      </c>
      <c r="U26" s="16">
        <f>'3f WHD'!U19</f>
        <v>7.0492243060839304</v>
      </c>
      <c r="V26" s="16">
        <f>'3f WHD'!V19</f>
        <v>7.1089669218364691</v>
      </c>
      <c r="W26" s="16">
        <f>'3f WHD'!W19</f>
        <v>6.9829560851947949</v>
      </c>
      <c r="X26" s="16">
        <f>'3f WHD'!X19</f>
        <v>9.6262235975887975</v>
      </c>
      <c r="Y26" s="29"/>
      <c r="Z26" s="16">
        <f>'3f WHD'!Z19</f>
        <v>9.9504863797742438</v>
      </c>
      <c r="AA26" s="16" t="str">
        <f>'3f WHD'!AA19</f>
        <v/>
      </c>
      <c r="AB26" s="16" t="str">
        <f>'3f WHD'!AB19</f>
        <v/>
      </c>
    </row>
    <row r="27" spans="1:28">
      <c r="A27" s="15"/>
      <c r="B27" s="279"/>
      <c r="C27" s="319" t="s">
        <v>166</v>
      </c>
      <c r="D27" s="320"/>
      <c r="E27" s="233" t="s">
        <v>164</v>
      </c>
      <c r="F27" s="279"/>
      <c r="G27" s="29"/>
      <c r="H27" s="16">
        <f>'3j GGL'!H16</f>
        <v>0</v>
      </c>
      <c r="I27" s="16">
        <f>'3j GGL'!I16</f>
        <v>0</v>
      </c>
      <c r="J27" s="16">
        <f>'3j GGL'!J16</f>
        <v>0</v>
      </c>
      <c r="K27" s="16">
        <f>'3j GGL'!K16</f>
        <v>0</v>
      </c>
      <c r="L27" s="16">
        <f>'3j GGL'!L16</f>
        <v>0</v>
      </c>
      <c r="M27" s="16">
        <f>'3j GGL'!M16</f>
        <v>0</v>
      </c>
      <c r="N27" s="16">
        <f>'3j GGL'!N16</f>
        <v>0</v>
      </c>
      <c r="O27" s="16">
        <f>'3j GGL'!O16</f>
        <v>0</v>
      </c>
      <c r="P27" s="29"/>
      <c r="Q27" s="16">
        <f>'3j GGL'!Q16</f>
        <v>0</v>
      </c>
      <c r="R27" s="16">
        <f>'3j GGL'!R16</f>
        <v>0</v>
      </c>
      <c r="S27" s="16">
        <f>'3j GGL'!S16</f>
        <v>0</v>
      </c>
      <c r="T27" s="16">
        <f>'3j GGL'!T16</f>
        <v>0</v>
      </c>
      <c r="U27" s="16">
        <f>'3j GGL'!U16</f>
        <v>0</v>
      </c>
      <c r="V27" s="16">
        <f>'3j GGL'!V16</f>
        <v>0</v>
      </c>
      <c r="W27" s="16">
        <f>'3j GGL'!W16</f>
        <v>0</v>
      </c>
      <c r="X27" s="16">
        <f>'3j GGL'!X16</f>
        <v>2.6928799999999997</v>
      </c>
      <c r="Y27" s="29"/>
      <c r="Z27" s="16">
        <f>'3j GGL'!Z16</f>
        <v>2.6928799999999997</v>
      </c>
      <c r="AA27" s="16" t="str">
        <f>'3j GGL'!AA16</f>
        <v>-</v>
      </c>
      <c r="AB27" s="16" t="str">
        <f>'3j GGL'!AB16</f>
        <v>-</v>
      </c>
    </row>
    <row r="28" spans="1:28" s="15" customFormat="1"/>
    <row r="29" spans="1:28" s="15" customFormat="1"/>
    <row r="30" spans="1:28" s="88" customFormat="1">
      <c r="B30" s="89" t="s">
        <v>175</v>
      </c>
      <c r="C30" s="89"/>
    </row>
    <row r="31" spans="1:28" s="104" customFormat="1">
      <c r="B31" s="103"/>
      <c r="C31" s="103"/>
    </row>
    <row r="32" spans="1:28" s="90" customFormat="1">
      <c r="A32" s="104"/>
      <c r="B32" s="294" t="s">
        <v>77</v>
      </c>
      <c r="C32" s="305" t="s">
        <v>156</v>
      </c>
      <c r="D32" s="305" t="s">
        <v>79</v>
      </c>
      <c r="E32" s="306" t="s">
        <v>176</v>
      </c>
      <c r="F32" s="317"/>
      <c r="G32" s="87"/>
      <c r="H32" s="302" t="s">
        <v>80</v>
      </c>
      <c r="I32" s="303"/>
      <c r="J32" s="303"/>
      <c r="K32" s="303"/>
      <c r="L32" s="303"/>
      <c r="M32" s="303"/>
      <c r="N32" s="303"/>
      <c r="O32" s="304"/>
      <c r="P32" s="139"/>
      <c r="Q32" s="248" t="s">
        <v>81</v>
      </c>
      <c r="R32" s="249"/>
      <c r="S32" s="249"/>
      <c r="T32" s="249"/>
      <c r="U32" s="249"/>
      <c r="V32" s="249"/>
      <c r="W32" s="249"/>
      <c r="X32" s="249"/>
      <c r="Y32" s="87"/>
      <c r="Z32" s="249"/>
      <c r="AA32" s="249"/>
      <c r="AB32" s="250"/>
    </row>
    <row r="33" spans="1:28" s="90" customFormat="1" ht="12.75" customHeight="1">
      <c r="A33" s="104"/>
      <c r="B33" s="294"/>
      <c r="C33" s="305"/>
      <c r="D33" s="305"/>
      <c r="E33" s="306"/>
      <c r="F33" s="317"/>
      <c r="G33" s="87"/>
      <c r="H33" s="288" t="s">
        <v>82</v>
      </c>
      <c r="I33" s="289"/>
      <c r="J33" s="289"/>
      <c r="K33" s="289"/>
      <c r="L33" s="289"/>
      <c r="M33" s="289"/>
      <c r="N33" s="289"/>
      <c r="O33" s="290"/>
      <c r="P33" s="139"/>
      <c r="Q33" s="251" t="s">
        <v>83</v>
      </c>
      <c r="R33" s="252"/>
      <c r="S33" s="252"/>
      <c r="T33" s="252"/>
      <c r="U33" s="252"/>
      <c r="V33" s="252"/>
      <c r="W33" s="252"/>
      <c r="X33" s="252"/>
      <c r="Y33" s="87"/>
      <c r="Z33" s="252"/>
      <c r="AA33" s="252"/>
      <c r="AB33" s="253"/>
    </row>
    <row r="34" spans="1:28" s="90" customFormat="1" ht="21" customHeight="1">
      <c r="A34" s="104"/>
      <c r="B34" s="294"/>
      <c r="C34" s="305"/>
      <c r="D34" s="305"/>
      <c r="E34" s="306"/>
      <c r="F34" s="105" t="s">
        <v>84</v>
      </c>
      <c r="G34" s="87"/>
      <c r="H34" s="34" t="s">
        <v>85</v>
      </c>
      <c r="I34" s="34" t="s">
        <v>86</v>
      </c>
      <c r="J34" s="34" t="s">
        <v>87</v>
      </c>
      <c r="K34" s="34" t="s">
        <v>88</v>
      </c>
      <c r="L34" s="34" t="s">
        <v>89</v>
      </c>
      <c r="M34" s="35" t="s">
        <v>90</v>
      </c>
      <c r="N34" s="34" t="s">
        <v>91</v>
      </c>
      <c r="O34" s="34" t="s">
        <v>92</v>
      </c>
      <c r="P34" s="87"/>
      <c r="Q34" s="30" t="s">
        <v>93</v>
      </c>
      <c r="R34" s="30" t="s">
        <v>94</v>
      </c>
      <c r="S34" s="30" t="s">
        <v>95</v>
      </c>
      <c r="T34" s="36" t="s">
        <v>96</v>
      </c>
      <c r="U34" s="30" t="s">
        <v>97</v>
      </c>
      <c r="V34" s="30" t="s">
        <v>98</v>
      </c>
      <c r="W34" s="30" t="s">
        <v>99</v>
      </c>
      <c r="X34" s="30" t="s">
        <v>100</v>
      </c>
      <c r="Y34" s="87"/>
      <c r="Z34" s="30" t="s">
        <v>101</v>
      </c>
      <c r="AA34" s="30" t="s">
        <v>102</v>
      </c>
      <c r="AB34" s="30" t="s">
        <v>103</v>
      </c>
    </row>
    <row r="35" spans="1:28" s="90" customFormat="1" ht="21" customHeight="1">
      <c r="A35" s="104"/>
      <c r="B35" s="294"/>
      <c r="C35" s="305"/>
      <c r="D35" s="305"/>
      <c r="E35" s="306"/>
      <c r="F35" s="100" t="s">
        <v>84</v>
      </c>
      <c r="G35" s="87"/>
      <c r="H35" s="34" t="s">
        <v>85</v>
      </c>
      <c r="I35" s="34" t="s">
        <v>86</v>
      </c>
      <c r="J35" s="34" t="s">
        <v>87</v>
      </c>
      <c r="K35" s="34" t="s">
        <v>88</v>
      </c>
      <c r="L35" s="34" t="s">
        <v>89</v>
      </c>
      <c r="M35" s="35" t="s">
        <v>90</v>
      </c>
      <c r="N35" s="34" t="s">
        <v>91</v>
      </c>
      <c r="O35" s="34" t="s">
        <v>92</v>
      </c>
      <c r="P35" s="87"/>
      <c r="Q35" s="30" t="s">
        <v>93</v>
      </c>
      <c r="R35" s="30" t="s">
        <v>94</v>
      </c>
      <c r="S35" s="30" t="s">
        <v>95</v>
      </c>
      <c r="T35" s="36" t="s">
        <v>96</v>
      </c>
      <c r="U35" s="30" t="s">
        <v>97</v>
      </c>
      <c r="V35" s="30" t="s">
        <v>98</v>
      </c>
      <c r="W35" s="30" t="s">
        <v>99</v>
      </c>
      <c r="X35" s="30" t="s">
        <v>100</v>
      </c>
      <c r="Y35" s="87"/>
      <c r="Z35" s="30" t="s">
        <v>104</v>
      </c>
      <c r="AA35" s="30" t="s">
        <v>105</v>
      </c>
      <c r="AB35" s="30" t="s">
        <v>103</v>
      </c>
    </row>
    <row r="36" spans="1:28">
      <c r="A36" s="15"/>
      <c r="B36" s="294"/>
      <c r="C36" s="305"/>
      <c r="D36" s="305"/>
      <c r="E36" s="306"/>
      <c r="F36" s="105" t="s">
        <v>106</v>
      </c>
      <c r="G36" s="87"/>
      <c r="H36" s="32" t="s">
        <v>107</v>
      </c>
      <c r="I36" s="32" t="s">
        <v>108</v>
      </c>
      <c r="J36" s="32" t="s">
        <v>109</v>
      </c>
      <c r="K36" s="32" t="s">
        <v>110</v>
      </c>
      <c r="L36" s="32" t="s">
        <v>111</v>
      </c>
      <c r="M36" s="33" t="s">
        <v>112</v>
      </c>
      <c r="N36" s="32" t="s">
        <v>113</v>
      </c>
      <c r="O36" s="32" t="s">
        <v>114</v>
      </c>
      <c r="P36" s="87"/>
      <c r="Q36" s="32" t="s">
        <v>115</v>
      </c>
      <c r="R36" s="32" t="s">
        <v>116</v>
      </c>
      <c r="S36" s="32" t="s">
        <v>117</v>
      </c>
      <c r="T36" s="37" t="s">
        <v>118</v>
      </c>
      <c r="U36" s="32" t="s">
        <v>119</v>
      </c>
      <c r="V36" s="32" t="s">
        <v>120</v>
      </c>
      <c r="W36" s="32" t="s">
        <v>121</v>
      </c>
      <c r="X36" s="32" t="s">
        <v>122</v>
      </c>
      <c r="Y36" s="87"/>
      <c r="Z36" s="32" t="s">
        <v>123</v>
      </c>
      <c r="AA36" s="32" t="s">
        <v>124</v>
      </c>
      <c r="AB36" s="32" t="s">
        <v>125</v>
      </c>
    </row>
    <row r="37" spans="1:28">
      <c r="A37" s="15"/>
      <c r="B37" s="294"/>
      <c r="C37" s="305"/>
      <c r="D37" s="305"/>
      <c r="E37" s="306"/>
      <c r="F37" s="106" t="s">
        <v>168</v>
      </c>
      <c r="G37" s="87"/>
      <c r="H37" s="30" t="s">
        <v>127</v>
      </c>
      <c r="I37" s="30" t="s">
        <v>127</v>
      </c>
      <c r="J37" s="30" t="s">
        <v>128</v>
      </c>
      <c r="K37" s="30" t="s">
        <v>128</v>
      </c>
      <c r="L37" s="30" t="s">
        <v>129</v>
      </c>
      <c r="M37" s="31" t="s">
        <v>129</v>
      </c>
      <c r="N37" s="30" t="s">
        <v>130</v>
      </c>
      <c r="O37" s="30" t="s">
        <v>130</v>
      </c>
      <c r="P37" s="87"/>
      <c r="Q37" s="30" t="s">
        <v>131</v>
      </c>
      <c r="R37" s="30" t="s">
        <v>132</v>
      </c>
      <c r="S37" s="30" t="s">
        <v>132</v>
      </c>
      <c r="T37" s="36" t="s">
        <v>133</v>
      </c>
      <c r="U37" s="30" t="s">
        <v>133</v>
      </c>
      <c r="V37" s="30" t="s">
        <v>134</v>
      </c>
      <c r="W37" s="30" t="s">
        <v>134</v>
      </c>
      <c r="X37" s="30" t="s">
        <v>135</v>
      </c>
      <c r="Y37" s="87"/>
      <c r="Z37" s="30" t="s">
        <v>135</v>
      </c>
      <c r="AA37" s="30" t="s">
        <v>136</v>
      </c>
      <c r="AB37" s="30" t="s">
        <v>136</v>
      </c>
    </row>
    <row r="38" spans="1:28" ht="12.75" customHeight="1">
      <c r="A38" s="15"/>
      <c r="B38" s="310" t="s">
        <v>137</v>
      </c>
      <c r="C38" s="307" t="s">
        <v>169</v>
      </c>
      <c r="D38" s="307" t="s">
        <v>160</v>
      </c>
      <c r="E38" s="111" t="s">
        <v>138</v>
      </c>
      <c r="F38" s="318"/>
      <c r="G38" s="29"/>
      <c r="H38" s="16">
        <f>IF(H$19="-","-",H$19*'3h Losses'!G15)</f>
        <v>0.24091693169378359</v>
      </c>
      <c r="I38" s="16">
        <f>IF(I$19="-","-",I$19*'3h Losses'!H15)</f>
        <v>0.2370534930157501</v>
      </c>
      <c r="J38" s="16">
        <f>IF(J$19="-","-",J$19*'3h Losses'!I15)</f>
        <v>0.24274277684812809</v>
      </c>
      <c r="K38" s="16">
        <f>IF(K$19="-","-",K$19*'3h Losses'!J15)</f>
        <v>0.25325928402980663</v>
      </c>
      <c r="L38" s="16">
        <f>IF(L$19="-","-",L$19*'3h Losses'!K15)</f>
        <v>0.25781795114234318</v>
      </c>
      <c r="M38" s="16">
        <f>IF(M$19="-","-",M$19*'3h Losses'!L15)</f>
        <v>0.25311693586549394</v>
      </c>
      <c r="N38" s="16">
        <f>IF(N$19="-","-",N$19*'3h Losses'!M15)</f>
        <v>0.26001755656755593</v>
      </c>
      <c r="O38" s="16">
        <f>IF(O$19="-","-",O$19*'3h Losses'!N15)</f>
        <v>0.26573498396867218</v>
      </c>
      <c r="P38" s="29"/>
      <c r="Q38" s="16">
        <f>IF(Q$19="-","-",Q$19*'3h Losses'!P15)</f>
        <v>0.26573498396867218</v>
      </c>
      <c r="R38" s="16">
        <f>IF(R$19="-","-",R$19*'3h Losses'!Q15)</f>
        <v>0.27616269311857883</v>
      </c>
      <c r="S38" s="16">
        <f>IF(S$19="-","-",S$19*'3h Losses'!R15)</f>
        <v>0.28609047959608547</v>
      </c>
      <c r="T38" s="16">
        <f>IF(T$19="-","-",T$19*'3h Losses'!S15)</f>
        <v>0.29408936745569797</v>
      </c>
      <c r="U38" s="16">
        <f>IF(U$19="-","-",U$19*'3h Losses'!T15)</f>
        <v>0.33110114243433081</v>
      </c>
      <c r="V38" s="16">
        <f>IF(V$19="-","-",V$19*'3h Losses'!U15)</f>
        <v>0.47131063159430681</v>
      </c>
      <c r="W38" s="16">
        <f>IF(W$19="-","-",W$19*'3h Losses'!V15)</f>
        <v>0.43897614197678042</v>
      </c>
      <c r="X38" s="16">
        <f>IF(X$19="-","-",X$19*'3h Losses'!W15)</f>
        <v>0.46078851743275506</v>
      </c>
      <c r="Y38" s="29"/>
      <c r="Z38" s="16">
        <f>IF(Z$19="-","-",Z$19*'3h Losses'!Y15)</f>
        <v>0.44322138181719989</v>
      </c>
      <c r="AA38" s="16" t="str">
        <f>IF(AA$19="-","-",AA$19*'3h Losses'!Z15)</f>
        <v>-</v>
      </c>
      <c r="AB38" s="16" t="str">
        <f>IF(AB$19="-","-",AB$19*'3h Losses'!AA15)</f>
        <v>-</v>
      </c>
    </row>
    <row r="39" spans="1:28">
      <c r="A39" s="15"/>
      <c r="B39" s="310"/>
      <c r="C39" s="308"/>
      <c r="D39" s="308"/>
      <c r="E39" s="111" t="s">
        <v>140</v>
      </c>
      <c r="F39" s="318"/>
      <c r="G39" s="29"/>
      <c r="H39" s="16">
        <f>IF(H$19="-","-",H$19*'3h Losses'!G16)</f>
        <v>0.23559640476997723</v>
      </c>
      <c r="I39" s="16">
        <f>IF(I$19="-","-",I$19*'3h Losses'!H16)</f>
        <v>0.23181828815445066</v>
      </c>
      <c r="J39" s="16">
        <f>IF(J$19="-","-",J$19*'3h Losses'!I16)</f>
        <v>0.23738192707015746</v>
      </c>
      <c r="K39" s="16">
        <f>IF(K$19="-","-",K$19*'3h Losses'!J16)</f>
        <v>0.2476661825823035</v>
      </c>
      <c r="L39" s="16">
        <f>IF(L$19="-","-",L$19*'3h Losses'!K16)</f>
        <v>0.252124173868785</v>
      </c>
      <c r="M39" s="16">
        <f>IF(M$19="-","-",M$19*'3h Losses'!L16)</f>
        <v>0.24752697810422103</v>
      </c>
      <c r="N39" s="16">
        <f>IF(N$19="-","-",N$19*'3h Losses'!M16)</f>
        <v>0.25698526646995301</v>
      </c>
      <c r="O39" s="16">
        <f>IF(O$19="-","-",O$19*'3h Losses'!N16)</f>
        <v>0.2626360179945591</v>
      </c>
      <c r="P39" s="29"/>
      <c r="Q39" s="16">
        <f>IF(Q$19="-","-",Q$19*'3h Losses'!P16)</f>
        <v>0.2626360179945591</v>
      </c>
      <c r="R39" s="16">
        <f>IF(R$19="-","-",R$19*'3h Losses'!Q16)</f>
        <v>0.27082464707895187</v>
      </c>
      <c r="S39" s="16">
        <f>IF(S$19="-","-",S$19*'3h Losses'!R16)</f>
        <v>0.28055905969335859</v>
      </c>
      <c r="T39" s="16">
        <f>IF(T$19="-","-",T$19*'3h Losses'!S16)</f>
        <v>0.28882509171738951</v>
      </c>
      <c r="U39" s="16">
        <f>IF(U$19="-","-",U$19*'3h Losses'!T16)</f>
        <v>0.32516121732409747</v>
      </c>
      <c r="V39" s="16">
        <f>IF(V$19="-","-",V$19*'3h Losses'!U16)</f>
        <v>0.46302205652787365</v>
      </c>
      <c r="W39" s="16">
        <f>IF(W$19="-","-",W$19*'3h Losses'!V16)</f>
        <v>0.43125217520472675</v>
      </c>
      <c r="X39" s="16">
        <f>IF(X$19="-","-",X$19*'3h Losses'!W16)</f>
        <v>0.45103477755106403</v>
      </c>
      <c r="Y39" s="29"/>
      <c r="Z39" s="16">
        <f>IF(Z$19="-","-",Z$19*'3h Losses'!Y16)</f>
        <v>0.43384752636469992</v>
      </c>
      <c r="AA39" s="16" t="str">
        <f>IF(AA$19="-","-",AA$19*'3h Losses'!Z16)</f>
        <v>-</v>
      </c>
      <c r="AB39" s="16" t="str">
        <f>IF(AB$19="-","-",AB$19*'3h Losses'!AA16)</f>
        <v>-</v>
      </c>
    </row>
    <row r="40" spans="1:28">
      <c r="A40" s="15"/>
      <c r="B40" s="310"/>
      <c r="C40" s="308"/>
      <c r="D40" s="308"/>
      <c r="E40" s="111" t="s">
        <v>141</v>
      </c>
      <c r="F40" s="318"/>
      <c r="G40" s="29"/>
      <c r="H40" s="16">
        <f>IF(H$19="-","-",H$19*'3h Losses'!G17)</f>
        <v>0.2380046393276854</v>
      </c>
      <c r="I40" s="16">
        <f>IF(I$19="-","-",I$19*'3h Losses'!H17)</f>
        <v>0.23418790331554515</v>
      </c>
      <c r="J40" s="16">
        <f>IF(J$19="-","-",J$19*'3h Losses'!I17)</f>
        <v>0.23980841299511824</v>
      </c>
      <c r="K40" s="16">
        <f>IF(K$19="-","-",K$19*'3h Losses'!J17)</f>
        <v>0.25019779277496623</v>
      </c>
      <c r="L40" s="16">
        <f>IF(L$19="-","-",L$19*'3h Losses'!K17)</f>
        <v>0.25470135304491565</v>
      </c>
      <c r="M40" s="16">
        <f>IF(M$19="-","-",M$19*'3h Losses'!L17)</f>
        <v>0.2500571653675524</v>
      </c>
      <c r="N40" s="16">
        <f>IF(N$19="-","-",N$19*'3h Losses'!M17)</f>
        <v>0.25998397643126192</v>
      </c>
      <c r="O40" s="16">
        <f>IF(O$19="-","-",O$19*'3h Losses'!N17)</f>
        <v>0.26570066545150151</v>
      </c>
      <c r="P40" s="29"/>
      <c r="Q40" s="16">
        <f>IF(Q$19="-","-",Q$19*'3h Losses'!P17)</f>
        <v>0.26570066545150151</v>
      </c>
      <c r="R40" s="16">
        <f>IF(R$19="-","-",R$19*'3h Losses'!Q17)</f>
        <v>0.27455658347989148</v>
      </c>
      <c r="S40" s="16">
        <f>IF(S$19="-","-",S$19*'3h Losses'!R17)</f>
        <v>0.284427158324419</v>
      </c>
      <c r="T40" s="16">
        <f>IF(T$19="-","-",T$19*'3h Losses'!S17)</f>
        <v>0.29233665714661644</v>
      </c>
      <c r="U40" s="16">
        <f>IF(U$19="-","-",U$19*'3h Losses'!T17)</f>
        <v>0.32912424274979279</v>
      </c>
      <c r="V40" s="16">
        <f>IF(V$19="-","-",V$19*'3h Losses'!U17)</f>
        <v>0.46915495874552093</v>
      </c>
      <c r="W40" s="16">
        <f>IF(W$19="-","-",W$19*'3h Losses'!V17)</f>
        <v>0.43697205580359161</v>
      </c>
      <c r="X40" s="16">
        <f>IF(X$19="-","-",X$19*'3h Losses'!W17)</f>
        <v>0.4606000961795319</v>
      </c>
      <c r="Y40" s="29"/>
      <c r="Z40" s="16">
        <f>IF(Z$19="-","-",Z$19*'3h Losses'!Y17)</f>
        <v>0.44304222070639998</v>
      </c>
      <c r="AA40" s="16" t="str">
        <f>IF(AA$19="-","-",AA$19*'3h Losses'!Z17)</f>
        <v>-</v>
      </c>
      <c r="AB40" s="16" t="str">
        <f>IF(AB$19="-","-",AB$19*'3h Losses'!AA17)</f>
        <v>-</v>
      </c>
    </row>
    <row r="41" spans="1:28">
      <c r="A41" s="15"/>
      <c r="B41" s="310"/>
      <c r="C41" s="308"/>
      <c r="D41" s="308"/>
      <c r="E41" s="111" t="s">
        <v>142</v>
      </c>
      <c r="F41" s="318"/>
      <c r="G41" s="29"/>
      <c r="H41" s="16">
        <f>IF(H$19="-","-",H$19*'3h Losses'!G18)</f>
        <v>0.24090912848229701</v>
      </c>
      <c r="I41" s="16">
        <f>IF(I$19="-","-",I$19*'3h Losses'!H18)</f>
        <v>0.2370458149396322</v>
      </c>
      <c r="J41" s="16">
        <f>IF(J$19="-","-",J$19*'3h Losses'!I18)</f>
        <v>0.24273491449818335</v>
      </c>
      <c r="K41" s="16">
        <f>IF(K$19="-","-",K$19*'3h Losses'!J18)</f>
        <v>0.25325108105403266</v>
      </c>
      <c r="L41" s="16">
        <f>IF(L$19="-","-",L$19*'3h Losses'!K18)</f>
        <v>0.25780960051300522</v>
      </c>
      <c r="M41" s="16">
        <f>IF(M$19="-","-",M$19*'3h Losses'!L18)</f>
        <v>0.25310873750032509</v>
      </c>
      <c r="N41" s="16">
        <f>IF(N$19="-","-",N$19*'3h Losses'!M18)</f>
        <v>0.26464258210671682</v>
      </c>
      <c r="O41" s="16">
        <f>IF(O$19="-","-",O$19*'3h Losses'!N18)</f>
        <v>0.27046170743968639</v>
      </c>
      <c r="P41" s="29"/>
      <c r="Q41" s="16">
        <f>IF(Q$19="-","-",Q$19*'3h Losses'!P18)</f>
        <v>0.27046170743968639</v>
      </c>
      <c r="R41" s="16">
        <f>IF(R$19="-","-",R$19*'3h Losses'!Q18)</f>
        <v>0.28014644912789621</v>
      </c>
      <c r="S41" s="16">
        <f>IF(S$19="-","-",S$19*'3h Losses'!R18)</f>
        <v>0.29022310126059714</v>
      </c>
      <c r="T41" s="16">
        <f>IF(T$19="-","-",T$19*'3h Losses'!S18)</f>
        <v>0.30065436531804424</v>
      </c>
      <c r="U41" s="16">
        <f>IF(U$19="-","-",U$19*'3h Losses'!T18)</f>
        <v>0.3384950482805511</v>
      </c>
      <c r="V41" s="16">
        <f>IF(V$19="-","-",V$19*'3h Losses'!U18)</f>
        <v>0.48071444360212917</v>
      </c>
      <c r="W41" s="16">
        <f>IF(W$19="-","-",W$19*'3h Losses'!V18)</f>
        <v>0.44770845697157363</v>
      </c>
      <c r="X41" s="16">
        <f>IF(X$19="-","-",X$19*'3h Losses'!W18)</f>
        <v>0.47191645790955511</v>
      </c>
      <c r="Y41" s="29"/>
      <c r="Z41" s="16">
        <f>IF(Z$19="-","-",Z$19*'3h Losses'!Y18)</f>
        <v>0.45393868815959992</v>
      </c>
      <c r="AA41" s="16" t="str">
        <f>IF(AA$19="-","-",AA$19*'3h Losses'!Z18)</f>
        <v>-</v>
      </c>
      <c r="AB41" s="16" t="str">
        <f>IF(AB$19="-","-",AB$19*'3h Losses'!AA18)</f>
        <v>-</v>
      </c>
    </row>
    <row r="42" spans="1:28">
      <c r="A42" s="15"/>
      <c r="B42" s="310"/>
      <c r="C42" s="308"/>
      <c r="D42" s="308"/>
      <c r="E42" s="111" t="s">
        <v>143</v>
      </c>
      <c r="F42" s="318"/>
      <c r="G42" s="29"/>
      <c r="H42" s="16">
        <f>IF(H$19="-","-",H$19*'3h Losses'!G19)</f>
        <v>0.23609170583476491</v>
      </c>
      <c r="I42" s="16">
        <f>IF(I$19="-","-",I$19*'3h Losses'!H19)</f>
        <v>0.23230564637654347</v>
      </c>
      <c r="J42" s="16">
        <f>IF(J$19="-","-",J$19*'3h Losses'!I19)</f>
        <v>0.23788098188958048</v>
      </c>
      <c r="K42" s="16">
        <f>IF(K$19="-","-",K$19*'3h Losses'!J19)</f>
        <v>0.24818685828643694</v>
      </c>
      <c r="L42" s="16">
        <f>IF(L$19="-","-",L$19*'3h Losses'!K19)</f>
        <v>0.25265422173559282</v>
      </c>
      <c r="M42" s="16">
        <f>IF(M$19="-","-",M$19*'3h Losses'!L19)</f>
        <v>0.24804736115479598</v>
      </c>
      <c r="N42" s="16">
        <f>IF(N$19="-","-",N$19*'3h Losses'!M19)</f>
        <v>0.25696171913466087</v>
      </c>
      <c r="O42" s="16">
        <f>IF(O$19="-","-",O$19*'3h Losses'!N19)</f>
        <v>0.26261195288584505</v>
      </c>
      <c r="P42" s="29"/>
      <c r="Q42" s="16">
        <f>IF(Q$19="-","-",Q$19*'3h Losses'!P19)</f>
        <v>0.26261195288584505</v>
      </c>
      <c r="R42" s="16">
        <f>IF(R$19="-","-",R$19*'3h Losses'!Q19)</f>
        <v>0.27151623624028887</v>
      </c>
      <c r="S42" s="16">
        <f>IF(S$19="-","-",S$19*'3h Losses'!R19)</f>
        <v>0.28127601204757757</v>
      </c>
      <c r="T42" s="16">
        <f>IF(T$19="-","-",T$19*'3h Losses'!S19)</f>
        <v>0.29100997783509436</v>
      </c>
      <c r="U42" s="16">
        <f>IF(U$19="-","-",U$19*'3h Losses'!T19)</f>
        <v>0.32762281074128846</v>
      </c>
      <c r="V42" s="16">
        <f>IF(V$19="-","-",V$19*'3h Losses'!U19)</f>
        <v>0.46706504986105857</v>
      </c>
      <c r="W42" s="16">
        <f>IF(W$19="-","-",W$19*'3h Losses'!V19)</f>
        <v>0.43501029082288933</v>
      </c>
      <c r="X42" s="16">
        <f>IF(X$19="-","-",X$19*'3h Losses'!W19)</f>
        <v>0.45628384696114349</v>
      </c>
      <c r="Y42" s="29"/>
      <c r="Z42" s="16">
        <f>IF(Z$19="-","-",Z$19*'3h Losses'!Y19)</f>
        <v>0.43889936261569995</v>
      </c>
      <c r="AA42" s="16" t="str">
        <f>IF(AA$19="-","-",AA$19*'3h Losses'!Z19)</f>
        <v>-</v>
      </c>
      <c r="AB42" s="16" t="str">
        <f>IF(AB$19="-","-",AB$19*'3h Losses'!AA19)</f>
        <v>-</v>
      </c>
    </row>
    <row r="43" spans="1:28">
      <c r="A43" s="15"/>
      <c r="B43" s="310"/>
      <c r="C43" s="308"/>
      <c r="D43" s="308"/>
      <c r="E43" s="111" t="s">
        <v>144</v>
      </c>
      <c r="F43" s="318"/>
      <c r="G43" s="29"/>
      <c r="H43" s="16">
        <f>IF(H$19="-","-",H$19*'3h Losses'!G20)</f>
        <v>0.23799902246072904</v>
      </c>
      <c r="I43" s="16">
        <f>IF(I$19="-","-",I$19*'3h Losses'!H20)</f>
        <v>0.23418237652287663</v>
      </c>
      <c r="J43" s="16">
        <f>IF(J$19="-","-",J$19*'3h Losses'!I20)</f>
        <v>0.23980275355942568</v>
      </c>
      <c r="K43" s="16">
        <f>IF(K$19="-","-",K$19*'3h Losses'!J20)</f>
        <v>0.25019188815176746</v>
      </c>
      <c r="L43" s="16">
        <f>IF(L$19="-","-",L$19*'3h Losses'!K20)</f>
        <v>0.25469534213849926</v>
      </c>
      <c r="M43" s="16">
        <f>IF(M$19="-","-",M$19*'3h Losses'!L20)</f>
        <v>0.25005126406313527</v>
      </c>
      <c r="N43" s="16">
        <f>IF(N$19="-","-",N$19*'3h Losses'!M20)</f>
        <v>0.25842293069629363</v>
      </c>
      <c r="O43" s="16">
        <f>IF(O$19="-","-",O$19*'3h Losses'!N20)</f>
        <v>0.26410529447412523</v>
      </c>
      <c r="P43" s="29"/>
      <c r="Q43" s="16">
        <f>IF(Q$19="-","-",Q$19*'3h Losses'!P20)</f>
        <v>0.26410529447412523</v>
      </c>
      <c r="R43" s="16">
        <f>IF(R$19="-","-",R$19*'3h Losses'!Q20)</f>
        <v>0.27161444077958369</v>
      </c>
      <c r="S43" s="16">
        <f>IF(S$19="-","-",S$19*'3h Losses'!R20)</f>
        <v>0.28137775894820843</v>
      </c>
      <c r="T43" s="16">
        <f>IF(T$19="-","-",T$19*'3h Losses'!S20)</f>
        <v>0.28880695673113327</v>
      </c>
      <c r="U43" s="16">
        <f>IF(U$19="-","-",U$19*'3h Losses'!T20)</f>
        <v>0.32514195978801874</v>
      </c>
      <c r="V43" s="16">
        <f>IF(V$19="-","-",V$19*'3h Losses'!U20)</f>
        <v>0.46338053353388881</v>
      </c>
      <c r="W43" s="16">
        <f>IF(W$19="-","-",W$19*'3h Losses'!V20)</f>
        <v>0.43158320918297172</v>
      </c>
      <c r="X43" s="16">
        <f>IF(X$19="-","-",X$19*'3h Losses'!W20)</f>
        <v>0.45201058767432134</v>
      </c>
      <c r="Y43" s="29"/>
      <c r="Z43" s="16">
        <f>IF(Z$19="-","-",Z$19*'3h Losses'!Y20)</f>
        <v>0.43478798025809995</v>
      </c>
      <c r="AA43" s="16" t="str">
        <f>IF(AA$19="-","-",AA$19*'3h Losses'!Z20)</f>
        <v>-</v>
      </c>
      <c r="AB43" s="16" t="str">
        <f>IF(AB$19="-","-",AB$19*'3h Losses'!AA20)</f>
        <v>-</v>
      </c>
    </row>
    <row r="44" spans="1:28">
      <c r="A44" s="15"/>
      <c r="B44" s="310"/>
      <c r="C44" s="308"/>
      <c r="D44" s="308"/>
      <c r="E44" s="111" t="s">
        <v>145</v>
      </c>
      <c r="F44" s="318"/>
      <c r="G44" s="29"/>
      <c r="H44" s="16">
        <f>IF(H$19="-","-",H$19*'3h Losses'!G21)</f>
        <v>0.23910681513353765</v>
      </c>
      <c r="I44" s="16">
        <f>IF(I$19="-","-",I$19*'3h Losses'!H21)</f>
        <v>0.23527240419664891</v>
      </c>
      <c r="J44" s="16">
        <f>IF(J$19="-","-",J$19*'3h Losses'!I21)</f>
        <v>0.24091894189736848</v>
      </c>
      <c r="K44" s="16">
        <f>IF(K$19="-","-",K$19*'3h Losses'!J21)</f>
        <v>0.2513564338613466</v>
      </c>
      <c r="L44" s="16">
        <f>IF(L$19="-","-",L$19*'3h Losses'!K21)</f>
        <v>0.25588084967085084</v>
      </c>
      <c r="M44" s="16">
        <f>IF(M$19="-","-",M$19*'3h Losses'!L21)</f>
        <v>0.25121515522239996</v>
      </c>
      <c r="N44" s="16">
        <f>IF(N$19="-","-",N$19*'3h Losses'!M21)</f>
        <v>0.2619874380421231</v>
      </c>
      <c r="O44" s="16">
        <f>IF(O$19="-","-",O$19*'3h Losses'!N21)</f>
        <v>0.26774818041961373</v>
      </c>
      <c r="P44" s="29"/>
      <c r="Q44" s="16">
        <f>IF(Q$19="-","-",Q$19*'3h Losses'!P21)</f>
        <v>0.26774818041961373</v>
      </c>
      <c r="R44" s="16">
        <f>IF(R$19="-","-",R$19*'3h Losses'!Q21)</f>
        <v>0.27682661588263824</v>
      </c>
      <c r="S44" s="16">
        <f>IF(S$19="-","-",S$19*'3h Losses'!R21)</f>
        <v>0.28677810484627891</v>
      </c>
      <c r="T44" s="16">
        <f>IF(T$19="-","-",T$19*'3h Losses'!S21)</f>
        <v>0.294776889154862</v>
      </c>
      <c r="U44" s="16">
        <f>IF(U$19="-","-",U$19*'3h Losses'!T21)</f>
        <v>0.33186932808902408</v>
      </c>
      <c r="V44" s="16">
        <f>IF(V$19="-","-",V$19*'3h Losses'!U21)</f>
        <v>0.46952966356840348</v>
      </c>
      <c r="W44" s="16">
        <f>IF(W$19="-","-",W$19*'3h Losses'!V21)</f>
        <v>0.43730757061707909</v>
      </c>
      <c r="X44" s="16">
        <f>IF(X$19="-","-",X$19*'3h Losses'!W21)</f>
        <v>0.45736794890607807</v>
      </c>
      <c r="Y44" s="29"/>
      <c r="Z44" s="16">
        <f>IF(Z$19="-","-",Z$19*'3h Losses'!Y21)</f>
        <v>0.4399321487966999</v>
      </c>
      <c r="AA44" s="16" t="str">
        <f>IF(AA$19="-","-",AA$19*'3h Losses'!Z21)</f>
        <v>-</v>
      </c>
      <c r="AB44" s="16" t="str">
        <f>IF(AB$19="-","-",AB$19*'3h Losses'!AA21)</f>
        <v>-</v>
      </c>
    </row>
    <row r="45" spans="1:28">
      <c r="A45" s="15"/>
      <c r="B45" s="310"/>
      <c r="C45" s="308"/>
      <c r="D45" s="308"/>
      <c r="E45" s="111" t="s">
        <v>146</v>
      </c>
      <c r="F45" s="318"/>
      <c r="G45" s="29"/>
      <c r="H45" s="16">
        <f>IF(H$19="-","-",H$19*'3h Losses'!G22)</f>
        <v>0.23498638819709181</v>
      </c>
      <c r="I45" s="16">
        <f>IF(I$19="-","-",I$19*'3h Losses'!H22)</f>
        <v>0.23121805404726972</v>
      </c>
      <c r="J45" s="16">
        <f>IF(J$19="-","-",J$19*'3h Losses'!I22)</f>
        <v>0.23676728734440419</v>
      </c>
      <c r="K45" s="16">
        <f>IF(K$19="-","-",K$19*'3h Losses'!J22)</f>
        <v>0.24702491440987115</v>
      </c>
      <c r="L45" s="16">
        <f>IF(L$19="-","-",L$19*'3h Losses'!K22)</f>
        <v>0.25147136286924887</v>
      </c>
      <c r="M45" s="16">
        <f>IF(M$19="-","-",M$19*'3h Losses'!L22)</f>
        <v>0.24688607036614563</v>
      </c>
      <c r="N45" s="16">
        <f>IF(N$19="-","-",N$19*'3h Losses'!M22)</f>
        <v>0.25651794728245908</v>
      </c>
      <c r="O45" s="16">
        <f>IF(O$19="-","-",O$19*'3h Losses'!N22)</f>
        <v>0.26215842310275156</v>
      </c>
      <c r="P45" s="29"/>
      <c r="Q45" s="16">
        <f>IF(Q$19="-","-",Q$19*'3h Losses'!P22)</f>
        <v>0.26215842310275156</v>
      </c>
      <c r="R45" s="16">
        <f>IF(R$19="-","-",R$19*'3h Losses'!Q22)</f>
        <v>0.27104732879576765</v>
      </c>
      <c r="S45" s="16">
        <f>IF(S$19="-","-",S$19*'3h Losses'!R22)</f>
        <v>0.28204060865469743</v>
      </c>
      <c r="T45" s="16">
        <f>IF(T$19="-","-",T$19*'3h Losses'!S22)</f>
        <v>0.29035029113568733</v>
      </c>
      <c r="U45" s="16">
        <f>IF(U$19="-","-",U$19*'3h Losses'!T22)</f>
        <v>0.32802706263615455</v>
      </c>
      <c r="V45" s="16">
        <f>IF(V$19="-","-",V$19*'3h Losses'!U22)</f>
        <v>0.46764135872979962</v>
      </c>
      <c r="W45" s="16">
        <f>IF(W$19="-","-",W$19*'3h Losses'!V22)</f>
        <v>0.43467134717492278</v>
      </c>
      <c r="X45" s="16">
        <f>IF(X$19="-","-",X$19*'3h Losses'!W22)</f>
        <v>0.45461079538391114</v>
      </c>
      <c r="Y45" s="29"/>
      <c r="Z45" s="16">
        <f>IF(Z$19="-","-",Z$19*'3h Losses'!Y22)</f>
        <v>0.4372892206409999</v>
      </c>
      <c r="AA45" s="16" t="str">
        <f>IF(AA$19="-","-",AA$19*'3h Losses'!Z22)</f>
        <v>-</v>
      </c>
      <c r="AB45" s="16" t="str">
        <f>IF(AB$19="-","-",AB$19*'3h Losses'!AA22)</f>
        <v>-</v>
      </c>
    </row>
    <row r="46" spans="1:28">
      <c r="A46" s="15"/>
      <c r="B46" s="310"/>
      <c r="C46" s="308"/>
      <c r="D46" s="308"/>
      <c r="E46" s="111" t="s">
        <v>147</v>
      </c>
      <c r="F46" s="318"/>
      <c r="G46" s="29"/>
      <c r="H46" s="16">
        <f>IF(H$19="-","-",H$19*'3h Losses'!G23)</f>
        <v>0.23769713802109035</v>
      </c>
      <c r="I46" s="16">
        <f>IF(I$19="-","-",I$19*'3h Losses'!H23)</f>
        <v>0.23388533322085414</v>
      </c>
      <c r="J46" s="16">
        <f>IF(J$19="-","-",J$19*'3h Losses'!I23)</f>
        <v>0.23949858121815462</v>
      </c>
      <c r="K46" s="16">
        <f>IF(K$19="-","-",K$19*'3h Losses'!J23)</f>
        <v>0.24987453794933415</v>
      </c>
      <c r="L46" s="16">
        <f>IF(L$19="-","-",L$19*'3h Losses'!K23)</f>
        <v>0.25437227963242215</v>
      </c>
      <c r="M46" s="16">
        <f>IF(M$19="-","-",M$19*'3h Losses'!L23)</f>
        <v>0.24973409223212453</v>
      </c>
      <c r="N46" s="16">
        <f>IF(N$19="-","-",N$19*'3h Losses'!M23)</f>
        <v>0.2581452056217905</v>
      </c>
      <c r="O46" s="16">
        <f>IF(O$19="-","-",O$19*'3h Losses'!N23)</f>
        <v>0.26382146260832728</v>
      </c>
      <c r="P46" s="29"/>
      <c r="Q46" s="16">
        <f>IF(Q$19="-","-",Q$19*'3h Losses'!P23)</f>
        <v>0.26382146260832728</v>
      </c>
      <c r="R46" s="16">
        <f>IF(R$19="-","-",R$19*'3h Losses'!Q23)</f>
        <v>0.27321675474040669</v>
      </c>
      <c r="S46" s="16">
        <f>IF(S$19="-","-",S$19*'3h Losses'!R23)</f>
        <v>0.2830387672019184</v>
      </c>
      <c r="T46" s="16">
        <f>IF(T$19="-","-",T$19*'3h Losses'!S23)</f>
        <v>0.29203876064145606</v>
      </c>
      <c r="U46" s="16">
        <f>IF(U$19="-","-",U$19*'3h Losses'!T23)</f>
        <v>0.32879172808780061</v>
      </c>
      <c r="V46" s="16">
        <f>IF(V$19="-","-",V$19*'3h Losses'!U23)</f>
        <v>0.46817694757370121</v>
      </c>
      <c r="W46" s="16">
        <f>IF(W$19="-","-",W$19*'3h Losses'!V23)</f>
        <v>0.43605681255440581</v>
      </c>
      <c r="X46" s="16">
        <f>IF(X$19="-","-",X$19*'3h Losses'!W23)</f>
        <v>0.45861313764306716</v>
      </c>
      <c r="Y46" s="29"/>
      <c r="Z46" s="16">
        <f>IF(Z$19="-","-",Z$19*'3h Losses'!Y23)</f>
        <v>0.44112912790169995</v>
      </c>
      <c r="AA46" s="16" t="str">
        <f>IF(AA$19="-","-",AA$19*'3h Losses'!Z23)</f>
        <v>-</v>
      </c>
      <c r="AB46" s="16" t="str">
        <f>IF(AB$19="-","-",AB$19*'3h Losses'!AA23)</f>
        <v>-</v>
      </c>
    </row>
    <row r="47" spans="1:28">
      <c r="A47" s="15"/>
      <c r="B47" s="310"/>
      <c r="C47" s="308"/>
      <c r="D47" s="308"/>
      <c r="E47" s="111" t="s">
        <v>148</v>
      </c>
      <c r="F47" s="318"/>
      <c r="G47" s="29"/>
      <c r="H47" s="16">
        <f>IF(H$19="-","-",H$19*'3h Losses'!G24)</f>
        <v>0.23636035184033269</v>
      </c>
      <c r="I47" s="16">
        <f>IF(I$19="-","-",I$19*'3h Losses'!H24)</f>
        <v>0.2325699842690977</v>
      </c>
      <c r="J47" s="16">
        <f>IF(J$19="-","-",J$19*'3h Losses'!I24)</f>
        <v>0.23815166389155604</v>
      </c>
      <c r="K47" s="16">
        <f>IF(K$19="-","-",K$19*'3h Losses'!J24)</f>
        <v>0.24846926722527415</v>
      </c>
      <c r="L47" s="16">
        <f>IF(L$19="-","-",L$19*'3h Losses'!K24)</f>
        <v>0.25294171403532911</v>
      </c>
      <c r="M47" s="16">
        <f>IF(M$19="-","-",M$19*'3h Losses'!L24)</f>
        <v>0.24832961136146992</v>
      </c>
      <c r="N47" s="16">
        <f>IF(N$19="-","-",N$19*'3h Losses'!M24)</f>
        <v>0.25664840040339315</v>
      </c>
      <c r="O47" s="16">
        <f>IF(O$19="-","-",O$19*'3h Losses'!N24)</f>
        <v>0.26229174470786815</v>
      </c>
      <c r="P47" s="29"/>
      <c r="Q47" s="16">
        <f>IF(Q$19="-","-",Q$19*'3h Losses'!P24)</f>
        <v>0.26229174470786815</v>
      </c>
      <c r="R47" s="16">
        <f>IF(R$19="-","-",R$19*'3h Losses'!Q24)</f>
        <v>0.27118517088571437</v>
      </c>
      <c r="S47" s="16">
        <f>IF(S$19="-","-",S$19*'3h Losses'!R24)</f>
        <v>0.28093230295596733</v>
      </c>
      <c r="T47" s="16">
        <f>IF(T$19="-","-",T$19*'3h Losses'!S24)</f>
        <v>0.28813457270274728</v>
      </c>
      <c r="U47" s="16">
        <f>IF(U$19="-","-",U$19*'3h Losses'!T24)</f>
        <v>0.32438101021773008</v>
      </c>
      <c r="V47" s="16">
        <f>IF(V$19="-","-",V$19*'3h Losses'!U24)</f>
        <v>0.46244347995342766</v>
      </c>
      <c r="W47" s="16">
        <f>IF(W$19="-","-",W$19*'3h Losses'!V24)</f>
        <v>0.43072088191628738</v>
      </c>
      <c r="X47" s="16">
        <f>IF(X$19="-","-",X$19*'3h Losses'!W24)</f>
        <v>0.45528320617017909</v>
      </c>
      <c r="Y47" s="29"/>
      <c r="Z47" s="16">
        <f>IF(Z$19="-","-",Z$19*'3h Losses'!Y24)</f>
        <v>0.43793411507019997</v>
      </c>
      <c r="AA47" s="16" t="str">
        <f>IF(AA$19="-","-",AA$19*'3h Losses'!Z24)</f>
        <v>-</v>
      </c>
      <c r="AB47" s="16" t="str">
        <f>IF(AB$19="-","-",AB$19*'3h Losses'!AA24)</f>
        <v>-</v>
      </c>
    </row>
    <row r="48" spans="1:28">
      <c r="A48" s="15"/>
      <c r="B48" s="310"/>
      <c r="C48" s="308"/>
      <c r="D48" s="308"/>
      <c r="E48" s="111" t="s">
        <v>149</v>
      </c>
      <c r="F48" s="318"/>
      <c r="G48" s="29"/>
      <c r="H48" s="16">
        <f>IF(H$19="-","-",H$19*'3h Losses'!G25)</f>
        <v>0.23245871540863891</v>
      </c>
      <c r="I48" s="16">
        <f>IF(I$19="-","-",I$19*'3h Losses'!H25)</f>
        <v>0.2287309160138781</v>
      </c>
      <c r="J48" s="16">
        <f>IF(J$19="-","-",J$19*'3h Losses'!I25)</f>
        <v>0.23422045799821115</v>
      </c>
      <c r="K48" s="16">
        <f>IF(K$19="-","-",K$19*'3h Losses'!J25)</f>
        <v>0.24436774707769346</v>
      </c>
      <c r="L48" s="16">
        <f>IF(L$19="-","-",L$19*'3h Losses'!K25)</f>
        <v>0.24876636652509199</v>
      </c>
      <c r="M48" s="16">
        <f>IF(M$19="-","-",M$19*'3h Losses'!L25)</f>
        <v>0.24423039653456538</v>
      </c>
      <c r="N48" s="16">
        <f>IF(N$19="-","-",N$19*'3h Losses'!M25)</f>
        <v>0.25356271875573499</v>
      </c>
      <c r="O48" s="16">
        <f>IF(O$19="-","-",O$19*'3h Losses'!N25)</f>
        <v>0.25913821317716235</v>
      </c>
      <c r="P48" s="29"/>
      <c r="Q48" s="16">
        <f>IF(Q$19="-","-",Q$19*'3h Losses'!P25)</f>
        <v>0.25913821317716235</v>
      </c>
      <c r="R48" s="16">
        <f>IF(R$19="-","-",R$19*'3h Losses'!Q25)</f>
        <v>0.26940419652973191</v>
      </c>
      <c r="S48" s="16">
        <f>IF(S$19="-","-",S$19*'3h Losses'!R25)</f>
        <v>0.2790868929184192</v>
      </c>
      <c r="T48" s="16">
        <f>IF(T$19="-","-",T$19*'3h Losses'!S25)</f>
        <v>0.28730955091018873</v>
      </c>
      <c r="U48" s="16">
        <f>IF(U$19="-","-",U$19*'3h Losses'!T25)</f>
        <v>0.32345331735615507</v>
      </c>
      <c r="V48" s="16">
        <f>IF(V$19="-","-",V$19*'3h Losses'!U25)</f>
        <v>0.45969938064903471</v>
      </c>
      <c r="W48" s="16">
        <f>IF(W$19="-","-",W$19*'3h Losses'!V25)</f>
        <v>0.42816543330704332</v>
      </c>
      <c r="X48" s="16">
        <f>IF(X$19="-","-",X$19*'3h Losses'!W25)</f>
        <v>0.44780643917916307</v>
      </c>
      <c r="Y48" s="29"/>
      <c r="Z48" s="16">
        <f>IF(Z$19="-","-",Z$19*'3h Losses'!Y25)</f>
        <v>0.43073905888649994</v>
      </c>
      <c r="AA48" s="16" t="str">
        <f>IF(AA$19="-","-",AA$19*'3h Losses'!Z25)</f>
        <v>-</v>
      </c>
      <c r="AB48" s="16" t="str">
        <f>IF(AB$19="-","-",AB$19*'3h Losses'!AA25)</f>
        <v>-</v>
      </c>
    </row>
    <row r="49" spans="1:28">
      <c r="A49" s="15"/>
      <c r="B49" s="310"/>
      <c r="C49" s="308"/>
      <c r="D49" s="308"/>
      <c r="E49" s="111" t="s">
        <v>150</v>
      </c>
      <c r="F49" s="318"/>
      <c r="G49" s="29"/>
      <c r="H49" s="16">
        <f>IF(H$19="-","-",H$19*'3h Losses'!G26)</f>
        <v>0.24107374229856365</v>
      </c>
      <c r="I49" s="16">
        <f>IF(I$19="-","-",I$19*'3h Losses'!H26)</f>
        <v>0.23720778894399258</v>
      </c>
      <c r="J49" s="16">
        <f>IF(J$19="-","-",J$19*'3h Losses'!I26)</f>
        <v>0.24290077587864839</v>
      </c>
      <c r="K49" s="16">
        <f>IF(K$19="-","-",K$19*'3h Losses'!J26)</f>
        <v>0.25342412815767951</v>
      </c>
      <c r="L49" s="16">
        <f>IF(L$19="-","-",L$19*'3h Losses'!K26)</f>
        <v>0.25798576246451776</v>
      </c>
      <c r="M49" s="16">
        <f>IF(M$19="-","-",M$19*'3h Losses'!L26)</f>
        <v>0.25328168734026202</v>
      </c>
      <c r="N49" s="16">
        <f>IF(N$19="-","-",N$19*'3h Losses'!M26)</f>
        <v>0.26073862779084073</v>
      </c>
      <c r="O49" s="16">
        <f>IF(O$19="-","-",O$19*'3h Losses'!N26)</f>
        <v>0.26647191055351249</v>
      </c>
      <c r="P49" s="29"/>
      <c r="Q49" s="16">
        <f>IF(Q$19="-","-",Q$19*'3h Losses'!P26)</f>
        <v>0.26647191055351249</v>
      </c>
      <c r="R49" s="16">
        <f>IF(R$19="-","-",R$19*'3h Losses'!Q26)</f>
        <v>0.27539978583060498</v>
      </c>
      <c r="S49" s="16">
        <f>IF(S$19="-","-",S$19*'3h Losses'!R26)</f>
        <v>0.28530205125866898</v>
      </c>
      <c r="T49" s="16">
        <f>IF(T$19="-","-",T$19*'3h Losses'!S26)</f>
        <v>0.29537353738345445</v>
      </c>
      <c r="U49" s="16">
        <f>IF(U$19="-","-",U$19*'3h Losses'!T26)</f>
        <v>0.3325423329823225</v>
      </c>
      <c r="V49" s="16">
        <f>IF(V$19="-","-",V$19*'3h Losses'!U26)</f>
        <v>0.47452784496954231</v>
      </c>
      <c r="W49" s="16">
        <f>IF(W$19="-","-",W$19*'3h Losses'!V26)</f>
        <v>0.44195513671096942</v>
      </c>
      <c r="X49" s="16">
        <f>IF(X$19="-","-",X$19*'3h Losses'!W26)</f>
        <v>0.46387992935652983</v>
      </c>
      <c r="Y49" s="29"/>
      <c r="Z49" s="16">
        <f>IF(Z$19="-","-",Z$19*'3h Losses'!Y26)</f>
        <v>0.44620240822359997</v>
      </c>
      <c r="AA49" s="16" t="str">
        <f>IF(AA$19="-","-",AA$19*'3h Losses'!Z26)</f>
        <v>-</v>
      </c>
      <c r="AB49" s="16" t="str">
        <f>IF(AB$19="-","-",AB$19*'3h Losses'!AA26)</f>
        <v>-</v>
      </c>
    </row>
    <row r="50" spans="1:28">
      <c r="A50" s="15"/>
      <c r="B50" s="310"/>
      <c r="C50" s="308"/>
      <c r="D50" s="308"/>
      <c r="E50" s="111" t="s">
        <v>151</v>
      </c>
      <c r="F50" s="318"/>
      <c r="G50" s="29"/>
      <c r="H50" s="16">
        <f>IF(H$19="-","-",H$19*'3h Losses'!G27)</f>
        <v>0.23946572720438297</v>
      </c>
      <c r="I50" s="16">
        <f>IF(I$19="-","-",I$19*'3h Losses'!H27)</f>
        <v>0.23562556061235301</v>
      </c>
      <c r="J50" s="16">
        <f>IF(J$19="-","-",J$19*'3h Losses'!I27)</f>
        <v>0.24128057406704947</v>
      </c>
      <c r="K50" s="16">
        <f>IF(K$19="-","-",K$19*'3h Losses'!J27)</f>
        <v>0.25173373326265014</v>
      </c>
      <c r="L50" s="16">
        <f>IF(L$19="-","-",L$19*'3h Losses'!K27)</f>
        <v>0.25626494046137782</v>
      </c>
      <c r="M50" s="16">
        <f>IF(M$19="-","-",M$19*'3h Losses'!L27)</f>
        <v>0.25159224255693807</v>
      </c>
      <c r="N50" s="16">
        <f>IF(N$19="-","-",N$19*'3h Losses'!M27)</f>
        <v>0.26351094978314299</v>
      </c>
      <c r="O50" s="16">
        <f>IF(O$19="-","-",O$19*'3h Losses'!N27)</f>
        <v>0.26930519208228898</v>
      </c>
      <c r="P50" s="29"/>
      <c r="Q50" s="16">
        <f>IF(Q$19="-","-",Q$19*'3h Losses'!P27)</f>
        <v>0.26930519208228898</v>
      </c>
      <c r="R50" s="16">
        <f>IF(R$19="-","-",R$19*'3h Losses'!Q27)</f>
        <v>0.27829730926118057</v>
      </c>
      <c r="S50" s="16">
        <f>IF(S$19="-","-",S$19*'3h Losses'!R27)</f>
        <v>0.28830586582696427</v>
      </c>
      <c r="T50" s="16">
        <f>IF(T$19="-","-",T$19*'3h Losses'!S27)</f>
        <v>0.29700260954198038</v>
      </c>
      <c r="U50" s="16">
        <f>IF(U$19="-","-",U$19*'3h Losses'!T27)</f>
        <v>0.33437904821159692</v>
      </c>
      <c r="V50" s="16">
        <f>IF(V$19="-","-",V$19*'3h Losses'!U27)</f>
        <v>0.47710737077477888</v>
      </c>
      <c r="W50" s="16">
        <f>IF(W$19="-","-",W$19*'3h Losses'!V27)</f>
        <v>0.44435092193552472</v>
      </c>
      <c r="X50" s="16">
        <f>IF(X$19="-","-",X$19*'3h Losses'!W27)</f>
        <v>0.46740621341870742</v>
      </c>
      <c r="Y50" s="29"/>
      <c r="Z50" s="16">
        <f>IF(Z$19="-","-",Z$19*'3h Losses'!Y27)</f>
        <v>0.44960087395019999</v>
      </c>
      <c r="AA50" s="16" t="str">
        <f>IF(AA$19="-","-",AA$19*'3h Losses'!Z27)</f>
        <v>-</v>
      </c>
      <c r="AB50" s="16" t="str">
        <f>IF(AB$19="-","-",AB$19*'3h Losses'!AA27)</f>
        <v>-</v>
      </c>
    </row>
    <row r="51" spans="1:28">
      <c r="A51" s="15"/>
      <c r="B51" s="310"/>
      <c r="C51" s="308"/>
      <c r="D51" s="308"/>
      <c r="E51" s="111" t="s">
        <v>152</v>
      </c>
      <c r="F51" s="318"/>
      <c r="G51" s="29"/>
      <c r="H51" s="16">
        <f>IF(H$19="-","-",H$19*'3h Losses'!G28)</f>
        <v>0.23955053809766497</v>
      </c>
      <c r="I51" s="16">
        <f>IF(I$19="-","-",I$19*'3h Losses'!H28)</f>
        <v>0.23570901144479112</v>
      </c>
      <c r="J51" s="16">
        <f>IF(J$19="-","-",J$19*'3h Losses'!I28)</f>
        <v>0.24136602771946611</v>
      </c>
      <c r="K51" s="16">
        <f>IF(K$19="-","-",K$19*'3h Losses'!J28)</f>
        <v>0.25182288908063066</v>
      </c>
      <c r="L51" s="16">
        <f>IF(L$19="-","-",L$19*'3h Losses'!K28)</f>
        <v>0.25635570108408207</v>
      </c>
      <c r="M51" s="16">
        <f>IF(M$19="-","-",M$19*'3h Losses'!L28)</f>
        <v>0.25168134826355909</v>
      </c>
      <c r="N51" s="16">
        <f>IF(N$19="-","-",N$19*'3h Losses'!M28)</f>
        <v>0.26217262216414361</v>
      </c>
      <c r="O51" s="16">
        <f>IF(O$19="-","-",O$19*'3h Losses'!N28)</f>
        <v>0.26793743648503476</v>
      </c>
      <c r="P51" s="29"/>
      <c r="Q51" s="16">
        <f>IF(Q$19="-","-",Q$19*'3h Losses'!P28)</f>
        <v>0.26793743648503476</v>
      </c>
      <c r="R51" s="16">
        <f>IF(R$19="-","-",R$19*'3h Losses'!Q28)</f>
        <v>0.27702228898130754</v>
      </c>
      <c r="S51" s="16">
        <f>IF(S$19="-","-",S$19*'3h Losses'!R28)</f>
        <v>0.28563047458976404</v>
      </c>
      <c r="T51" s="16">
        <f>IF(T$19="-","-",T$19*'3h Losses'!S28)</f>
        <v>0.29404592427290266</v>
      </c>
      <c r="U51" s="16">
        <f>IF(U$19="-","-",U$19*'3h Losses'!T28)</f>
        <v>0.33382953596540244</v>
      </c>
      <c r="V51" s="16">
        <f>IF(V$19="-","-",V$19*'3h Losses'!U28)</f>
        <v>0.47591347045703436</v>
      </c>
      <c r="W51" s="16">
        <f>IF(W$19="-","-",W$19*'3h Losses'!V28)</f>
        <v>0.44603612032043177</v>
      </c>
      <c r="X51" s="16">
        <f>IF(X$19="-","-",X$19*'3h Losses'!W28)</f>
        <v>0.46649689874134825</v>
      </c>
      <c r="Y51" s="29"/>
      <c r="Z51" s="16">
        <f>IF(Z$19="-","-",Z$19*'3h Losses'!Y28)</f>
        <v>0.44871616154539995</v>
      </c>
      <c r="AA51" s="16" t="str">
        <f>IF(AA$19="-","-",AA$19*'3h Losses'!Z28)</f>
        <v>-</v>
      </c>
      <c r="AB51" s="16" t="str">
        <f>IF(AB$19="-","-",AB$19*'3h Losses'!AA28)</f>
        <v>-</v>
      </c>
    </row>
    <row r="52" spans="1:28" ht="12.75" customHeight="1">
      <c r="A52" s="15"/>
      <c r="B52" s="310" t="s">
        <v>153</v>
      </c>
      <c r="C52" s="308"/>
      <c r="D52" s="308"/>
      <c r="E52" s="111" t="s">
        <v>138</v>
      </c>
      <c r="F52" s="318"/>
      <c r="G52" s="29"/>
      <c r="H52" s="16">
        <f>IF(H$24="-","-",H$24*'3h Losses'!G29)</f>
        <v>0.24047603186300415</v>
      </c>
      <c r="I52" s="16">
        <f>IF(I$24="-","-",I$24*'3h Losses'!H29)</f>
        <v>0.23661966362807896</v>
      </c>
      <c r="J52" s="16">
        <f>IF(J$24="-","-",J$24*'3h Losses'!I29)</f>
        <v>0.24229853555515285</v>
      </c>
      <c r="K52" s="16">
        <f>IF(K$24="-","-",K$24*'3h Losses'!J29)</f>
        <v>0.25279579657507684</v>
      </c>
      <c r="L52" s="16">
        <f>IF(L$24="-","-",L$24*'3h Losses'!K29)</f>
        <v>0.25734612091342823</v>
      </c>
      <c r="M52" s="16">
        <f>IF(M$24="-","-",M$24*'3h Losses'!L29)</f>
        <v>0.25265370892081263</v>
      </c>
      <c r="N52" s="16">
        <f>IF(N$24="-","-",N$24*'3h Losses'!M29)</f>
        <v>0.25954785899067145</v>
      </c>
      <c r="O52" s="16">
        <f>IF(O$24="-","-",O$24*'3h Losses'!N29)</f>
        <v>0.2652549583899721</v>
      </c>
      <c r="P52" s="29"/>
      <c r="Q52" s="16">
        <f>IF(Q$24="-","-",Q$24*'3h Losses'!P29)</f>
        <v>0.2652549583899721</v>
      </c>
      <c r="R52" s="16">
        <f>IF(R$24="-","-",R$24*'3h Losses'!Q29)</f>
        <v>0.27547025149508897</v>
      </c>
      <c r="S52" s="16">
        <f>IF(S$24="-","-",S$24*'3h Losses'!R29)</f>
        <v>0.28533844390256957</v>
      </c>
      <c r="T52" s="16">
        <f>IF(T$24="-","-",T$24*'3h Losses'!S29)</f>
        <v>0.29340319674085036</v>
      </c>
      <c r="U52" s="16">
        <f>IF(U$24="-","-",U$24*'3h Losses'!T29)</f>
        <v>0.33029368168713719</v>
      </c>
      <c r="V52" s="16">
        <f>IF(V$24="-","-",V$24*'3h Losses'!U29)</f>
        <v>0.47021870891750123</v>
      </c>
      <c r="W52" s="16">
        <f>IF(W$24="-","-",W$24*'3h Losses'!V29)</f>
        <v>0.43796894008116521</v>
      </c>
      <c r="X52" s="16">
        <f>IF(X$24="-","-",X$24*'3h Losses'!W29)</f>
        <v>0.45964521266673714</v>
      </c>
      <c r="Y52" s="29"/>
      <c r="Z52" s="16">
        <f>IF(Z$24="-","-",Z$24*'3h Losses'!Y29)</f>
        <v>0.4422942306740999</v>
      </c>
      <c r="AA52" s="16" t="str">
        <f>IF(AA$24="-","-",AA$24*'3h Losses'!Z29)</f>
        <v>-</v>
      </c>
      <c r="AB52" s="16" t="str">
        <f>IF(AB$24="-","-",AB$24*'3h Losses'!AA29)</f>
        <v>-</v>
      </c>
    </row>
    <row r="53" spans="1:28">
      <c r="A53" s="15"/>
      <c r="B53" s="310"/>
      <c r="C53" s="308"/>
      <c r="D53" s="308"/>
      <c r="E53" s="111" t="s">
        <v>140</v>
      </c>
      <c r="F53" s="318"/>
      <c r="G53" s="29"/>
      <c r="H53" s="16">
        <f>IF(H$24="-","-",H$24*'3h Losses'!G30)</f>
        <v>0.23546951286413736</v>
      </c>
      <c r="I53" s="16">
        <f>IF(I$24="-","-",I$24*'3h Losses'!H30)</f>
        <v>0.23169343113712404</v>
      </c>
      <c r="J53" s="16">
        <f>IF(J$24="-","-",J$24*'3h Losses'!I30)</f>
        <v>0.23725407348441499</v>
      </c>
      <c r="K53" s="16">
        <f>IF(K$24="-","-",K$24*'3h Losses'!J30)</f>
        <v>0.24753278991041347</v>
      </c>
      <c r="L53" s="16">
        <f>IF(L$24="-","-",L$24*'3h Losses'!K30)</f>
        <v>0.25198838012880093</v>
      </c>
      <c r="M53" s="16">
        <f>IF(M$24="-","-",M$24*'3h Losses'!L30)</f>
        <v>0.24739366040767513</v>
      </c>
      <c r="N53" s="16">
        <f>IF(N$24="-","-",N$24*'3h Losses'!M30)</f>
        <v>0.25684685455205053</v>
      </c>
      <c r="O53" s="16">
        <f>IF(O$24="-","-",O$24*'3h Losses'!N30)</f>
        <v>0.26249456258950715</v>
      </c>
      <c r="P53" s="29"/>
      <c r="Q53" s="16">
        <f>IF(Q$24="-","-",Q$24*'3h Losses'!P30)</f>
        <v>0.26249456258950715</v>
      </c>
      <c r="R53" s="16">
        <f>IF(R$24="-","-",R$24*'3h Losses'!Q30)</f>
        <v>0.27066914563133254</v>
      </c>
      <c r="S53" s="16">
        <f>IF(S$24="-","-",S$24*'3h Losses'!R30)</f>
        <v>0.28038984801027672</v>
      </c>
      <c r="T53" s="16">
        <f>IF(T$24="-","-",T$24*'3h Losses'!S30)</f>
        <v>0.28865089459846849</v>
      </c>
      <c r="U53" s="16">
        <f>IF(U$24="-","-",U$24*'3h Losses'!T30)</f>
        <v>0.32495759332449947</v>
      </c>
      <c r="V53" s="16">
        <f>IF(V$24="-","-",V$24*'3h Losses'!U30)</f>
        <v>0.46275492737888446</v>
      </c>
      <c r="W53" s="16">
        <f>IF(W$24="-","-",W$24*'3h Losses'!V30)</f>
        <v>0.43100484499210207</v>
      </c>
      <c r="X53" s="16">
        <f>IF(X$24="-","-",X$24*'3h Losses'!W30)</f>
        <v>0.45077610169075133</v>
      </c>
      <c r="Y53" s="29"/>
      <c r="Z53" s="16">
        <f>IF(Z$24="-","-",Z$24*'3h Losses'!Y30)</f>
        <v>0.43364085240559996</v>
      </c>
      <c r="AA53" s="16" t="str">
        <f>IF(AA$24="-","-",AA$24*'3h Losses'!Z30)</f>
        <v>-</v>
      </c>
      <c r="AB53" s="16" t="str">
        <f>IF(AB$24="-","-",AB$24*'3h Losses'!AA30)</f>
        <v>-</v>
      </c>
    </row>
    <row r="54" spans="1:28">
      <c r="A54" s="15"/>
      <c r="B54" s="310"/>
      <c r="C54" s="308"/>
      <c r="D54" s="308"/>
      <c r="E54" s="111" t="s">
        <v>141</v>
      </c>
      <c r="F54" s="318"/>
      <c r="G54" s="29"/>
      <c r="H54" s="16">
        <f>IF(H$24="-","-",H$24*'3h Losses'!G31)</f>
        <v>0.23750321480649034</v>
      </c>
      <c r="I54" s="16">
        <f>IF(I$24="-","-",I$24*'3h Losses'!H31)</f>
        <v>0.23369451983520048</v>
      </c>
      <c r="J54" s="16">
        <f>IF(J$24="-","-",J$24*'3h Losses'!I31)</f>
        <v>0.23930318831124531</v>
      </c>
      <c r="K54" s="16">
        <f>IF(K$24="-","-",K$24*'3h Losses'!J31)</f>
        <v>0.24967067990523126</v>
      </c>
      <c r="L54" s="16">
        <f>IF(L$24="-","-",L$24*'3h Losses'!K31)</f>
        <v>0.25416475214352546</v>
      </c>
      <c r="M54" s="16">
        <f>IF(M$24="-","-",M$24*'3h Losses'!L31)</f>
        <v>0.24953034876948102</v>
      </c>
      <c r="N54" s="16">
        <f>IF(N$24="-","-",N$24*'3h Losses'!M31)</f>
        <v>0.2593570207517597</v>
      </c>
      <c r="O54" s="16">
        <f>IF(O$24="-","-",O$24*'3h Losses'!N31)</f>
        <v>0.26505992388142868</v>
      </c>
      <c r="P54" s="29"/>
      <c r="Q54" s="16">
        <f>IF(Q$24="-","-",Q$24*'3h Losses'!P31)</f>
        <v>0.26505992388142868</v>
      </c>
      <c r="R54" s="16">
        <f>IF(R$24="-","-",R$24*'3h Losses'!Q31)</f>
        <v>0.27368851910752273</v>
      </c>
      <c r="S54" s="16">
        <f>IF(S$24="-","-",S$24*'3h Losses'!R31)</f>
        <v>0.28348752885347028</v>
      </c>
      <c r="T54" s="16">
        <f>IF(T$24="-","-",T$24*'3h Losses'!S31)</f>
        <v>0.29141098834924906</v>
      </c>
      <c r="U54" s="16">
        <f>IF(U$24="-","-",U$24*'3h Losses'!T31)</f>
        <v>0.32803538150627409</v>
      </c>
      <c r="V54" s="16">
        <f>IF(V$24="-","-",V$24*'3h Losses'!U31)</f>
        <v>0.46770221092496295</v>
      </c>
      <c r="W54" s="16">
        <f>IF(W$24="-","-",W$24*'3h Losses'!V31)</f>
        <v>0.43563178488972698</v>
      </c>
      <c r="X54" s="16">
        <f>IF(X$24="-","-",X$24*'3h Losses'!W31)</f>
        <v>0.45897790134436811</v>
      </c>
      <c r="Y54" s="29"/>
      <c r="Z54" s="16">
        <f>IF(Z$24="-","-",Z$24*'3h Losses'!Y31)</f>
        <v>0.44170909674289999</v>
      </c>
      <c r="AA54" s="16" t="str">
        <f>IF(AA$24="-","-",AA$24*'3h Losses'!Z31)</f>
        <v>-</v>
      </c>
      <c r="AB54" s="16" t="str">
        <f>IF(AB$24="-","-",AB$24*'3h Losses'!AA31)</f>
        <v>-</v>
      </c>
    </row>
    <row r="55" spans="1:28">
      <c r="A55" s="15"/>
      <c r="B55" s="310"/>
      <c r="C55" s="308"/>
      <c r="D55" s="308"/>
      <c r="E55" s="111" t="s">
        <v>142</v>
      </c>
      <c r="F55" s="318"/>
      <c r="G55" s="29"/>
      <c r="H55" s="16">
        <f>IF(H$24="-","-",H$24*'3h Losses'!G32)</f>
        <v>0.24023029098574666</v>
      </c>
      <c r="I55" s="16">
        <f>IF(I$24="-","-",I$24*'3h Losses'!H32)</f>
        <v>0.23637786354818802</v>
      </c>
      <c r="J55" s="16">
        <f>IF(J$24="-","-",J$24*'3h Losses'!I32)</f>
        <v>0.24205093227334451</v>
      </c>
      <c r="K55" s="16">
        <f>IF(K$24="-","-",K$24*'3h Losses'!J32)</f>
        <v>0.25253746621118944</v>
      </c>
      <c r="L55" s="16">
        <f>IF(L$24="-","-",L$24*'3h Losses'!K32)</f>
        <v>0.25708314060299087</v>
      </c>
      <c r="M55" s="16">
        <f>IF(M$24="-","-",M$24*'3h Losses'!L32)</f>
        <v>0.25239552375536578</v>
      </c>
      <c r="N55" s="16">
        <f>IF(N$24="-","-",N$24*'3h Losses'!M32)</f>
        <v>0.26381505805507138</v>
      </c>
      <c r="O55" s="16">
        <f>IF(O$24="-","-",O$24*'3h Losses'!N32)</f>
        <v>0.26961598727563058</v>
      </c>
      <c r="P55" s="29"/>
      <c r="Q55" s="16">
        <f>IF(Q$24="-","-",Q$24*'3h Losses'!P32)</f>
        <v>0.26961598727563058</v>
      </c>
      <c r="R55" s="16">
        <f>IF(R$24="-","-",R$24*'3h Losses'!Q32)</f>
        <v>0.2792182328197107</v>
      </c>
      <c r="S55" s="16">
        <f>IF(S$24="-","-",S$24*'3h Losses'!R32)</f>
        <v>0.28921520008256441</v>
      </c>
      <c r="T55" s="16">
        <f>IF(T$24="-","-",T$24*'3h Losses'!S32)</f>
        <v>0.29950335571946063</v>
      </c>
      <c r="U55" s="16">
        <f>IF(U$24="-","-",U$24*'3h Losses'!T32)</f>
        <v>0.33713633523214503</v>
      </c>
      <c r="V55" s="16">
        <f>IF(V$24="-","-",V$24*'3h Losses'!U32)</f>
        <v>0.47890165148620456</v>
      </c>
      <c r="W55" s="16">
        <f>IF(W$24="-","-",W$24*'3h Losses'!V32)</f>
        <v>0.44602808829338031</v>
      </c>
      <c r="X55" s="16">
        <f>IF(X$24="-","-",X$24*'3h Losses'!W32)</f>
        <v>0.46990190449029184</v>
      </c>
      <c r="Y55" s="29"/>
      <c r="Z55" s="16">
        <f>IF(Z$24="-","-",Z$24*'3h Losses'!Y32)</f>
        <v>0.45227313249649992</v>
      </c>
      <c r="AA55" s="16" t="str">
        <f>IF(AA$24="-","-",AA$24*'3h Losses'!Z32)</f>
        <v>-</v>
      </c>
      <c r="AB55" s="16" t="str">
        <f>IF(AB$24="-","-",AB$24*'3h Losses'!AA32)</f>
        <v>-</v>
      </c>
    </row>
    <row r="56" spans="1:28">
      <c r="A56" s="15"/>
      <c r="B56" s="310"/>
      <c r="C56" s="308"/>
      <c r="D56" s="308"/>
      <c r="E56" s="111" t="s">
        <v>143</v>
      </c>
      <c r="F56" s="318"/>
      <c r="G56" s="29"/>
      <c r="H56" s="16">
        <f>IF(H$24="-","-",H$24*'3h Losses'!G33)</f>
        <v>0.23581861996984138</v>
      </c>
      <c r="I56" s="16">
        <f>IF(I$24="-","-",I$24*'3h Losses'!H33)</f>
        <v>0.23203693982396445</v>
      </c>
      <c r="J56" s="16">
        <f>IF(J$24="-","-",J$24*'3h Losses'!I33)</f>
        <v>0.23760582637973959</v>
      </c>
      <c r="K56" s="16">
        <f>IF(K$24="-","-",K$24*'3h Losses'!J33)</f>
        <v>0.24789978203097016</v>
      </c>
      <c r="L56" s="16">
        <f>IF(L$24="-","-",L$24*'3h Losses'!K33)</f>
        <v>0.25236197810752764</v>
      </c>
      <c r="M56" s="16">
        <f>IF(M$24="-","-",M$24*'3h Losses'!L33)</f>
        <v>0.24776044625482757</v>
      </c>
      <c r="N56" s="16">
        <f>IF(N$24="-","-",N$24*'3h Losses'!M33)</f>
        <v>0.25668134876494858</v>
      </c>
      <c r="O56" s="16">
        <f>IF(O$24="-","-",O$24*'3h Losses'!N33)</f>
        <v>0.26232541755844524</v>
      </c>
      <c r="P56" s="29"/>
      <c r="Q56" s="16">
        <f>IF(Q$24="-","-",Q$24*'3h Losses'!P33)</f>
        <v>0.26232541755844524</v>
      </c>
      <c r="R56" s="16">
        <f>IF(R$24="-","-",R$24*'3h Losses'!Q33)</f>
        <v>0.27121998546879678</v>
      </c>
      <c r="S56" s="16">
        <f>IF(S$24="-","-",S$24*'3h Losses'!R33)</f>
        <v>0.28095595839957227</v>
      </c>
      <c r="T56" s="16">
        <f>IF(T$24="-","-",T$24*'3h Losses'!S33)</f>
        <v>0.290659606568347</v>
      </c>
      <c r="U56" s="16">
        <f>IF(U$24="-","-",U$24*'3h Losses'!T33)</f>
        <v>0.32721345529450635</v>
      </c>
      <c r="V56" s="16">
        <f>IF(V$24="-","-",V$24*'3h Losses'!U33)</f>
        <v>0.46648146527569473</v>
      </c>
      <c r="W56" s="16">
        <f>IF(W$24="-","-",W$24*'3h Losses'!V33)</f>
        <v>0.43447042878170949</v>
      </c>
      <c r="X56" s="16">
        <f>IF(X$24="-","-",X$24*'3h Losses'!W33)</f>
        <v>0.45570943753697607</v>
      </c>
      <c r="Y56" s="29"/>
      <c r="Z56" s="16">
        <f>IF(Z$24="-","-",Z$24*'3h Losses'!Y33)</f>
        <v>0.43843758730169996</v>
      </c>
      <c r="AA56" s="16" t="str">
        <f>IF(AA$24="-","-",AA$24*'3h Losses'!Z33)</f>
        <v>-</v>
      </c>
      <c r="AB56" s="16" t="str">
        <f>IF(AB$24="-","-",AB$24*'3h Losses'!AA33)</f>
        <v>-</v>
      </c>
    </row>
    <row r="57" spans="1:28">
      <c r="A57" s="15"/>
      <c r="B57" s="310"/>
      <c r="C57" s="308"/>
      <c r="D57" s="308"/>
      <c r="E57" s="111" t="s">
        <v>144</v>
      </c>
      <c r="F57" s="318"/>
      <c r="G57" s="29"/>
      <c r="H57" s="16">
        <f>IF(H$24="-","-",H$24*'3h Losses'!G34)</f>
        <v>0.23751690268161504</v>
      </c>
      <c r="I57" s="16">
        <f>IF(I$24="-","-",I$24*'3h Losses'!H34)</f>
        <v>0.23370798820617575</v>
      </c>
      <c r="J57" s="16">
        <f>IF(J$24="-","-",J$24*'3h Losses'!I34)</f>
        <v>0.23931697992312395</v>
      </c>
      <c r="K57" s="16">
        <f>IF(K$24="-","-",K$24*'3h Losses'!J34)</f>
        <v>0.24968506902030754</v>
      </c>
      <c r="L57" s="16">
        <f>IF(L$24="-","-",L$24*'3h Losses'!K34)</f>
        <v>0.25417940026267311</v>
      </c>
      <c r="M57" s="16">
        <f>IF(M$24="-","-",M$24*'3h Losses'!L34)</f>
        <v>0.24954472979694017</v>
      </c>
      <c r="N57" s="16">
        <f>IF(N$24="-","-",N$24*'3h Losses'!M34)</f>
        <v>0.25804039297103276</v>
      </c>
      <c r="O57" s="16">
        <f>IF(O$24="-","-",O$24*'3h Losses'!N34)</f>
        <v>0.26371434527195781</v>
      </c>
      <c r="P57" s="29"/>
      <c r="Q57" s="16">
        <f>IF(Q$24="-","-",Q$24*'3h Losses'!P34)</f>
        <v>0.26371434527195781</v>
      </c>
      <c r="R57" s="16">
        <f>IF(R$24="-","-",R$24*'3h Losses'!Q34)</f>
        <v>0.27134957797137532</v>
      </c>
      <c r="S57" s="16">
        <f>IF(S$24="-","-",S$24*'3h Losses'!R34)</f>
        <v>0.28109141778709279</v>
      </c>
      <c r="T57" s="16">
        <f>IF(T$24="-","-",T$24*'3h Losses'!S34)</f>
        <v>0.28858019620892683</v>
      </c>
      <c r="U57" s="16">
        <f>IF(U$24="-","-",U$24*'3h Losses'!T34)</f>
        <v>0.32487716459991889</v>
      </c>
      <c r="V57" s="16">
        <f>IF(V$24="-","-",V$24*'3h Losses'!U34)</f>
        <v>0.46294101035392143</v>
      </c>
      <c r="W57" s="16">
        <f>IF(W$24="-","-",W$24*'3h Losses'!V34)</f>
        <v>0.43117655087400847</v>
      </c>
      <c r="X57" s="16">
        <f>IF(X$24="-","-",X$24*'3h Losses'!W34)</f>
        <v>0.45154017046545114</v>
      </c>
      <c r="Y57" s="29"/>
      <c r="Z57" s="16">
        <f>IF(Z$24="-","-",Z$24*'3h Losses'!Y34)</f>
        <v>0.4344114870871999</v>
      </c>
      <c r="AA57" s="16" t="str">
        <f>IF(AA$24="-","-",AA$24*'3h Losses'!Z34)</f>
        <v>-</v>
      </c>
      <c r="AB57" s="16" t="str">
        <f>IF(AB$24="-","-",AB$24*'3h Losses'!AA34)</f>
        <v>-</v>
      </c>
    </row>
    <row r="58" spans="1:28">
      <c r="A58" s="15"/>
      <c r="B58" s="310"/>
      <c r="C58" s="308"/>
      <c r="D58" s="308"/>
      <c r="E58" s="111" t="s">
        <v>145</v>
      </c>
      <c r="F58" s="318"/>
      <c r="G58" s="29"/>
      <c r="H58" s="16">
        <f>IF(H$24="-","-",H$24*'3h Losses'!G35)</f>
        <v>0.23881946514113728</v>
      </c>
      <c r="I58" s="16">
        <f>IF(I$24="-","-",I$24*'3h Losses'!H35)</f>
        <v>0.23498966226175189</v>
      </c>
      <c r="J58" s="16">
        <f>IF(J$24="-","-",J$24*'3h Losses'!I35)</f>
        <v>0.24062941415603392</v>
      </c>
      <c r="K58" s="16">
        <f>IF(K$24="-","-",K$24*'3h Losses'!J35)</f>
        <v>0.2510543627166178</v>
      </c>
      <c r="L58" s="16">
        <f>IF(L$24="-","-",L$24*'3h Losses'!K35)</f>
        <v>0.25557334124551695</v>
      </c>
      <c r="M58" s="16">
        <f>IF(M$24="-","-",M$24*'3h Losses'!L35)</f>
        <v>0.250913253861271</v>
      </c>
      <c r="N58" s="16">
        <f>IF(N$24="-","-",N$24*'3h Losses'!M35)</f>
        <v>0.26163260934554033</v>
      </c>
      <c r="O58" s="16">
        <f>IF(O$24="-","-",O$24*'3h Losses'!N35)</f>
        <v>0.26738554952944327</v>
      </c>
      <c r="P58" s="29"/>
      <c r="Q58" s="16">
        <f>IF(Q$24="-","-",Q$24*'3h Losses'!P35)</f>
        <v>0.26738554952944327</v>
      </c>
      <c r="R58" s="16">
        <f>IF(R$24="-","-",R$24*'3h Losses'!Q35)</f>
        <v>0.27645168940514331</v>
      </c>
      <c r="S58" s="16">
        <f>IF(S$24="-","-",S$24*'3h Losses'!R35)</f>
        <v>0.28637228394025899</v>
      </c>
      <c r="T58" s="16">
        <f>IF(T$24="-","-",T$24*'3h Losses'!S35)</f>
        <v>0.29418261936454654</v>
      </c>
      <c r="U58" s="16">
        <f>IF(U$24="-","-",U$24*'3h Losses'!T35)</f>
        <v>0.33116821110093425</v>
      </c>
      <c r="V58" s="16">
        <f>IF(V$24="-","-",V$24*'3h Losses'!U35)</f>
        <v>0.46882309528245236</v>
      </c>
      <c r="W58" s="16">
        <f>IF(W$24="-","-",W$24*'3h Losses'!V35)</f>
        <v>0.43665360712765489</v>
      </c>
      <c r="X58" s="16">
        <f>IF(X$24="-","-",X$24*'3h Losses'!W35)</f>
        <v>0.45668398649629099</v>
      </c>
      <c r="Y58" s="29"/>
      <c r="Z58" s="16">
        <f>IF(Z$24="-","-",Z$24*'3h Losses'!Y35)</f>
        <v>0.43937076939909991</v>
      </c>
      <c r="AA58" s="16" t="str">
        <f>IF(AA$24="-","-",AA$24*'3h Losses'!Z35)</f>
        <v>-</v>
      </c>
      <c r="AB58" s="16" t="str">
        <f>IF(AB$24="-","-",AB$24*'3h Losses'!AA35)</f>
        <v>-</v>
      </c>
    </row>
    <row r="59" spans="1:28">
      <c r="A59" s="15"/>
      <c r="B59" s="310"/>
      <c r="C59" s="308"/>
      <c r="D59" s="308"/>
      <c r="E59" s="111" t="s">
        <v>146</v>
      </c>
      <c r="F59" s="318"/>
      <c r="G59" s="29"/>
      <c r="H59" s="16">
        <f>IF(H$24="-","-",H$24*'3h Losses'!G36)</f>
        <v>0.23484900091505895</v>
      </c>
      <c r="I59" s="16">
        <f>IF(I$24="-","-",I$24*'3h Losses'!H36)</f>
        <v>0.23108286996173097</v>
      </c>
      <c r="J59" s="16">
        <f>IF(J$24="-","-",J$24*'3h Losses'!I36)</f>
        <v>0.2366288588408125</v>
      </c>
      <c r="K59" s="16">
        <f>IF(K$24="-","-",K$24*'3h Losses'!J36)</f>
        <v>0.24688048867591458</v>
      </c>
      <c r="L59" s="16">
        <f>IF(L$24="-","-",L$24*'3h Losses'!K36)</f>
        <v>0.25132433747208105</v>
      </c>
      <c r="M59" s="16">
        <f>IF(M$24="-","-",M$24*'3h Losses'!L36)</f>
        <v>0.24674172580883055</v>
      </c>
      <c r="N59" s="16">
        <f>IF(N$24="-","-",N$24*'3h Losses'!M36)</f>
        <v>0.25637684109288833</v>
      </c>
      <c r="O59" s="16">
        <f>IF(O$24="-","-",O$24*'3h Losses'!N36)</f>
        <v>0.26201421418271381</v>
      </c>
      <c r="P59" s="29"/>
      <c r="Q59" s="16">
        <f>IF(Q$24="-","-",Q$24*'3h Losses'!P36)</f>
        <v>0.26201421418271381</v>
      </c>
      <c r="R59" s="16">
        <f>IF(R$24="-","-",R$24*'3h Losses'!Q36)</f>
        <v>0.270898230238864</v>
      </c>
      <c r="S59" s="16">
        <f>IF(S$24="-","-",S$24*'3h Losses'!R36)</f>
        <v>0.2817783241164053</v>
      </c>
      <c r="T59" s="16">
        <f>IF(T$24="-","-",T$24*'3h Losses'!S36)</f>
        <v>0.29008027898241351</v>
      </c>
      <c r="U59" s="16">
        <f>IF(U$24="-","-",U$24*'3h Losses'!T36)</f>
        <v>0.32765964490846555</v>
      </c>
      <c r="V59" s="16">
        <f>IF(V$24="-","-",V$24*'3h Losses'!U36)</f>
        <v>0.46711756132108251</v>
      </c>
      <c r="W59" s="16">
        <f>IF(W$24="-","-",W$24*'3h Losses'!V36)</f>
        <v>0.4342926266874842</v>
      </c>
      <c r="X59" s="16">
        <f>IF(X$24="-","-",X$24*'3h Losses'!W36)</f>
        <v>0.45421470205238235</v>
      </c>
      <c r="Y59" s="29"/>
      <c r="Z59" s="16">
        <f>IF(Z$24="-","-",Z$24*'3h Losses'!Y36)</f>
        <v>0.4369734900768999</v>
      </c>
      <c r="AA59" s="16" t="str">
        <f>IF(AA$24="-","-",AA$24*'3h Losses'!Z36)</f>
        <v>-</v>
      </c>
      <c r="AB59" s="16" t="str">
        <f>IF(AB$24="-","-",AB$24*'3h Losses'!AA36)</f>
        <v>-</v>
      </c>
    </row>
    <row r="60" spans="1:28">
      <c r="A60" s="15"/>
      <c r="B60" s="310"/>
      <c r="C60" s="308"/>
      <c r="D60" s="308"/>
      <c r="E60" s="111" t="s">
        <v>147</v>
      </c>
      <c r="F60" s="318"/>
      <c r="G60" s="29"/>
      <c r="H60" s="16">
        <f>IF(H$24="-","-",H$24*'3h Losses'!G37)</f>
        <v>0.23706212238647048</v>
      </c>
      <c r="I60" s="16">
        <f>IF(I$24="-","-",I$24*'3h Losses'!H37)</f>
        <v>0.23326050094672576</v>
      </c>
      <c r="J60" s="16">
        <f>IF(J$24="-","-",J$24*'3h Losses'!I37)</f>
        <v>0.23885875296944717</v>
      </c>
      <c r="K60" s="16">
        <f>IF(K$24="-","-",K$24*'3h Losses'!J37)</f>
        <v>0.24920698999477203</v>
      </c>
      <c r="L60" s="16">
        <f>IF(L$24="-","-",L$24*'3h Losses'!K37)</f>
        <v>0.25369271581467795</v>
      </c>
      <c r="M60" s="16">
        <f>IF(M$24="-","-",M$24*'3h Losses'!L37)</f>
        <v>0.24906691948286352</v>
      </c>
      <c r="N60" s="16">
        <f>IF(N$24="-","-",N$24*'3h Losses'!M37)</f>
        <v>0.25771301152790904</v>
      </c>
      <c r="O60" s="16">
        <f>IF(O$24="-","-",O$24*'3h Losses'!N37)</f>
        <v>0.26337976516248923</v>
      </c>
      <c r="P60" s="29"/>
      <c r="Q60" s="16">
        <f>IF(Q$24="-","-",Q$24*'3h Losses'!P37)</f>
        <v>0.26337976516248923</v>
      </c>
      <c r="R60" s="16">
        <f>IF(R$24="-","-",R$24*'3h Losses'!Q37)</f>
        <v>0.2726044942541615</v>
      </c>
      <c r="S60" s="16">
        <f>IF(S$24="-","-",S$24*'3h Losses'!R37)</f>
        <v>0.28237458687424005</v>
      </c>
      <c r="T60" s="16">
        <f>IF(T$24="-","-",T$24*'3h Losses'!S37)</f>
        <v>0.29133156467137383</v>
      </c>
      <c r="U60" s="16">
        <f>IF(U$24="-","-",U$24*'3h Losses'!T37)</f>
        <v>0.32795848624504487</v>
      </c>
      <c r="V60" s="16">
        <f>IF(V$24="-","-",V$24*'3h Losses'!U37)</f>
        <v>0.46710478259388144</v>
      </c>
      <c r="W60" s="16">
        <f>IF(W$24="-","-",W$24*'3h Losses'!V37)</f>
        <v>0.43506752722721925</v>
      </c>
      <c r="X60" s="16">
        <f>IF(X$24="-","-",X$24*'3h Losses'!W37)</f>
        <v>0.45739625422872648</v>
      </c>
      <c r="Y60" s="29"/>
      <c r="Z60" s="16">
        <f>IF(Z$24="-","-",Z$24*'3h Losses'!Y37)</f>
        <v>0.44013826435669995</v>
      </c>
      <c r="AA60" s="16" t="str">
        <f>IF(AA$24="-","-",AA$24*'3h Losses'!Z37)</f>
        <v>-</v>
      </c>
      <c r="AB60" s="16" t="str">
        <f>IF(AB$24="-","-",AB$24*'3h Losses'!AA37)</f>
        <v>-</v>
      </c>
    </row>
    <row r="61" spans="1:28">
      <c r="A61" s="15"/>
      <c r="B61" s="310"/>
      <c r="C61" s="308"/>
      <c r="D61" s="308"/>
      <c r="E61" s="111" t="s">
        <v>148</v>
      </c>
      <c r="F61" s="318"/>
      <c r="G61" s="29"/>
      <c r="H61" s="16">
        <f>IF(H$24="-","-",H$24*'3h Losses'!G38)</f>
        <v>0.23616755728785857</v>
      </c>
      <c r="I61" s="16">
        <f>IF(I$24="-","-",I$24*'3h Losses'!H38)</f>
        <v>0.23238028144590017</v>
      </c>
      <c r="J61" s="16">
        <f>IF(J$24="-","-",J$24*'3h Losses'!I38)</f>
        <v>0.23795740820060179</v>
      </c>
      <c r="K61" s="16">
        <f>IF(K$24="-","-",K$24*'3h Losses'!J38)</f>
        <v>0.24826659566549147</v>
      </c>
      <c r="L61" s="16">
        <f>IF(L$24="-","-",L$24*'3h Losses'!K38)</f>
        <v>0.25273539438747034</v>
      </c>
      <c r="M61" s="16">
        <f>IF(M$24="-","-",M$24*'3h Losses'!L38)</f>
        <v>0.24812705371626534</v>
      </c>
      <c r="N61" s="16">
        <f>IF(N$24="-","-",N$24*'3h Losses'!M38)</f>
        <v>0.25652991549922577</v>
      </c>
      <c r="O61" s="16">
        <f>IF(O$24="-","-",O$24*'3h Losses'!N38)</f>
        <v>0.26217065448409599</v>
      </c>
      <c r="P61" s="29"/>
      <c r="Q61" s="16">
        <f>IF(Q$24="-","-",Q$24*'3h Losses'!P38)</f>
        <v>0.26217065448409599</v>
      </c>
      <c r="R61" s="16">
        <f>IF(R$24="-","-",R$24*'3h Losses'!Q38)</f>
        <v>0.2710599749018956</v>
      </c>
      <c r="S61" s="16">
        <f>IF(S$24="-","-",S$24*'3h Losses'!R38)</f>
        <v>0.28079623394505815</v>
      </c>
      <c r="T61" s="16">
        <f>IF(T$24="-","-",T$24*'3h Losses'!S38)</f>
        <v>0.28816527680267096</v>
      </c>
      <c r="U61" s="16">
        <f>IF(U$24="-","-",U$24*'3h Losses'!T38)</f>
        <v>0.32441680334945766</v>
      </c>
      <c r="V61" s="16">
        <f>IF(V$24="-","-",V$24*'3h Losses'!U38)</f>
        <v>0.46249450729434205</v>
      </c>
      <c r="W61" s="16">
        <f>IF(W$24="-","-",W$24*'3h Losses'!V38)</f>
        <v>0.43076784560141251</v>
      </c>
      <c r="X61" s="16">
        <f>IF(X$24="-","-",X$24*'3h Losses'!W38)</f>
        <v>0.45529731532635193</v>
      </c>
      <c r="Y61" s="29"/>
      <c r="Z61" s="16">
        <f>IF(Z$24="-","-",Z$24*'3h Losses'!Y38)</f>
        <v>0.43795319946769995</v>
      </c>
      <c r="AA61" s="16" t="str">
        <f>IF(AA$24="-","-",AA$24*'3h Losses'!Z38)</f>
        <v>-</v>
      </c>
      <c r="AB61" s="16" t="str">
        <f>IF(AB$24="-","-",AB$24*'3h Losses'!AA38)</f>
        <v>-</v>
      </c>
    </row>
    <row r="62" spans="1:28">
      <c r="A62" s="15"/>
      <c r="B62" s="310"/>
      <c r="C62" s="308"/>
      <c r="D62" s="308"/>
      <c r="E62" s="111" t="s">
        <v>149</v>
      </c>
      <c r="F62" s="318"/>
      <c r="G62" s="29"/>
      <c r="H62" s="16">
        <f>IF(H$24="-","-",H$24*'3h Losses'!G39)</f>
        <v>0.23243659539828693</v>
      </c>
      <c r="I62" s="16">
        <f>IF(I$24="-","-",I$24*'3h Losses'!H39)</f>
        <v>0.22870915072871273</v>
      </c>
      <c r="J62" s="16">
        <f>IF(J$24="-","-",J$24*'3h Losses'!I39)</f>
        <v>0.23419817034620183</v>
      </c>
      <c r="K62" s="16">
        <f>IF(K$24="-","-",K$24*'3h Losses'!J39)</f>
        <v>0.24434449384287477</v>
      </c>
      <c r="L62" s="16">
        <f>IF(L$24="-","-",L$24*'3h Losses'!K39)</f>
        <v>0.24874269473204655</v>
      </c>
      <c r="M62" s="16">
        <f>IF(M$24="-","-",M$24*'3h Losses'!L39)</f>
        <v>0.24420715636957471</v>
      </c>
      <c r="N62" s="16">
        <f>IF(N$24="-","-",N$24*'3h Losses'!M39)</f>
        <v>0.25353859055751321</v>
      </c>
      <c r="O62" s="16">
        <f>IF(O$24="-","-",O$24*'3h Losses'!N39)</f>
        <v>0.2591135544331441</v>
      </c>
      <c r="P62" s="29"/>
      <c r="Q62" s="16">
        <f>IF(Q$24="-","-",Q$24*'3h Losses'!P39)</f>
        <v>0.2591135544331441</v>
      </c>
      <c r="R62" s="16">
        <f>IF(R$24="-","-",R$24*'3h Losses'!Q39)</f>
        <v>0.26938575535567505</v>
      </c>
      <c r="S62" s="16">
        <f>IF(S$24="-","-",S$24*'3h Losses'!R39)</f>
        <v>0.27906549438865802</v>
      </c>
      <c r="T62" s="16">
        <f>IF(T$24="-","-",T$24*'3h Losses'!S39)</f>
        <v>0.28728752192161272</v>
      </c>
      <c r="U62" s="16">
        <f>IF(U$24="-","-",U$24*'3h Losses'!T39)</f>
        <v>0.32342628809569557</v>
      </c>
      <c r="V62" s="16">
        <f>IF(V$24="-","-",V$24*'3h Losses'!U39)</f>
        <v>0.45968668060245504</v>
      </c>
      <c r="W62" s="16">
        <f>IF(W$24="-","-",W$24*'3h Losses'!V39)</f>
        <v>0.42815323965160573</v>
      </c>
      <c r="X62" s="16">
        <f>IF(X$24="-","-",X$24*'3h Losses'!W39)</f>
        <v>0.4477936861706357</v>
      </c>
      <c r="Y62" s="29"/>
      <c r="Z62" s="16">
        <f>IF(Z$24="-","-",Z$24*'3h Losses'!Y39)</f>
        <v>0.43072853389719989</v>
      </c>
      <c r="AA62" s="16" t="str">
        <f>IF(AA$24="-","-",AA$24*'3h Losses'!Z39)</f>
        <v>-</v>
      </c>
      <c r="AB62" s="16" t="str">
        <f>IF(AB$24="-","-",AB$24*'3h Losses'!AA39)</f>
        <v>-</v>
      </c>
    </row>
    <row r="63" spans="1:28">
      <c r="A63" s="15"/>
      <c r="B63" s="310"/>
      <c r="C63" s="308"/>
      <c r="D63" s="308"/>
      <c r="E63" s="111" t="s">
        <v>150</v>
      </c>
      <c r="F63" s="318"/>
      <c r="G63" s="29"/>
      <c r="H63" s="16">
        <f>IF(H$24="-","-",H$24*'3h Losses'!G40)</f>
        <v>0.24049028895665642</v>
      </c>
      <c r="I63" s="16">
        <f>IF(I$24="-","-",I$24*'3h Losses'!H40)</f>
        <v>0.2366336920893696</v>
      </c>
      <c r="J63" s="16">
        <f>IF(J$24="-","-",J$24*'3h Losses'!I40)</f>
        <v>0.24231290069951444</v>
      </c>
      <c r="K63" s="16">
        <f>IF(K$24="-","-",K$24*'3h Losses'!J40)</f>
        <v>0.25281078407016622</v>
      </c>
      <c r="L63" s="16">
        <f>IF(L$24="-","-",L$24*'3h Losses'!K40)</f>
        <v>0.25736137818342925</v>
      </c>
      <c r="M63" s="16">
        <f>IF(M$24="-","-",M$24*'3h Losses'!L40)</f>
        <v>0.25266868799195652</v>
      </c>
      <c r="N63" s="16">
        <f>IF(N$24="-","-",N$24*'3h Losses'!M40)</f>
        <v>0.26025365716272586</v>
      </c>
      <c r="O63" s="16">
        <f>IF(O$24="-","-",O$24*'3h Losses'!N40)</f>
        <v>0.26597627609025315</v>
      </c>
      <c r="P63" s="29"/>
      <c r="Q63" s="16">
        <f>IF(Q$24="-","-",Q$24*'3h Losses'!P40)</f>
        <v>0.26597627609025315</v>
      </c>
      <c r="R63" s="16">
        <f>IF(R$24="-","-",R$24*'3h Losses'!Q40)</f>
        <v>0.27490807058108635</v>
      </c>
      <c r="S63" s="16">
        <f>IF(S$24="-","-",S$24*'3h Losses'!R40)</f>
        <v>0.28476718966720344</v>
      </c>
      <c r="T63" s="16">
        <f>IF(T$24="-","-",T$24*'3h Losses'!S40)</f>
        <v>0.29470619444540397</v>
      </c>
      <c r="U63" s="16">
        <f>IF(U$24="-","-",U$24*'3h Losses'!T40)</f>
        <v>0.33175691939879814</v>
      </c>
      <c r="V63" s="16">
        <f>IF(V$24="-","-",V$24*'3h Losses'!U40)</f>
        <v>0.47349402094597154</v>
      </c>
      <c r="W63" s="16">
        <f>IF(W$24="-","-",W$24*'3h Losses'!V40)</f>
        <v>0.44099947114063509</v>
      </c>
      <c r="X63" s="16">
        <f>IF(X$24="-","-",X$24*'3h Losses'!W40)</f>
        <v>0.46271158252300559</v>
      </c>
      <c r="Y63" s="29"/>
      <c r="Z63" s="16">
        <f>IF(Z$24="-","-",Z$24*'3h Losses'!Y40)</f>
        <v>0.4452481643533</v>
      </c>
      <c r="AA63" s="16" t="str">
        <f>IF(AA$24="-","-",AA$24*'3h Losses'!Z40)</f>
        <v>-</v>
      </c>
      <c r="AB63" s="16" t="str">
        <f>IF(AB$24="-","-",AB$24*'3h Losses'!AA40)</f>
        <v>-</v>
      </c>
    </row>
    <row r="64" spans="1:28">
      <c r="A64" s="15"/>
      <c r="B64" s="310"/>
      <c r="C64" s="308"/>
      <c r="D64" s="308"/>
      <c r="E64" s="111" t="s">
        <v>151</v>
      </c>
      <c r="F64" s="318"/>
      <c r="G64" s="29"/>
      <c r="H64" s="16">
        <f>IF(H$24="-","-",H$24*'3h Losses'!G41)</f>
        <v>0.23890290236514852</v>
      </c>
      <c r="I64" s="16">
        <f>IF(I$24="-","-",I$24*'3h Losses'!H41)</f>
        <v>0.23507176145361999</v>
      </c>
      <c r="J64" s="16">
        <f>IF(J$24="-","-",J$24*'3h Losses'!I41)</f>
        <v>0.24071348372850687</v>
      </c>
      <c r="K64" s="16">
        <f>IF(K$24="-","-",K$24*'3h Losses'!J41)</f>
        <v>0.25114207449123638</v>
      </c>
      <c r="L64" s="16">
        <f>IF(L$24="-","-",L$24*'3h Losses'!K41)</f>
        <v>0.25566263183207866</v>
      </c>
      <c r="M64" s="16">
        <f>IF(M$24="-","-",M$24*'3h Losses'!L41)</f>
        <v>0.25100091633617627</v>
      </c>
      <c r="N64" s="16">
        <f>IF(N$24="-","-",N$24*'3h Losses'!M41)</f>
        <v>0.26271887660396215</v>
      </c>
      <c r="O64" s="16">
        <f>IF(O$24="-","-",O$24*'3h Losses'!N41)</f>
        <v>0.26849570230648245</v>
      </c>
      <c r="P64" s="29"/>
      <c r="Q64" s="16">
        <f>IF(Q$24="-","-",Q$24*'3h Losses'!P41)</f>
        <v>0.26849570230648245</v>
      </c>
      <c r="R64" s="16">
        <f>IF(R$24="-","-",R$24*'3h Losses'!Q41)</f>
        <v>0.27754097352191653</v>
      </c>
      <c r="S64" s="16">
        <f>IF(S$24="-","-",S$24*'3h Losses'!R41)</f>
        <v>0.28748435411015266</v>
      </c>
      <c r="T64" s="16">
        <f>IF(T$24="-","-",T$24*'3h Losses'!S41)</f>
        <v>0.29611408640493242</v>
      </c>
      <c r="U64" s="16">
        <f>IF(U$24="-","-",U$24*'3h Losses'!T41)</f>
        <v>0.33333203960624824</v>
      </c>
      <c r="V64" s="16">
        <f>IF(V$24="-","-",V$24*'3h Losses'!U41)</f>
        <v>0.475621086248736</v>
      </c>
      <c r="W64" s="16">
        <f>IF(W$24="-","-",W$24*'3h Losses'!V41)</f>
        <v>0.44297395998486522</v>
      </c>
      <c r="X64" s="16">
        <f>IF(X$24="-","-",X$24*'3h Losses'!W41)</f>
        <v>0.46584220925025033</v>
      </c>
      <c r="Y64" s="29"/>
      <c r="Z64" s="16">
        <f>IF(Z$24="-","-",Z$24*'3h Losses'!Y41)</f>
        <v>0.44831409060479993</v>
      </c>
      <c r="AA64" s="16" t="str">
        <f>IF(AA$24="-","-",AA$24*'3h Losses'!Z41)</f>
        <v>-</v>
      </c>
      <c r="AB64" s="16" t="str">
        <f>IF(AB$24="-","-",AB$24*'3h Losses'!AA41)</f>
        <v>-</v>
      </c>
    </row>
    <row r="65" spans="1:28">
      <c r="A65" s="15"/>
      <c r="B65" s="310"/>
      <c r="C65" s="309"/>
      <c r="D65" s="309"/>
      <c r="E65" s="111" t="s">
        <v>152</v>
      </c>
      <c r="F65" s="318"/>
      <c r="G65" s="29"/>
      <c r="H65" s="16">
        <f>IF(H$24="-","-",H$24*'3h Losses'!G42)</f>
        <v>0.23960351316763673</v>
      </c>
      <c r="I65" s="16">
        <f>IF(I$24="-","-",I$24*'3h Losses'!H42)</f>
        <v>0.23576113698570378</v>
      </c>
      <c r="J65" s="16">
        <f>IF(J$24="-","-",J$24*'3h Losses'!I42)</f>
        <v>0.24141940427336067</v>
      </c>
      <c r="K65" s="16">
        <f>IF(K$24="-","-",K$24*'3h Losses'!J42)</f>
        <v>0.25187857810256098</v>
      </c>
      <c r="L65" s="16">
        <f>IF(L$24="-","-",L$24*'3h Losses'!K42)</f>
        <v>0.25641239250840708</v>
      </c>
      <c r="M65" s="16">
        <f>IF(M$24="-","-",M$24*'3h Losses'!L42)</f>
        <v>0.25173700598464266</v>
      </c>
      <c r="N65" s="16">
        <f>IF(N$24="-","-",N$24*'3h Losses'!M42)</f>
        <v>0.26229725387908037</v>
      </c>
      <c r="O65" s="16">
        <f>IF(O$24="-","-",O$24*'3h Losses'!N42)</f>
        <v>0.26806480867946619</v>
      </c>
      <c r="P65" s="29"/>
      <c r="Q65" s="16">
        <f>IF(Q$24="-","-",Q$24*'3h Losses'!P42)</f>
        <v>0.26806480867946619</v>
      </c>
      <c r="R65" s="16">
        <f>IF(R$24="-","-",R$24*'3h Losses'!Q42)</f>
        <v>0.27715397993616947</v>
      </c>
      <c r="S65" s="16">
        <f>IF(S$24="-","-",S$24*'3h Losses'!R42)</f>
        <v>0.28583237338814671</v>
      </c>
      <c r="T65" s="16">
        <f>IF(T$24="-","-",T$24*'3h Losses'!S42)</f>
        <v>0.29425377155833421</v>
      </c>
      <c r="U65" s="16">
        <f>IF(U$24="-","-",U$24*'3h Losses'!T42)</f>
        <v>0.3341967143639975</v>
      </c>
      <c r="V65" s="16">
        <f>IF(V$24="-","-",V$24*'3h Losses'!U42)</f>
        <v>0.47643692667383336</v>
      </c>
      <c r="W65" s="16">
        <f>IF(W$24="-","-",W$24*'3h Losses'!V42)</f>
        <v>0.44653499531864999</v>
      </c>
      <c r="X65" s="16">
        <f>IF(X$24="-","-",X$24*'3h Losses'!W42)</f>
        <v>0.46701865836781348</v>
      </c>
      <c r="Y65" s="29"/>
      <c r="Z65" s="16">
        <f>IF(Z$24="-","-",Z$24*'3h Losses'!Y42)</f>
        <v>0.44914720538729991</v>
      </c>
      <c r="AA65" s="16" t="str">
        <f>IF(AA$24="-","-",AA$24*'3h Losses'!Z42)</f>
        <v>-</v>
      </c>
      <c r="AB65" s="16" t="str">
        <f>IF(AB$24="-","-",AB$24*'3h Losses'!AA42)</f>
        <v>-</v>
      </c>
    </row>
    <row r="66" spans="1:28" s="15" customFormat="1"/>
    <row r="67" spans="1:28" s="15" customFormat="1"/>
    <row r="68" spans="1:28" s="15" customFormat="1" hidden="1"/>
    <row r="91" spans="5:8" s="15" customFormat="1" hidden="1"/>
    <row r="92" spans="5:8" s="15" customFormat="1" hidden="1"/>
    <row r="93" spans="5:8" hidden="1">
      <c r="E93" s="15"/>
      <c r="F93" s="15"/>
      <c r="H93" s="15"/>
    </row>
  </sheetData>
  <mergeCells count="36">
    <mergeCell ref="B32:B37"/>
    <mergeCell ref="C32:C37"/>
    <mergeCell ref="B20:B24"/>
    <mergeCell ref="H9:O9"/>
    <mergeCell ref="H33:O33"/>
    <mergeCell ref="C27:D27"/>
    <mergeCell ref="B25:B27"/>
    <mergeCell ref="F15:F27"/>
    <mergeCell ref="C26:D26"/>
    <mergeCell ref="C25:D25"/>
    <mergeCell ref="C20:D20"/>
    <mergeCell ref="C24:D24"/>
    <mergeCell ref="C23:D23"/>
    <mergeCell ref="C22:D22"/>
    <mergeCell ref="B38:B51"/>
    <mergeCell ref="D38:D65"/>
    <mergeCell ref="B3:J3"/>
    <mergeCell ref="B9:B14"/>
    <mergeCell ref="E9:E14"/>
    <mergeCell ref="H10:O10"/>
    <mergeCell ref="B15:B19"/>
    <mergeCell ref="C15:D15"/>
    <mergeCell ref="C19:D19"/>
    <mergeCell ref="C18:D18"/>
    <mergeCell ref="C17:D17"/>
    <mergeCell ref="C16:D16"/>
    <mergeCell ref="C9:D14"/>
    <mergeCell ref="F9:F10"/>
    <mergeCell ref="F32:F33"/>
    <mergeCell ref="B52:B65"/>
    <mergeCell ref="H32:O32"/>
    <mergeCell ref="D32:D37"/>
    <mergeCell ref="E32:E37"/>
    <mergeCell ref="C38:C65"/>
    <mergeCell ref="C21:D21"/>
    <mergeCell ref="F38:F65"/>
  </mergeCells>
  <printOptions headings="1" gridLines="1"/>
  <pageMargins left="0.70866141732283472" right="0.70866141732283472" top="0.74803149606299213" bottom="0.74803149606299213" header="0.31496062992125984" footer="0.31496062992125984"/>
  <pageSetup orientation="landscape" r:id="rId1"/>
  <headerFooter>
    <oddFooter>&amp;C_x000D_&amp;1#&amp;"Calibri"&amp;10&amp;K000000 OFFICIAL-InternalOnly</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249977111117893"/>
    <pageSetUpPr autoPageBreaks="0"/>
  </sheetPr>
  <dimension ref="A1"/>
  <sheetViews>
    <sheetView workbookViewId="0"/>
  </sheetViews>
  <sheetFormatPr defaultRowHeight="12.6"/>
  <sheetData/>
  <pageMargins left="0.7" right="0.7" top="0.75" bottom="0.75" header="0.3" footer="0.3"/>
  <pageSetup orientation="portrait" r:id="rId1"/>
  <headerFooter>
    <oddFooter>&amp;C_x000D_&amp;1#&amp;"Calibri"&amp;10&amp;K000000 OFFICIAL-InternalOnly</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pageSetUpPr autoPageBreaks="0"/>
  </sheetPr>
  <dimension ref="A1:AB30"/>
  <sheetViews>
    <sheetView zoomScaleNormal="100" workbookViewId="0">
      <selection activeCell="C9" sqref="C9:D9"/>
    </sheetView>
  </sheetViews>
  <sheetFormatPr defaultColWidth="0" defaultRowHeight="11.4" zeroHeight="1"/>
  <cols>
    <col min="1" max="1" width="5.1796875" style="57" customWidth="1"/>
    <col min="2" max="2" width="37" style="4" customWidth="1"/>
    <col min="3" max="3" width="13" style="4" customWidth="1"/>
    <col min="4" max="4" width="12" style="4" customWidth="1"/>
    <col min="5" max="5" width="9" style="57" customWidth="1"/>
    <col min="6" max="28" width="0" style="4" hidden="1" customWidth="1"/>
    <col min="29" max="16384" width="9" style="4" hidden="1"/>
  </cols>
  <sheetData>
    <row r="1" spans="2:5" s="2" customFormat="1" ht="12.75" customHeight="1">
      <c r="D1" s="40"/>
    </row>
    <row r="2" spans="2:5" s="2" customFormat="1" ht="18.75" customHeight="1">
      <c r="B2" s="41" t="s">
        <v>177</v>
      </c>
      <c r="D2" s="40"/>
    </row>
    <row r="3" spans="2:5" s="2" customFormat="1" ht="67.5" customHeight="1">
      <c r="B3" s="297" t="s">
        <v>178</v>
      </c>
      <c r="C3" s="297"/>
      <c r="D3" s="297"/>
    </row>
    <row r="4" spans="2:5" s="2" customFormat="1" ht="12.75" customHeight="1">
      <c r="D4" s="40"/>
    </row>
    <row r="5" spans="2:5" s="57" customFormat="1"/>
    <row r="6" spans="2:5" s="57" customFormat="1">
      <c r="B6" s="132" t="s">
        <v>179</v>
      </c>
    </row>
    <row r="7" spans="2:5" s="57" customFormat="1"/>
    <row r="8" spans="2:5" s="57" customFormat="1">
      <c r="B8" s="134" t="s">
        <v>180</v>
      </c>
      <c r="C8" s="324" t="s">
        <v>181</v>
      </c>
      <c r="D8" s="325"/>
    </row>
    <row r="9" spans="2:5" s="57" customFormat="1">
      <c r="B9" s="27" t="s">
        <v>137</v>
      </c>
      <c r="C9" s="322">
        <v>3.1</v>
      </c>
      <c r="D9" s="323"/>
    </row>
    <row r="10" spans="2:5" s="57" customFormat="1">
      <c r="B10" s="27" t="s">
        <v>153</v>
      </c>
      <c r="C10" s="322">
        <v>4.2</v>
      </c>
      <c r="D10" s="323"/>
    </row>
    <row r="11" spans="2:5" s="57" customFormat="1">
      <c r="B11" s="27" t="s">
        <v>154</v>
      </c>
      <c r="C11" s="322">
        <v>12</v>
      </c>
      <c r="D11" s="323"/>
    </row>
    <row r="12" spans="2:5" s="57" customFormat="1">
      <c r="B12" s="133"/>
      <c r="C12" s="64"/>
      <c r="D12" s="64"/>
    </row>
    <row r="13" spans="2:5" s="57" customFormat="1">
      <c r="B13" s="133"/>
      <c r="C13" s="64"/>
      <c r="D13" s="64"/>
    </row>
    <row r="14" spans="2:5" s="57" customFormat="1" ht="12.6">
      <c r="B14" s="86" t="s">
        <v>182</v>
      </c>
      <c r="C14" s="15"/>
      <c r="D14" s="15"/>
      <c r="E14" s="15"/>
    </row>
    <row r="15" spans="2:5" s="57" customFormat="1" ht="12.6">
      <c r="B15" s="15"/>
      <c r="C15" s="15"/>
      <c r="D15" s="15"/>
      <c r="E15" s="15"/>
    </row>
    <row r="16" spans="2:5" s="57" customFormat="1" ht="12.6">
      <c r="B16" s="134" t="s">
        <v>180</v>
      </c>
      <c r="C16" s="107" t="s">
        <v>183</v>
      </c>
      <c r="D16" s="107" t="s">
        <v>184</v>
      </c>
    </row>
    <row r="17" spans="2:4" s="57" customFormat="1" ht="12.6">
      <c r="B17" s="27" t="s">
        <v>137</v>
      </c>
      <c r="C17" s="153">
        <v>0.43239827522563951</v>
      </c>
      <c r="D17" s="153">
        <v>0.56760172477436055</v>
      </c>
    </row>
    <row r="18" spans="2:4" s="57" customFormat="1" ht="12.6">
      <c r="B18" s="27" t="s">
        <v>153</v>
      </c>
      <c r="C18" s="153">
        <v>0.39487128143182382</v>
      </c>
      <c r="D18" s="153">
        <v>0.60512871856817618</v>
      </c>
    </row>
    <row r="19" spans="2:4" s="57" customFormat="1" ht="12.6">
      <c r="B19" s="108" t="s">
        <v>154</v>
      </c>
      <c r="C19" s="153">
        <v>0.24711723243957096</v>
      </c>
      <c r="D19" s="153">
        <v>0.75288276692031531</v>
      </c>
    </row>
    <row r="20" spans="2:4" s="57" customFormat="1">
      <c r="B20" s="133"/>
      <c r="C20" s="64"/>
      <c r="D20" s="64"/>
    </row>
    <row r="21" spans="2:4" s="57" customFormat="1">
      <c r="B21" s="133"/>
      <c r="C21" s="64"/>
      <c r="D21" s="64"/>
    </row>
    <row r="22" spans="2:4" s="57" customFormat="1" hidden="1">
      <c r="B22" s="133"/>
      <c r="C22" s="64"/>
      <c r="D22" s="64"/>
    </row>
    <row r="23" spans="2:4" s="57" customFormat="1" hidden="1">
      <c r="B23" s="133"/>
      <c r="C23" s="64"/>
      <c r="D23" s="64"/>
    </row>
    <row r="24" spans="2:4" s="57" customFormat="1" hidden="1">
      <c r="B24" s="133"/>
      <c r="C24" s="64"/>
      <c r="D24" s="64"/>
    </row>
    <row r="25" spans="2:4" s="57" customFormat="1" hidden="1">
      <c r="B25" s="133"/>
      <c r="C25" s="64"/>
      <c r="D25" s="64"/>
    </row>
    <row r="26" spans="2:4" s="57" customFormat="1" hidden="1">
      <c r="B26" s="133"/>
      <c r="C26" s="64"/>
      <c r="D26" s="64"/>
    </row>
    <row r="27" spans="2:4" s="57" customFormat="1" hidden="1">
      <c r="B27" s="133"/>
      <c r="C27" s="64"/>
      <c r="D27" s="64"/>
    </row>
    <row r="28" spans="2:4" s="57" customFormat="1" hidden="1">
      <c r="B28" s="132"/>
    </row>
    <row r="29" spans="2:4" hidden="1">
      <c r="B29" s="57"/>
      <c r="C29" s="57"/>
      <c r="D29" s="57"/>
    </row>
    <row r="30" spans="2:4" hidden="1">
      <c r="B30" s="57"/>
      <c r="C30" s="57"/>
      <c r="D30" s="57"/>
    </row>
  </sheetData>
  <mergeCells count="5">
    <mergeCell ref="C11:D11"/>
    <mergeCell ref="C10:D10"/>
    <mergeCell ref="C9:D9"/>
    <mergeCell ref="C8:D8"/>
    <mergeCell ref="B3:D3"/>
  </mergeCells>
  <pageMargins left="0.7" right="0.7" top="0.75" bottom="0.75" header="0.3" footer="0.3"/>
  <pageSetup orientation="portrait" r:id="rId1"/>
  <headerFooter>
    <oddFooter>&amp;C_x000D_&amp;1#&amp;"Calibri"&amp;10&amp;K000000 OFFICIAL-InternalOnly</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79998168889431442"/>
    <pageSetUpPr autoPageBreaks="0"/>
  </sheetPr>
  <dimension ref="A1:AC21"/>
  <sheetViews>
    <sheetView topLeftCell="O1" zoomScaleNormal="100" workbookViewId="0">
      <selection activeCell="Z13" sqref="Z13:Z14"/>
    </sheetView>
  </sheetViews>
  <sheetFormatPr defaultColWidth="0" defaultRowHeight="12.6" zeroHeight="1"/>
  <cols>
    <col min="1" max="1" width="3.6328125" customWidth="1"/>
    <col min="2" max="2" width="37.81640625" customWidth="1"/>
    <col min="3" max="3" width="35.36328125" customWidth="1"/>
    <col min="4" max="4" width="36.1796875" style="1" customWidth="1"/>
    <col min="5" max="5" width="18.7265625" customWidth="1"/>
    <col min="6" max="6" width="26.453125" customWidth="1"/>
    <col min="7" max="7" width="1.453125" customWidth="1"/>
    <col min="8" max="8" width="15" customWidth="1"/>
    <col min="9" max="9" width="11.7265625" customWidth="1"/>
    <col min="10" max="10" width="14.1796875" customWidth="1"/>
    <col min="11" max="11" width="12" customWidth="1"/>
    <col min="12" max="12" width="15.453125" customWidth="1"/>
    <col min="13" max="15" width="15.6328125" customWidth="1"/>
    <col min="16" max="16" width="1.453125" customWidth="1"/>
    <col min="17" max="24" width="15.6328125" customWidth="1"/>
    <col min="25" max="25" width="1.453125" customWidth="1"/>
    <col min="26" max="28" width="15.6328125" customWidth="1"/>
    <col min="29" max="29" width="9" customWidth="1"/>
  </cols>
  <sheetData>
    <row r="1" spans="1:29" s="2" customFormat="1" ht="12.75" customHeight="1">
      <c r="D1" s="40"/>
    </row>
    <row r="2" spans="1:29" s="2" customFormat="1" ht="18.75" customHeight="1">
      <c r="B2" s="41" t="s">
        <v>185</v>
      </c>
      <c r="D2" s="40"/>
    </row>
    <row r="3" spans="1:29" s="2" customFormat="1" ht="12.75" customHeight="1">
      <c r="B3" s="2" t="s">
        <v>186</v>
      </c>
      <c r="D3" s="40"/>
    </row>
    <row r="4" spans="1:29" s="2" customFormat="1" ht="12.75" customHeight="1">
      <c r="D4" s="40"/>
    </row>
    <row r="5" spans="1:29" s="15" customFormat="1" ht="12.75" customHeight="1">
      <c r="D5" s="58"/>
      <c r="G5" s="57"/>
      <c r="H5" s="57"/>
      <c r="I5" s="57"/>
      <c r="J5" s="57"/>
      <c r="K5" s="57"/>
      <c r="L5" s="57"/>
      <c r="M5" s="57"/>
      <c r="N5" s="57"/>
      <c r="O5" s="57"/>
      <c r="P5" s="57"/>
      <c r="Q5" s="57"/>
      <c r="Y5" s="57"/>
    </row>
    <row r="6" spans="1:29" ht="12.75" customHeight="1">
      <c r="A6" s="15"/>
      <c r="B6" s="287" t="s">
        <v>27</v>
      </c>
      <c r="C6" s="341" t="s">
        <v>43</v>
      </c>
      <c r="D6" s="342" t="s">
        <v>187</v>
      </c>
      <c r="E6" s="341" t="s">
        <v>79</v>
      </c>
      <c r="F6" s="301"/>
      <c r="G6" s="29"/>
      <c r="H6" s="302" t="s">
        <v>80</v>
      </c>
      <c r="I6" s="303"/>
      <c r="J6" s="303"/>
      <c r="K6" s="303"/>
      <c r="L6" s="303"/>
      <c r="M6" s="303"/>
      <c r="N6" s="303"/>
      <c r="O6" s="304"/>
      <c r="P6" s="139"/>
      <c r="Q6" s="248" t="s">
        <v>81</v>
      </c>
      <c r="R6" s="249"/>
      <c r="S6" s="249"/>
      <c r="T6" s="249"/>
      <c r="U6" s="249"/>
      <c r="V6" s="249"/>
      <c r="W6" s="249"/>
      <c r="X6" s="249"/>
      <c r="Y6" s="38"/>
      <c r="Z6" s="249"/>
      <c r="AA6" s="249"/>
      <c r="AB6" s="250"/>
      <c r="AC6" s="15"/>
    </row>
    <row r="7" spans="1:29" ht="12.75" customHeight="1">
      <c r="A7" s="15"/>
      <c r="B7" s="287"/>
      <c r="C7" s="341"/>
      <c r="D7" s="342"/>
      <c r="E7" s="341"/>
      <c r="F7" s="301"/>
      <c r="G7" s="29"/>
      <c r="H7" s="288" t="s">
        <v>82</v>
      </c>
      <c r="I7" s="289"/>
      <c r="J7" s="289"/>
      <c r="K7" s="289"/>
      <c r="L7" s="289"/>
      <c r="M7" s="289"/>
      <c r="N7" s="289"/>
      <c r="O7" s="290"/>
      <c r="P7" s="139"/>
      <c r="Q7" s="251" t="s">
        <v>83</v>
      </c>
      <c r="R7" s="252"/>
      <c r="S7" s="252"/>
      <c r="T7" s="252"/>
      <c r="U7" s="252"/>
      <c r="V7" s="252"/>
      <c r="W7" s="252"/>
      <c r="X7" s="252"/>
      <c r="Y7" s="38"/>
      <c r="Z7" s="252"/>
      <c r="AA7" s="252"/>
      <c r="AB7" s="253"/>
      <c r="AC7" s="15"/>
    </row>
    <row r="8" spans="1:29" ht="25.5" customHeight="1">
      <c r="A8" s="15"/>
      <c r="B8" s="287"/>
      <c r="C8" s="341"/>
      <c r="D8" s="342"/>
      <c r="E8" s="341"/>
      <c r="F8" s="55" t="s">
        <v>84</v>
      </c>
      <c r="G8" s="29"/>
      <c r="H8" s="34" t="s">
        <v>85</v>
      </c>
      <c r="I8" s="34" t="s">
        <v>86</v>
      </c>
      <c r="J8" s="34" t="s">
        <v>87</v>
      </c>
      <c r="K8" s="34" t="s">
        <v>88</v>
      </c>
      <c r="L8" s="34" t="s">
        <v>89</v>
      </c>
      <c r="M8" s="35" t="s">
        <v>90</v>
      </c>
      <c r="N8" s="34" t="s">
        <v>91</v>
      </c>
      <c r="O8" s="34" t="s">
        <v>92</v>
      </c>
      <c r="P8" s="38"/>
      <c r="Q8" s="30" t="s">
        <v>93</v>
      </c>
      <c r="R8" s="30" t="s">
        <v>94</v>
      </c>
      <c r="S8" s="30" t="s">
        <v>95</v>
      </c>
      <c r="T8" s="36" t="s">
        <v>96</v>
      </c>
      <c r="U8" s="30" t="s">
        <v>97</v>
      </c>
      <c r="V8" s="30" t="s">
        <v>98</v>
      </c>
      <c r="W8" s="30" t="s">
        <v>99</v>
      </c>
      <c r="X8" s="30" t="s">
        <v>100</v>
      </c>
      <c r="Y8" s="38"/>
      <c r="Z8" s="30" t="s">
        <v>101</v>
      </c>
      <c r="AA8" s="30" t="s">
        <v>102</v>
      </c>
      <c r="AB8" s="30" t="s">
        <v>103</v>
      </c>
      <c r="AC8" s="15"/>
    </row>
    <row r="9" spans="1:29" ht="25.5" customHeight="1">
      <c r="A9" s="15"/>
      <c r="B9" s="287"/>
      <c r="C9" s="341"/>
      <c r="D9" s="342"/>
      <c r="E9" s="341"/>
      <c r="F9" s="100" t="s">
        <v>84</v>
      </c>
      <c r="G9" s="87"/>
      <c r="H9" s="34" t="s">
        <v>85</v>
      </c>
      <c r="I9" s="34" t="s">
        <v>86</v>
      </c>
      <c r="J9" s="34" t="s">
        <v>87</v>
      </c>
      <c r="K9" s="34" t="s">
        <v>88</v>
      </c>
      <c r="L9" s="34" t="s">
        <v>89</v>
      </c>
      <c r="M9" s="35" t="s">
        <v>90</v>
      </c>
      <c r="N9" s="34" t="s">
        <v>91</v>
      </c>
      <c r="O9" s="34" t="s">
        <v>92</v>
      </c>
      <c r="P9" s="87"/>
      <c r="Q9" s="30" t="s">
        <v>93</v>
      </c>
      <c r="R9" s="30" t="s">
        <v>94</v>
      </c>
      <c r="S9" s="30" t="s">
        <v>95</v>
      </c>
      <c r="T9" s="36" t="s">
        <v>96</v>
      </c>
      <c r="U9" s="30" t="s">
        <v>97</v>
      </c>
      <c r="V9" s="30" t="s">
        <v>98</v>
      </c>
      <c r="W9" s="30" t="s">
        <v>99</v>
      </c>
      <c r="X9" s="30" t="s">
        <v>100</v>
      </c>
      <c r="Y9" s="87"/>
      <c r="Z9" s="30" t="s">
        <v>104</v>
      </c>
      <c r="AA9" s="30" t="s">
        <v>105</v>
      </c>
      <c r="AB9" s="30" t="s">
        <v>103</v>
      </c>
      <c r="AC9" s="15"/>
    </row>
    <row r="10" spans="1:29" ht="12.75" customHeight="1">
      <c r="A10" s="15"/>
      <c r="B10" s="287"/>
      <c r="C10" s="341"/>
      <c r="D10" s="342"/>
      <c r="E10" s="341"/>
      <c r="F10" s="55" t="s">
        <v>106</v>
      </c>
      <c r="G10" s="29"/>
      <c r="H10" s="32" t="s">
        <v>107</v>
      </c>
      <c r="I10" s="32" t="s">
        <v>108</v>
      </c>
      <c r="J10" s="32" t="s">
        <v>109</v>
      </c>
      <c r="K10" s="32" t="s">
        <v>110</v>
      </c>
      <c r="L10" s="32" t="s">
        <v>111</v>
      </c>
      <c r="M10" s="33" t="s">
        <v>112</v>
      </c>
      <c r="N10" s="32" t="s">
        <v>113</v>
      </c>
      <c r="O10" s="32" t="s">
        <v>114</v>
      </c>
      <c r="P10" s="38"/>
      <c r="Q10" s="32" t="s">
        <v>115</v>
      </c>
      <c r="R10" s="32" t="s">
        <v>116</v>
      </c>
      <c r="S10" s="32" t="s">
        <v>117</v>
      </c>
      <c r="T10" s="37" t="s">
        <v>118</v>
      </c>
      <c r="U10" s="32" t="s">
        <v>119</v>
      </c>
      <c r="V10" s="32" t="s">
        <v>120</v>
      </c>
      <c r="W10" s="32" t="s">
        <v>121</v>
      </c>
      <c r="X10" s="32" t="s">
        <v>122</v>
      </c>
      <c r="Y10" s="38"/>
      <c r="Z10" s="32" t="s">
        <v>123</v>
      </c>
      <c r="AA10" s="32" t="s">
        <v>124</v>
      </c>
      <c r="AB10" s="32" t="s">
        <v>125</v>
      </c>
      <c r="AC10" s="15"/>
    </row>
    <row r="11" spans="1:29" ht="12.75" customHeight="1">
      <c r="A11" s="15"/>
      <c r="B11" s="287"/>
      <c r="C11" s="341"/>
      <c r="D11" s="342"/>
      <c r="E11" s="341"/>
      <c r="F11" s="56" t="s">
        <v>188</v>
      </c>
      <c r="G11" s="29"/>
      <c r="H11" s="30" t="s">
        <v>127</v>
      </c>
      <c r="I11" s="30" t="s">
        <v>127</v>
      </c>
      <c r="J11" s="30" t="s">
        <v>128</v>
      </c>
      <c r="K11" s="30" t="s">
        <v>128</v>
      </c>
      <c r="L11" s="30" t="s">
        <v>129</v>
      </c>
      <c r="M11" s="31" t="s">
        <v>129</v>
      </c>
      <c r="N11" s="30" t="s">
        <v>130</v>
      </c>
      <c r="O11" s="30" t="s">
        <v>130</v>
      </c>
      <c r="P11" s="38"/>
      <c r="Q11" s="30" t="s">
        <v>131</v>
      </c>
      <c r="R11" s="30" t="s">
        <v>132</v>
      </c>
      <c r="S11" s="30" t="s">
        <v>132</v>
      </c>
      <c r="T11" s="36" t="s">
        <v>133</v>
      </c>
      <c r="U11" s="30" t="s">
        <v>133</v>
      </c>
      <c r="V11" s="30" t="s">
        <v>134</v>
      </c>
      <c r="W11" s="30" t="s">
        <v>134</v>
      </c>
      <c r="X11" s="30" t="s">
        <v>135</v>
      </c>
      <c r="Y11" s="38"/>
      <c r="Z11" s="30" t="s">
        <v>135</v>
      </c>
      <c r="AA11" s="30" t="s">
        <v>136</v>
      </c>
      <c r="AB11" s="30" t="s">
        <v>136</v>
      </c>
      <c r="AC11" s="15"/>
    </row>
    <row r="12" spans="1:29" s="54" customFormat="1">
      <c r="A12" s="15"/>
      <c r="B12" s="339" t="s">
        <v>55</v>
      </c>
      <c r="C12" s="340"/>
      <c r="D12" s="340"/>
      <c r="E12" s="340"/>
      <c r="F12" s="340"/>
      <c r="G12" s="53"/>
      <c r="H12" s="49"/>
      <c r="I12" s="49"/>
      <c r="J12" s="49"/>
      <c r="K12" s="49"/>
      <c r="L12" s="49"/>
      <c r="M12" s="50"/>
      <c r="N12" s="49"/>
      <c r="O12" s="49"/>
      <c r="P12" s="53"/>
      <c r="Q12" s="49"/>
      <c r="R12" s="49"/>
      <c r="S12" s="49"/>
      <c r="T12" s="51"/>
      <c r="U12" s="49"/>
      <c r="V12" s="49"/>
      <c r="W12" s="49"/>
      <c r="X12" s="49"/>
      <c r="Y12" s="53"/>
      <c r="Z12" s="49"/>
      <c r="AA12" s="49"/>
      <c r="AB12" s="49"/>
      <c r="AC12" s="15"/>
    </row>
    <row r="13" spans="1:29" s="4" customFormat="1" ht="37.5" customHeight="1">
      <c r="A13" s="57"/>
      <c r="B13" s="27" t="s">
        <v>189</v>
      </c>
      <c r="C13" s="27"/>
      <c r="D13" s="83" t="s">
        <v>190</v>
      </c>
      <c r="E13" s="3" t="s">
        <v>191</v>
      </c>
      <c r="F13" s="20"/>
      <c r="G13" s="29"/>
      <c r="H13" s="39">
        <v>0.28999999999999998</v>
      </c>
      <c r="I13" s="39">
        <v>0.28999999999999998</v>
      </c>
      <c r="J13" s="39">
        <v>0.34799999999999998</v>
      </c>
      <c r="K13" s="39">
        <v>0.34799999999999998</v>
      </c>
      <c r="L13" s="39">
        <v>0.40899999999999997</v>
      </c>
      <c r="M13" s="39">
        <v>0.40899999999999997</v>
      </c>
      <c r="N13" s="39">
        <v>0.46800000000000003</v>
      </c>
      <c r="O13" s="39">
        <v>0.46800000000000003</v>
      </c>
      <c r="P13" s="38"/>
      <c r="Q13" s="39">
        <v>0.46800000000000003</v>
      </c>
      <c r="R13" s="39">
        <v>0.48399999999999999</v>
      </c>
      <c r="S13" s="39">
        <v>0.48399999999999999</v>
      </c>
      <c r="T13" s="39">
        <v>0.47099999999999997</v>
      </c>
      <c r="U13" s="39">
        <v>0.47099999999999997</v>
      </c>
      <c r="V13" s="39">
        <v>0.49199999999999999</v>
      </c>
      <c r="W13" s="39">
        <v>0.49199999999999999</v>
      </c>
      <c r="X13" s="224">
        <v>0.49099999999999999</v>
      </c>
      <c r="Y13" s="38"/>
      <c r="Z13" s="263">
        <v>0.49099999999999999</v>
      </c>
      <c r="AA13" s="84"/>
      <c r="AB13" s="84"/>
      <c r="AC13" s="57"/>
    </row>
    <row r="14" spans="1:29" s="4" customFormat="1" ht="12.75" customHeight="1">
      <c r="A14" s="57"/>
      <c r="B14" s="27" t="s">
        <v>192</v>
      </c>
      <c r="C14" s="27"/>
      <c r="D14" s="83" t="s">
        <v>193</v>
      </c>
      <c r="E14" s="3" t="s">
        <v>194</v>
      </c>
      <c r="F14" s="20"/>
      <c r="G14" s="29"/>
      <c r="H14" s="237"/>
      <c r="I14" s="39">
        <v>44.33</v>
      </c>
      <c r="J14" s="237"/>
      <c r="K14" s="39">
        <v>44.77</v>
      </c>
      <c r="L14" s="237"/>
      <c r="M14" s="152">
        <v>45.58</v>
      </c>
      <c r="N14" s="237"/>
      <c r="O14" s="152">
        <v>47.22</v>
      </c>
      <c r="P14" s="38"/>
      <c r="Q14" s="84">
        <v>47.22</v>
      </c>
      <c r="R14" s="234"/>
      <c r="S14" s="84">
        <v>48.78</v>
      </c>
      <c r="T14" s="234"/>
      <c r="U14" s="84">
        <v>50.05</v>
      </c>
      <c r="V14" s="234"/>
      <c r="W14" s="84">
        <v>50.8</v>
      </c>
      <c r="X14" s="234"/>
      <c r="Y14" s="38"/>
      <c r="Z14" s="264">
        <v>52.88</v>
      </c>
      <c r="AA14" s="234"/>
      <c r="AB14" s="84"/>
      <c r="AC14" s="57"/>
    </row>
    <row r="15" spans="1:29" s="4" customFormat="1" ht="15.75" customHeight="1">
      <c r="A15" s="57"/>
      <c r="B15" s="27" t="s">
        <v>195</v>
      </c>
      <c r="C15" s="334" t="s">
        <v>196</v>
      </c>
      <c r="D15" s="83" t="s">
        <v>193</v>
      </c>
      <c r="E15" s="3" t="s">
        <v>194</v>
      </c>
      <c r="F15" s="20"/>
      <c r="G15" s="29"/>
      <c r="H15" s="39">
        <v>43.3</v>
      </c>
      <c r="I15" s="331"/>
      <c r="J15" s="39">
        <v>44.33</v>
      </c>
      <c r="K15" s="331"/>
      <c r="L15" s="152">
        <v>44.77</v>
      </c>
      <c r="M15" s="333"/>
      <c r="N15" s="152">
        <v>45.58</v>
      </c>
      <c r="O15" s="333"/>
      <c r="P15" s="38"/>
      <c r="Q15" s="329"/>
      <c r="R15" s="84">
        <v>47.22</v>
      </c>
      <c r="S15" s="329"/>
      <c r="T15" s="84">
        <v>48.78</v>
      </c>
      <c r="U15" s="329"/>
      <c r="V15" s="84">
        <v>50.05</v>
      </c>
      <c r="W15" s="329"/>
      <c r="X15" s="224">
        <v>50.8</v>
      </c>
      <c r="Y15" s="38"/>
      <c r="Z15" s="329"/>
      <c r="AA15" s="84"/>
      <c r="AB15" s="329"/>
      <c r="AC15" s="57"/>
    </row>
    <row r="16" spans="1:29" s="4" customFormat="1" ht="40.5" customHeight="1">
      <c r="A16" s="57"/>
      <c r="B16" s="27" t="s">
        <v>197</v>
      </c>
      <c r="C16" s="335"/>
      <c r="D16" s="211" t="s">
        <v>198</v>
      </c>
      <c r="E16" s="3" t="s">
        <v>199</v>
      </c>
      <c r="F16" s="20"/>
      <c r="G16" s="29"/>
      <c r="H16" s="39">
        <v>2.4</v>
      </c>
      <c r="I16" s="332"/>
      <c r="J16" s="39">
        <v>1</v>
      </c>
      <c r="K16" s="332"/>
      <c r="L16" s="152">
        <v>1.8</v>
      </c>
      <c r="M16" s="333"/>
      <c r="N16" s="152">
        <v>3.61550142440539</v>
      </c>
      <c r="O16" s="333"/>
      <c r="P16" s="38"/>
      <c r="Q16" s="330"/>
      <c r="R16" s="152">
        <v>3.4573147368175512</v>
      </c>
      <c r="S16" s="330"/>
      <c r="T16" s="152">
        <v>2.9468020743471799</v>
      </c>
      <c r="U16" s="330"/>
      <c r="V16" s="152">
        <v>1.4580811980609454</v>
      </c>
      <c r="W16" s="330"/>
      <c r="X16" s="152">
        <v>3.5810937849055202</v>
      </c>
      <c r="Y16" s="38"/>
      <c r="Z16" s="330"/>
      <c r="AA16" s="85"/>
      <c r="AB16" s="330"/>
      <c r="AC16" s="57"/>
    </row>
    <row r="17" spans="1:29" s="54" customFormat="1">
      <c r="A17" s="15"/>
      <c r="B17" s="339" t="s">
        <v>51</v>
      </c>
      <c r="C17" s="340"/>
      <c r="D17" s="340"/>
      <c r="E17" s="340"/>
      <c r="F17" s="340"/>
      <c r="G17" s="53"/>
      <c r="H17" s="49"/>
      <c r="I17" s="49"/>
      <c r="J17" s="49"/>
      <c r="K17" s="49"/>
      <c r="L17" s="49"/>
      <c r="M17" s="50"/>
      <c r="N17" s="49"/>
      <c r="O17" s="49"/>
      <c r="P17" s="53"/>
      <c r="Q17" s="49"/>
      <c r="R17" s="49"/>
      <c r="S17" s="49"/>
      <c r="T17" s="51"/>
      <c r="U17" s="49"/>
      <c r="V17" s="49"/>
      <c r="W17" s="49"/>
      <c r="X17" s="49"/>
      <c r="Y17" s="53"/>
      <c r="Z17" s="49"/>
      <c r="AA17" s="49"/>
      <c r="AB17" s="49"/>
      <c r="AC17" s="15"/>
    </row>
    <row r="18" spans="1:29" ht="12.75" customHeight="1">
      <c r="A18" s="15"/>
      <c r="B18" s="336" t="s">
        <v>200</v>
      </c>
      <c r="C18" s="337"/>
      <c r="D18" s="338"/>
      <c r="E18" s="3" t="s">
        <v>194</v>
      </c>
      <c r="F18" s="20"/>
      <c r="G18" s="29"/>
      <c r="H18" s="5">
        <f>IF(H15="","",H15*(1+H16/100))</f>
        <v>44.339199999999998</v>
      </c>
      <c r="I18" s="5" t="str">
        <f>IF(I15="","",I15*(1+I16/100))</f>
        <v/>
      </c>
      <c r="J18" s="5">
        <f t="shared" ref="J18:AB18" si="0">IF(J15="","",J15*(1+J16/100))</f>
        <v>44.773299999999999</v>
      </c>
      <c r="K18" s="5" t="str">
        <f t="shared" si="0"/>
        <v/>
      </c>
      <c r="L18" s="5">
        <f t="shared" si="0"/>
        <v>45.575860000000006</v>
      </c>
      <c r="M18" s="5" t="str">
        <f t="shared" si="0"/>
        <v/>
      </c>
      <c r="N18" s="5">
        <f>IF(N15="","",N15*(1+N16/100))</f>
        <v>47.227945549243977</v>
      </c>
      <c r="O18" s="5" t="str">
        <f t="shared" si="0"/>
        <v/>
      </c>
      <c r="P18" s="38"/>
      <c r="Q18" s="5" t="str">
        <f t="shared" si="0"/>
        <v/>
      </c>
      <c r="R18" s="5">
        <f t="shared" si="0"/>
        <v>48.85254401872524</v>
      </c>
      <c r="S18" s="5" t="str">
        <f t="shared" si="0"/>
        <v/>
      </c>
      <c r="T18" s="5">
        <f t="shared" si="0"/>
        <v>50.217450051866557</v>
      </c>
      <c r="U18" s="5" t="str">
        <f t="shared" si="0"/>
        <v/>
      </c>
      <c r="V18" s="5">
        <f t="shared" si="0"/>
        <v>50.7797696396295</v>
      </c>
      <c r="W18" s="5" t="str">
        <f t="shared" si="0"/>
        <v/>
      </c>
      <c r="X18" s="5">
        <f t="shared" si="0"/>
        <v>52.619195642732002</v>
      </c>
      <c r="Y18" s="38"/>
      <c r="Z18" s="5" t="str">
        <f t="shared" si="0"/>
        <v/>
      </c>
      <c r="AA18" s="5" t="str">
        <f t="shared" si="0"/>
        <v/>
      </c>
      <c r="AB18" s="5" t="str">
        <f t="shared" si="0"/>
        <v/>
      </c>
      <c r="AC18" s="15"/>
    </row>
    <row r="19" spans="1:29" ht="12.75" customHeight="1">
      <c r="A19" s="15"/>
      <c r="B19" s="326" t="s">
        <v>201</v>
      </c>
      <c r="C19" s="327"/>
      <c r="D19" s="328"/>
      <c r="E19" s="12" t="s">
        <v>160</v>
      </c>
      <c r="F19" s="20"/>
      <c r="G19" s="29"/>
      <c r="H19" s="5">
        <f t="shared" ref="H19:O19" si="1">IF(H13="","-",IF(H18="",H14*H13,H18*H13))</f>
        <v>12.858367999999999</v>
      </c>
      <c r="I19" s="5">
        <f>IF(I13="","-",IF(I18="",I14*I13,I18*I13))</f>
        <v>12.855699999999999</v>
      </c>
      <c r="J19" s="5">
        <f t="shared" si="1"/>
        <v>15.581108399999998</v>
      </c>
      <c r="K19" s="5">
        <f t="shared" si="1"/>
        <v>15.57996</v>
      </c>
      <c r="L19" s="5">
        <f t="shared" si="1"/>
        <v>18.640526740000002</v>
      </c>
      <c r="M19" s="5">
        <f t="shared" si="1"/>
        <v>18.642219999999998</v>
      </c>
      <c r="N19" s="5">
        <f>IF(N13="","-",IF(N18="",N14*N13,N18*N13))</f>
        <v>22.102678517046183</v>
      </c>
      <c r="O19" s="5">
        <f t="shared" si="1"/>
        <v>22.098960000000002</v>
      </c>
      <c r="P19" s="38"/>
      <c r="Q19" s="5">
        <f t="shared" ref="Q19:AB19" si="2">IF(Q13="","-",IF(Q18="",Q14*Q13,Q18*Q13))</f>
        <v>22.098960000000002</v>
      </c>
      <c r="R19" s="5">
        <f t="shared" si="2"/>
        <v>23.644631305063015</v>
      </c>
      <c r="S19" s="5">
        <f>IF(S13="","-",IF(S18="",S14*S13,S18*S13))</f>
        <v>23.60952</v>
      </c>
      <c r="T19" s="5">
        <f t="shared" si="2"/>
        <v>23.652418974429146</v>
      </c>
      <c r="U19" s="5">
        <f t="shared" si="2"/>
        <v>23.573549999999997</v>
      </c>
      <c r="V19" s="5">
        <f t="shared" si="2"/>
        <v>24.983646662697712</v>
      </c>
      <c r="W19" s="5">
        <f t="shared" si="2"/>
        <v>24.993599999999997</v>
      </c>
      <c r="X19" s="5">
        <f t="shared" si="2"/>
        <v>25.836025060581413</v>
      </c>
      <c r="Y19" s="38"/>
      <c r="Z19" s="5">
        <f t="shared" si="2"/>
        <v>25.964079999999999</v>
      </c>
      <c r="AA19" s="5" t="str">
        <f t="shared" si="2"/>
        <v>-</v>
      </c>
      <c r="AB19" s="5" t="str">
        <f t="shared" si="2"/>
        <v>-</v>
      </c>
      <c r="AC19" s="15"/>
    </row>
    <row r="20" spans="1:29" s="15" customFormat="1" ht="12.75" customHeight="1">
      <c r="B20" s="61"/>
      <c r="C20" s="61"/>
      <c r="D20" s="62"/>
      <c r="E20" s="63"/>
      <c r="F20" s="57"/>
      <c r="G20" s="57"/>
      <c r="H20" s="57"/>
      <c r="I20" s="57"/>
      <c r="J20" s="57"/>
      <c r="K20" s="57"/>
      <c r="L20" s="57"/>
      <c r="M20" s="57"/>
      <c r="N20" s="57"/>
      <c r="O20" s="57"/>
      <c r="P20" s="57"/>
      <c r="Q20" s="57"/>
      <c r="R20" s="64"/>
      <c r="U20" s="64"/>
      <c r="X20" s="64"/>
      <c r="Y20" s="57"/>
      <c r="AA20" s="64"/>
    </row>
    <row r="21" spans="1:29" s="15" customFormat="1" ht="12.75" customHeight="1">
      <c r="B21" s="65"/>
      <c r="C21" s="61"/>
      <c r="D21" s="62"/>
      <c r="E21" s="63"/>
      <c r="F21" s="57"/>
      <c r="G21" s="57"/>
      <c r="H21" s="57"/>
      <c r="I21" s="57"/>
      <c r="J21" s="57"/>
      <c r="K21" s="57"/>
      <c r="L21" s="57"/>
      <c r="M21" s="57"/>
      <c r="N21" s="57"/>
      <c r="O21" s="57"/>
      <c r="P21" s="57"/>
      <c r="Q21" s="57"/>
      <c r="R21" s="64"/>
      <c r="U21" s="64"/>
      <c r="X21" s="64"/>
      <c r="Y21" s="57"/>
      <c r="AA21" s="64"/>
    </row>
  </sheetData>
  <mergeCells count="22">
    <mergeCell ref="H6:O6"/>
    <mergeCell ref="C15:C16"/>
    <mergeCell ref="B18:D18"/>
    <mergeCell ref="B12:F12"/>
    <mergeCell ref="B17:F17"/>
    <mergeCell ref="B6:B11"/>
    <mergeCell ref="C6:C11"/>
    <mergeCell ref="D6:D11"/>
    <mergeCell ref="E6:E11"/>
    <mergeCell ref="F6:F7"/>
    <mergeCell ref="AB15:AB16"/>
    <mergeCell ref="Z15:Z16"/>
    <mergeCell ref="W15:W16"/>
    <mergeCell ref="H7:O7"/>
    <mergeCell ref="M15:M16"/>
    <mergeCell ref="B19:D19"/>
    <mergeCell ref="U15:U16"/>
    <mergeCell ref="I15:I16"/>
    <mergeCell ref="K15:K16"/>
    <mergeCell ref="S15:S16"/>
    <mergeCell ref="Q15:Q16"/>
    <mergeCell ref="O15:O16"/>
  </mergeCells>
  <hyperlinks>
    <hyperlink ref="D14" r:id="rId1" xr:uid="{00000000-0004-0000-0800-000000000000}"/>
    <hyperlink ref="D13" r:id="rId2" xr:uid="{00000000-0004-0000-0800-000001000000}"/>
    <hyperlink ref="D16" r:id="rId3" xr:uid="{00000000-0004-0000-0800-000002000000}"/>
    <hyperlink ref="D15" r:id="rId4" xr:uid="{00000000-0004-0000-0800-000003000000}"/>
  </hyperlinks>
  <pageMargins left="0.7" right="0.7" top="0.75" bottom="0.75" header="0.3" footer="0.3"/>
  <pageSetup orientation="portrait" r:id="rId5"/>
  <headerFooter>
    <oddFooter>&amp;C_x000D_&amp;1#&amp;"Calibri"&amp;10&amp;K000000 OFFICIAL-InternalOnly</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1F4D67857B5B4F89349DE7E797F818" ma:contentTypeVersion="19" ma:contentTypeDescription="Create a new document." ma:contentTypeScope="" ma:versionID="53b4426590dc72912587481e6e642d83">
  <xsd:schema xmlns:xsd="http://www.w3.org/2001/XMLSchema" xmlns:xs="http://www.w3.org/2001/XMLSchema" xmlns:p="http://schemas.microsoft.com/office/2006/metadata/properties" xmlns:ns1="http://schemas.microsoft.com/sharepoint/v3" xmlns:ns2="12ddb115-0830-43b7-ae9f-1099068dc9cf" xmlns:ns3="e9d5c9a2-c4d2-48cc-8213-0a52642d0438" targetNamespace="http://schemas.microsoft.com/office/2006/metadata/properties" ma:root="true" ma:fieldsID="214ec9cbe14564e3e8c3fb3456eea1b8" ns1:_="" ns2:_="" ns3:_="">
    <xsd:import namespace="http://schemas.microsoft.com/sharepoint/v3"/>
    <xsd:import namespace="12ddb115-0830-43b7-ae9f-1099068dc9cf"/>
    <xsd:import namespace="e9d5c9a2-c4d2-48cc-8213-0a52642d043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1:_ip_UnifiedCompliancePolicyProperties" minOccurs="0"/>
                <xsd:element ref="ns1:_ip_UnifiedCompliancePolicyUIAction" minOccurs="0"/>
                <xsd:element ref="ns2:_Flow_SignoffStatus" minOccurs="0"/>
                <xsd:element ref="ns2:MediaServiceDateTaken"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2ddb115-0830-43b7-ae9f-1099068dc9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Flow_SignoffStatus" ma:index="16" nillable="true" ma:displayName="Sign-off status" ma:internalName="Sign_x002d_off_x0020_status">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1db303c-1d0a-4523-bf11-6998614b371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9d5c9a2-c4d2-48cc-8213-0a52642d043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9c1ee4e-ca4a-4cb5-93c9-61c27d042ce7}" ma:internalName="TaxCatchAll" ma:showField="CatchAllData" ma:web="e9d5c9a2-c4d2-48cc-8213-0a52642d043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Flow_SignoffStatus xmlns="12ddb115-0830-43b7-ae9f-1099068dc9cf" xsi:nil="true"/>
    <_ip_UnifiedCompliancePolicyProperties xmlns="http://schemas.microsoft.com/sharepoint/v3" xsi:nil="true"/>
    <TaxCatchAll xmlns="e9d5c9a2-c4d2-48cc-8213-0a52642d0438" xsi:nil="true"/>
    <lcf76f155ced4ddcb4097134ff3c332f xmlns="12ddb115-0830-43b7-ae9f-1099068dc9cf">
      <Terms xmlns="http://schemas.microsoft.com/office/infopath/2007/PartnerControls"/>
    </lcf76f155ced4ddcb4097134ff3c332f>
  </documentManagement>
</p:properties>
</file>

<file path=customXml/item4.xml><?xml version="1.0" encoding="utf-8"?>
<sisl xmlns:xsd="http://www.w3.org/2001/XMLSchema" xmlns:xsi="http://www.w3.org/2001/XMLSchema-instance" xmlns="http://www.boldonjames.com/2008/01/sie/internal/label" sislVersion="0" policy="973096ae-7329-4b3b-9368-47aeba6959e1" origin="userSelected"/>
</file>

<file path=customXml/itemProps1.xml><?xml version="1.0" encoding="utf-8"?>
<ds:datastoreItem xmlns:ds="http://schemas.openxmlformats.org/officeDocument/2006/customXml" ds:itemID="{4409256D-538B-4DF2-85E2-792D94DC31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2ddb115-0830-43b7-ae9f-1099068dc9cf"/>
    <ds:schemaRef ds:uri="e9d5c9a2-c4d2-48cc-8213-0a52642d04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9CB5DB5-E149-4E7E-A8BF-18FBE6DB4692}">
  <ds:schemaRefs>
    <ds:schemaRef ds:uri="http://schemas.microsoft.com/sharepoint/v3/contenttype/forms"/>
  </ds:schemaRefs>
</ds:datastoreItem>
</file>

<file path=customXml/itemProps3.xml><?xml version="1.0" encoding="utf-8"?>
<ds:datastoreItem xmlns:ds="http://schemas.openxmlformats.org/officeDocument/2006/customXml" ds:itemID="{610EBF99-FC74-4ED9-A7C2-80A7F7125B34}">
  <ds:schemaRefs>
    <ds:schemaRef ds:uri="http://schemas.microsoft.com/sharepoint/v3"/>
    <ds:schemaRef ds:uri="12ddb115-0830-43b7-ae9f-1099068dc9cf"/>
    <ds:schemaRef ds:uri="http://schemas.microsoft.com/office/2006/metadata/properties"/>
    <ds:schemaRef ds:uri="http://schemas.microsoft.com/office/2006/documentManagement/types"/>
    <ds:schemaRef ds:uri="http://www.w3.org/XML/1998/namespace"/>
    <ds:schemaRef ds:uri="http://purl.org/dc/dcmitype/"/>
    <ds:schemaRef ds:uri="http://purl.org/dc/elements/1.1/"/>
    <ds:schemaRef ds:uri="e9d5c9a2-c4d2-48cc-8213-0a52642d0438"/>
    <ds:schemaRef ds:uri="http://schemas.microsoft.com/office/infopath/2007/PartnerControls"/>
    <ds:schemaRef ds:uri="http://schemas.openxmlformats.org/package/2006/metadata/core-properties"/>
    <ds:schemaRef ds:uri="http://purl.org/dc/terms/"/>
  </ds:schemaRefs>
</ds:datastoreItem>
</file>

<file path=customXml/itemProps4.xml><?xml version="1.0" encoding="utf-8"?>
<ds:datastoreItem xmlns:ds="http://schemas.openxmlformats.org/officeDocument/2006/customXml" ds:itemID="{46D53CF4-2FED-44A4-90C4-42F9ED0BCF95}">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Front sheet</vt:lpstr>
      <vt:lpstr>Notes</vt:lpstr>
      <vt:lpstr>1. Outputs=&gt;</vt:lpstr>
      <vt:lpstr>1a Policy Cost Allowance</vt:lpstr>
      <vt:lpstr>2. Calculate=&gt;</vt:lpstr>
      <vt:lpstr>2a Aggregate costs</vt:lpstr>
      <vt:lpstr>3. Inputs=&gt;</vt:lpstr>
      <vt:lpstr>3a Demand</vt:lpstr>
      <vt:lpstr>3b RO</vt:lpstr>
      <vt:lpstr>3d FIT</vt:lpstr>
      <vt:lpstr>3e ECO</vt:lpstr>
      <vt:lpstr>3f WHD</vt:lpstr>
      <vt:lpstr>3g AAHEDC</vt:lpstr>
      <vt:lpstr>3h Losses</vt:lpstr>
      <vt:lpstr>3i New FIT methodology</vt:lpstr>
      <vt:lpstr>3j GGL</vt:lpstr>
    </vt:vector>
  </TitlesOfParts>
  <Manager/>
  <Company>Ofgem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Annex 4 - Policy cost allowance methodology v1.10</dc:title>
  <dc:subject/>
  <dc:creator>Graham Reeve</dc:creator>
  <cp:keywords/>
  <dc:description/>
  <cp:lastModifiedBy>Rishi Vashani</cp:lastModifiedBy>
  <cp:revision/>
  <dcterms:created xsi:type="dcterms:W3CDTF">2018-05-30T12:29:20Z</dcterms:created>
  <dcterms:modified xsi:type="dcterms:W3CDTF">2022-08-03T14:28:31Z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d87143ea-2475-4f5b-b0b6-f6550d20e06d</vt:lpwstr>
  </property>
  <property fmtid="{D5CDD505-2E9C-101B-9397-08002B2CF9AE}" pid="3" name="bjSaver">
    <vt:lpwstr>nkzvQ1YyLXSl6BSffbUiT17vtnD26HfQ</vt:lpwstr>
  </property>
  <property fmtid="{D5CDD505-2E9C-101B-9397-08002B2CF9AE}" pid="4" name="ContentTypeId">
    <vt:lpwstr>0x010100C21F4D67857B5B4F89349DE7E797F818</vt:lpwstr>
  </property>
  <property fmtid="{D5CDD505-2E9C-101B-9397-08002B2CF9AE}" pid="5" name="Folksonomy_PR">
    <vt:lpwstr/>
  </property>
  <property fmtid="{D5CDD505-2E9C-101B-9397-08002B2CF9AE}" pid="6" name="Organisation1">
    <vt:lpwstr>1;#Ofgem|8b4368c1-752b-461b-aa1f-79fb1ab95926</vt:lpwstr>
  </property>
  <property fmtid="{D5CDD505-2E9C-101B-9397-08002B2CF9AE}" pid="7" name="BJSCc5a055b0-1bed-4579_x">
    <vt:lpwstr/>
  </property>
  <property fmtid="{D5CDD505-2E9C-101B-9397-08002B2CF9AE}" pid="8" name="BJSCid_group_classification">
    <vt:lpwstr>OFFICIAL</vt:lpwstr>
  </property>
  <property fmtid="{D5CDD505-2E9C-101B-9397-08002B2CF9AE}" pid="9" name="BJSCdd9eba61-d6b9-469b_x">
    <vt:lpwstr>Internal Only</vt:lpwstr>
  </property>
  <property fmtid="{D5CDD505-2E9C-101B-9397-08002B2CF9AE}" pid="10" name="BJSCSummaryMarking">
    <vt:lpwstr>OFFICIAL Internal Only</vt:lpwstr>
  </property>
  <property fmtid="{D5CDD505-2E9C-101B-9397-08002B2CF9AE}" pid="11" name="BJSCInternalLabel">
    <vt:lpwstr>&lt;?xml version="1.0" encoding="us-ascii"?&gt;&lt;sisl xmlns:xsi="http://www.w3.org/2001/XMLSchema-instance" xmlns:xsd="http://www.w3.org/2001/XMLSchema" sislVersion="0" policy="973096ae-7329-4b3b-9368-47aeba6959e1" xmlns="http://www.boldonjames.com/2008/01/sie/i</vt:lpwstr>
  </property>
  <property fmtid="{D5CDD505-2E9C-101B-9397-08002B2CF9AE}" pid="12" name="BJSC514bdf30-2227-4016_x">
    <vt:lpwstr/>
  </property>
  <property fmtid="{D5CDD505-2E9C-101B-9397-08002B2CF9AE}" pid="13" name="Order">
    <vt:r8>193900</vt:r8>
  </property>
  <property fmtid="{D5CDD505-2E9C-101B-9397-08002B2CF9AE}" pid="14" name="xd_ProgID">
    <vt:lpwstr/>
  </property>
  <property fmtid="{D5CDD505-2E9C-101B-9397-08002B2CF9AE}" pid="15" name="TemplateUrl">
    <vt:lpwstr/>
  </property>
  <property fmtid="{D5CDD505-2E9C-101B-9397-08002B2CF9AE}" pid="16" name="_CopySource">
    <vt:lpwstr/>
  </property>
  <property fmtid="{D5CDD505-2E9C-101B-9397-08002B2CF9AE}" pid="17" name="bjClsUserRVM">
    <vt:lpwstr>[]</vt:lpwstr>
  </property>
  <property fmtid="{D5CDD505-2E9C-101B-9397-08002B2CF9AE}" pid="18" name="bjDocumentSecurityLabel">
    <vt:lpwstr>This item has no classification</vt:lpwstr>
  </property>
  <property fmtid="{D5CDD505-2E9C-101B-9397-08002B2CF9AE}" pid="19" name="MSIP_Label_38144ccb-b10a-4c0f-b070-7a3b00ac7463_Enabled">
    <vt:lpwstr>true</vt:lpwstr>
  </property>
  <property fmtid="{D5CDD505-2E9C-101B-9397-08002B2CF9AE}" pid="20" name="MSIP_Label_38144ccb-b10a-4c0f-b070-7a3b00ac7463_SetDate">
    <vt:lpwstr>2022-05-09T14:02:10Z</vt:lpwstr>
  </property>
  <property fmtid="{D5CDD505-2E9C-101B-9397-08002B2CF9AE}" pid="21" name="MSIP_Label_38144ccb-b10a-4c0f-b070-7a3b00ac7463_Method">
    <vt:lpwstr>Standard</vt:lpwstr>
  </property>
  <property fmtid="{D5CDD505-2E9C-101B-9397-08002B2CF9AE}" pid="22" name="MSIP_Label_38144ccb-b10a-4c0f-b070-7a3b00ac7463_Name">
    <vt:lpwstr>InternalOnly</vt:lpwstr>
  </property>
  <property fmtid="{D5CDD505-2E9C-101B-9397-08002B2CF9AE}" pid="23" name="MSIP_Label_38144ccb-b10a-4c0f-b070-7a3b00ac7463_SiteId">
    <vt:lpwstr>185562ad-39bc-4840-8e40-be6216340c52</vt:lpwstr>
  </property>
  <property fmtid="{D5CDD505-2E9C-101B-9397-08002B2CF9AE}" pid="24" name="MSIP_Label_38144ccb-b10a-4c0f-b070-7a3b00ac7463_ActionId">
    <vt:lpwstr>8cbddb70-d72b-4cd1-a0f6-0e5702db489f</vt:lpwstr>
  </property>
  <property fmtid="{D5CDD505-2E9C-101B-9397-08002B2CF9AE}" pid="25" name="MSIP_Label_38144ccb-b10a-4c0f-b070-7a3b00ac7463_ContentBits">
    <vt:lpwstr>2</vt:lpwstr>
  </property>
  <property fmtid="{D5CDD505-2E9C-101B-9397-08002B2CF9AE}" pid="26" name="MediaServiceImageTags">
    <vt:lpwstr/>
  </property>
</Properties>
</file>