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test" sheetId="1" r:id="rId3"/>
  </sheets>
  <definedNames/>
  <calcPr/>
</workbook>
</file>

<file path=xl/sharedStrings.xml><?xml version="1.0" encoding="utf-8"?>
<sst xmlns="http://schemas.openxmlformats.org/spreadsheetml/2006/main" count="145" uniqueCount="111">
  <si>
    <t>BOM Name</t>
  </si>
  <si>
    <t>Bluetooth AC Switch</t>
  </si>
  <si>
    <t>Date</t>
  </si>
  <si>
    <t>20 Nov 2018; 19:06:24 GMT</t>
  </si>
  <si>
    <t>Last update by user</t>
  </si>
  <si>
    <t>bruslinj@oregonstate.edu</t>
  </si>
  <si>
    <t>Created by user</t>
  </si>
  <si>
    <t>* = Available now</t>
  </si>
  <si>
    <t>Revision</t>
  </si>
  <si>
    <t>Latest</t>
  </si>
  <si>
    <t>Part Number</t>
  </si>
  <si>
    <t>Quantity</t>
  </si>
  <si>
    <t>Cost</t>
  </si>
  <si>
    <t>Supplier Part Number</t>
  </si>
  <si>
    <t>Manufacturer</t>
  </si>
  <si>
    <t>Supplier</t>
  </si>
  <si>
    <t>Lead time</t>
  </si>
  <si>
    <t>Description</t>
  </si>
  <si>
    <t>Component Name</t>
  </si>
  <si>
    <t>Part State</t>
  </si>
  <si>
    <t>Supplier Link</t>
  </si>
  <si>
    <t>Total Cost</t>
  </si>
  <si>
    <t>Datasheet</t>
  </si>
  <si>
    <t>Grand Total</t>
  </si>
  <si>
    <t>Vogek 3.1A 2-Pack Dual Port USB Wall Charger</t>
  </si>
  <si>
    <t>N/A</t>
  </si>
  <si>
    <t>Vogek</t>
  </si>
  <si>
    <t>Amazon</t>
  </si>
  <si>
    <t>AC plug for microcontroller</t>
  </si>
  <si>
    <t>In Progress</t>
  </si>
  <si>
    <t>ORWH-SH-105D1F,000</t>
  </si>
  <si>
    <t>PB2032-ND</t>
  </si>
  <si>
    <t>TE Connectivity Potter &amp; Brumfield Relays</t>
  </si>
  <si>
    <t>Digikey</t>
  </si>
  <si>
    <t>4 Weeks</t>
  </si>
  <si>
    <t>RELAY GEN PURPOSE SPDT 10A 5V</t>
  </si>
  <si>
    <t>K1, K2, K3</t>
  </si>
  <si>
    <t>739W-X2/32-A</t>
  </si>
  <si>
    <t>Q1211-ND</t>
  </si>
  <si>
    <t>Qualtek</t>
  </si>
  <si>
    <t>23 Weeks</t>
  </si>
  <si>
    <t>15A 125VAC NEMA 5-15R CONVENIENC</t>
  </si>
  <si>
    <t>J4, J5, J6</t>
  </si>
  <si>
    <t>ACS71020KMABTR-030B3-I2C</t>
  </si>
  <si>
    <t>620-1996-1-ND</t>
  </si>
  <si>
    <t>Allegro MicroSystems, LLC</t>
  </si>
  <si>
    <t>10 Weeks</t>
  </si>
  <si>
    <t>SINGLE PHASE, ISOLATED, POWER MO</t>
  </si>
  <si>
    <t>U4</t>
  </si>
  <si>
    <t>MAX40200AUK+T</t>
  </si>
  <si>
    <t>MAX40200AUK+TCT-ND</t>
  </si>
  <si>
    <t>Maxim Integrated</t>
  </si>
  <si>
    <t>6 Weeks</t>
  </si>
  <si>
    <t>IC DIODE CURRENT SWITCH SOT23-5</t>
  </si>
  <si>
    <t>D4, D5</t>
  </si>
  <si>
    <t>10103592-0001LF</t>
  </si>
  <si>
    <t>609-4048-1-ND</t>
  </si>
  <si>
    <t>Amphenol ICC (FCI)</t>
  </si>
  <si>
    <t>12 Weeks</t>
  </si>
  <si>
    <t>CONN RCPT USB2.0 MICRO B SMD R/A</t>
  </si>
  <si>
    <t>J3</t>
  </si>
  <si>
    <t>RC0201FR-071ML</t>
  </si>
  <si>
    <t>311-1MMCT-ND</t>
  </si>
  <si>
    <t>Yageo</t>
  </si>
  <si>
    <t>17 Weeks</t>
  </si>
  <si>
    <t>RES SMD 1M OHM 1% 1/20W 0201</t>
  </si>
  <si>
    <t>R1, R2, R3, R6</t>
  </si>
  <si>
    <t>FSM4JRT</t>
  </si>
  <si>
    <t>450-2038-1-ND</t>
  </si>
  <si>
    <t>TE Connectivity ALCOSWITCH Switches</t>
  </si>
  <si>
    <t>9 Weeks</t>
  </si>
  <si>
    <t>SWITCH TACTILE SPST-NO 0.05A 24V</t>
  </si>
  <si>
    <t>S1, S2</t>
  </si>
  <si>
    <t>MBT2222ADW1T1G</t>
  </si>
  <si>
    <t>MBT2222ADW1T1GOSCT-ND</t>
  </si>
  <si>
    <t>ON Semiconductor</t>
  </si>
  <si>
    <t>40 Weeks</t>
  </si>
  <si>
    <t>TRANS 2NPN 40V 0.6A SOT363</t>
  </si>
  <si>
    <t>Q1, Q2, Q3</t>
  </si>
  <si>
    <t>1N4148W-7-F</t>
  </si>
  <si>
    <t>1N4148W-FDICT-ND</t>
  </si>
  <si>
    <t>Diodes Incorporated</t>
  </si>
  <si>
    <t>32 Weeks</t>
  </si>
  <si>
    <t>DIODE GEN PURP 100V 300MA SOD123</t>
  </si>
  <si>
    <t>D1, D2, D3</t>
  </si>
  <si>
    <t>W57-XB1A7A10-5</t>
  </si>
  <si>
    <t>PB1068-ND</t>
  </si>
  <si>
    <t>16 Weeks</t>
  </si>
  <si>
    <t>CIR BRKR THRM 5A 250VAC</t>
  </si>
  <si>
    <t>F1</t>
  </si>
  <si>
    <t>ACS722LLCTR-10AB-T</t>
  </si>
  <si>
    <t>620-1635-1-ND</t>
  </si>
  <si>
    <t>Not Available</t>
  </si>
  <si>
    <t>SENSOR CURRENT HALL 10A AC/DC</t>
  </si>
  <si>
    <t>U2, U3</t>
  </si>
  <si>
    <t>ESP32-WROOM-32</t>
  </si>
  <si>
    <t>1904-1010-1-ND</t>
  </si>
  <si>
    <t>Espressif Systems</t>
  </si>
  <si>
    <t>SMD MODULE, ESP32-D0WDQ6, 32MBIT</t>
  </si>
  <si>
    <t>M1</t>
  </si>
  <si>
    <t>LM1117MPX-3.3/NOPB</t>
  </si>
  <si>
    <t>LM1117MPX-3.3/NOPBCT-ND</t>
  </si>
  <si>
    <t>Texas Instruments</t>
  </si>
  <si>
    <t>8 Weeks</t>
  </si>
  <si>
    <t>IC REG LIN 3.3V 800MA SOT223-4</t>
  </si>
  <si>
    <t>U1</t>
  </si>
  <si>
    <t>CP2102-GMR</t>
  </si>
  <si>
    <t>336-1160-1-ND</t>
  </si>
  <si>
    <t>Silicon Labs</t>
  </si>
  <si>
    <t>IC USB-TO-UART BRIDGE 28VQFN</t>
  </si>
  <si>
    <t>U5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</si>
</sst>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name val="Cambria"/>
    </font>
    <font>
      <b/>
      <sz val="11.0"/>
      <name val="Cambria"/>
    </font>
    <font/>
    <font>
      <sz val="10.0"/>
    </font>
    <font>
      <u/>
      <sz val="10.0"/>
      <color rgb="FF000000"/>
      <name val="Arial"/>
    </font>
    <font>
      <u/>
      <sz val="11.0"/>
      <color rgb="FF0000FF"/>
    </font>
    <font>
      <u/>
      <sz val="11.0"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3.14"/>
    <col customWidth="1" min="8" max="9" width="35.57"/>
    <col customWidth="1" min="10" max="12" width="23.14"/>
    <col customWidth="1" min="13" max="13" width="36.14"/>
    <col customWidth="1" min="14" max="14" width="25.29"/>
    <col customWidth="1" min="15" max="26" width="8.0"/>
  </cols>
  <sheetData>
    <row r="1" ht="12.75" customHeight="1"/>
    <row r="2" ht="12.75" customHeight="1">
      <c r="B2" s="1"/>
    </row>
    <row r="3" ht="12.75" customHeight="1">
      <c r="A3" s="2" t="s">
        <v>0</v>
      </c>
      <c r="B3" s="3" t="s">
        <v>1</v>
      </c>
    </row>
    <row r="4" ht="12.75" customHeight="1">
      <c r="A4" s="2" t="s">
        <v>2</v>
      </c>
      <c r="B4" s="1" t="s">
        <v>3</v>
      </c>
    </row>
    <row r="5" ht="12.75" customHeight="1">
      <c r="A5" s="2" t="s">
        <v>4</v>
      </c>
      <c r="B5" s="1" t="s">
        <v>5</v>
      </c>
    </row>
    <row r="6" ht="12.75" customHeight="1">
      <c r="A6" s="2" t="s">
        <v>6</v>
      </c>
      <c r="B6" s="1" t="s">
        <v>5</v>
      </c>
      <c r="G6" s="4" t="s">
        <v>7</v>
      </c>
    </row>
    <row r="7" ht="12.75" customHeight="1">
      <c r="A7" s="2" t="s">
        <v>8</v>
      </c>
      <c r="B7" s="1" t="s">
        <v>9</v>
      </c>
    </row>
    <row r="8" ht="12.75" customHeight="1"/>
    <row r="9" ht="12.75" customHeight="1">
      <c r="A9" s="5" t="s">
        <v>10</v>
      </c>
      <c r="B9" s="5" t="s">
        <v>11</v>
      </c>
      <c r="C9" s="6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 s="6" t="s">
        <v>21</v>
      </c>
      <c r="M9" s="7" t="s">
        <v>22</v>
      </c>
      <c r="N9" s="7" t="s">
        <v>23</v>
      </c>
    </row>
    <row r="10" ht="12.0" customHeight="1">
      <c r="A10" s="8" t="s">
        <v>24</v>
      </c>
      <c r="B10" s="9">
        <v>1.0</v>
      </c>
      <c r="C10" s="9">
        <v>8.99</v>
      </c>
      <c r="D10" s="9" t="s">
        <v>25</v>
      </c>
      <c r="E10" s="9" t="s">
        <v>26</v>
      </c>
      <c r="F10" s="9" t="s">
        <v>27</v>
      </c>
      <c r="G10" s="9" t="s">
        <v>25</v>
      </c>
      <c r="H10" s="9" t="s">
        <v>28</v>
      </c>
      <c r="I10" s="10"/>
      <c r="J10" s="9" t="s">
        <v>29</v>
      </c>
      <c r="K10" s="11" t="str">
        <f>HYPERLINK("https://www.amazon.com/dp/B07FS8QB21/ref=cm_sw_r_sms_awdb_t1_Yag9BbNQF8M81", "Amazon")</f>
        <v>Amazon</v>
      </c>
      <c r="L10" s="12">
        <f t="shared" ref="L10:L38" si="1">B10*C10</f>
        <v>8.99</v>
      </c>
      <c r="M10" s="13" t="s">
        <v>25</v>
      </c>
      <c r="N10">
        <f>SUM(L10:L60)</f>
        <v>51.37</v>
      </c>
    </row>
    <row r="11" ht="12.0" customHeight="1">
      <c r="A11" s="13" t="s">
        <v>30</v>
      </c>
      <c r="B11" s="13">
        <v>3.0</v>
      </c>
      <c r="C11" s="13">
        <v>1.35</v>
      </c>
      <c r="D11" s="13" t="s">
        <v>31</v>
      </c>
      <c r="E11" s="13" t="s">
        <v>32</v>
      </c>
      <c r="F11" s="9" t="s">
        <v>33</v>
      </c>
      <c r="G11" s="13" t="s">
        <v>34</v>
      </c>
      <c r="H11" s="13" t="s">
        <v>35</v>
      </c>
      <c r="I11" s="13" t="s">
        <v>36</v>
      </c>
      <c r="J11" s="9" t="s">
        <v>29</v>
      </c>
      <c r="K11" s="14" t="str">
        <f>HYPERLINK("https://www.digikey.com/product-detail/en/te-connectivity-potter-brumfield-relays/W57-XB1A7A10-5/PB1068-ND/1628639", "Digikey")</f>
        <v>Digikey</v>
      </c>
      <c r="L11" s="12">
        <f t="shared" si="1"/>
        <v>4.05</v>
      </c>
      <c r="M11" s="15" t="str">
        <f>HYPERLINK("https://www.te.com/commerce/DocumentDelivery/DDEController?Action=srchrtrv&amp;DocNm=1721153&amp;DocType=Customer+Drawing&amp;DocLang=English", "Datasheet")</f>
        <v>Datasheet</v>
      </c>
    </row>
    <row r="12" ht="12.0" customHeight="1">
      <c r="A12" s="13" t="s">
        <v>37</v>
      </c>
      <c r="B12" s="13">
        <v>3.0</v>
      </c>
      <c r="C12" s="13">
        <v>1.26</v>
      </c>
      <c r="D12" s="13" t="s">
        <v>38</v>
      </c>
      <c r="E12" s="13" t="s">
        <v>39</v>
      </c>
      <c r="F12" s="9" t="s">
        <v>33</v>
      </c>
      <c r="G12" s="13" t="s">
        <v>40</v>
      </c>
      <c r="H12" s="13" t="s">
        <v>41</v>
      </c>
      <c r="I12" s="13" t="s">
        <v>42</v>
      </c>
      <c r="J12" s="9" t="s">
        <v>29</v>
      </c>
      <c r="K12" s="14" t="str">
        <f>HYPERLINK("https://www.digikey.com/product-detail/en/qualtek/739W-X2-32-A/Q1211-ND/8681866", "Digikey")</f>
        <v>Digikey</v>
      </c>
      <c r="L12" s="12">
        <f t="shared" si="1"/>
        <v>3.78</v>
      </c>
      <c r="M12" s="15" t="str">
        <f>HYPERLINK("http://www.qualtekusa.com/images/AC_Receptacles/pdfs/739wx232a.pdf", "Datasheet")</f>
        <v>Datasheet</v>
      </c>
    </row>
    <row r="13" ht="12.0" customHeight="1">
      <c r="A13" s="13" t="s">
        <v>43</v>
      </c>
      <c r="B13" s="13">
        <v>1.0</v>
      </c>
      <c r="C13" s="13">
        <v>5.26</v>
      </c>
      <c r="D13" s="13" t="s">
        <v>44</v>
      </c>
      <c r="E13" s="13" t="s">
        <v>45</v>
      </c>
      <c r="F13" s="9" t="s">
        <v>33</v>
      </c>
      <c r="G13" s="13" t="s">
        <v>46</v>
      </c>
      <c r="H13" s="13" t="s">
        <v>47</v>
      </c>
      <c r="I13" s="13" t="s">
        <v>48</v>
      </c>
      <c r="J13" s="9" t="s">
        <v>29</v>
      </c>
      <c r="K13" s="14" t="str">
        <f>HYPERLINK("https://www.digikey.com/product-detail/en/allegro-microsystems-llc/ACS71020KMABTR-030B3-I2C/620-1996-1-ND/9553641", "Digikey")</f>
        <v>Digikey</v>
      </c>
      <c r="L13" s="12">
        <f t="shared" si="1"/>
        <v>5.26</v>
      </c>
      <c r="M13" s="15" t="str">
        <f>HYPERLINK("https://www.allegromicro.com/~/media/Files/Datasheets/ACS71020-Datasheet.ashx", "Datasheet")</f>
        <v>Datasheet</v>
      </c>
    </row>
    <row r="14" ht="12.0" customHeight="1">
      <c r="A14" s="13" t="s">
        <v>49</v>
      </c>
      <c r="B14" s="13">
        <v>2.0</v>
      </c>
      <c r="C14" s="13">
        <v>0.65</v>
      </c>
      <c r="D14" s="13" t="s">
        <v>50</v>
      </c>
      <c r="E14" s="13" t="s">
        <v>51</v>
      </c>
      <c r="F14" s="13" t="s">
        <v>33</v>
      </c>
      <c r="G14" s="13" t="s">
        <v>52</v>
      </c>
      <c r="H14" s="13" t="s">
        <v>53</v>
      </c>
      <c r="I14" s="13" t="s">
        <v>54</v>
      </c>
      <c r="J14" s="13" t="s">
        <v>29</v>
      </c>
      <c r="K14" s="14" t="str">
        <f>HYPERLINK("https://www.digikey.com/product-detail/en/maxim-integrated/MAX40200AUK-T/MAX40200AUK-TCT-ND/7599791", "Digikey")</f>
        <v>Digikey</v>
      </c>
      <c r="L14" s="12">
        <f t="shared" si="1"/>
        <v>1.3</v>
      </c>
      <c r="M14" s="15" t="str">
        <f>HYPERLINK("https://datasheets.maximintegrated.com/en/ds/MAX40200.pdf", "Datasheet")</f>
        <v>Datasheet</v>
      </c>
    </row>
    <row r="15" ht="12.0" customHeight="1">
      <c r="A15" s="13" t="s">
        <v>55</v>
      </c>
      <c r="B15" s="13">
        <v>1.0</v>
      </c>
      <c r="C15" s="13">
        <v>0.78</v>
      </c>
      <c r="D15" s="13" t="s">
        <v>56</v>
      </c>
      <c r="E15" s="13" t="s">
        <v>57</v>
      </c>
      <c r="F15" s="13" t="s">
        <v>33</v>
      </c>
      <c r="G15" s="13" t="s">
        <v>58</v>
      </c>
      <c r="H15" s="13" t="s">
        <v>59</v>
      </c>
      <c r="I15" s="13" t="s">
        <v>60</v>
      </c>
      <c r="J15" s="13" t="s">
        <v>29</v>
      </c>
      <c r="K15" s="16" t="str">
        <f>HYPERLINK("https://www.digikey.com/product-detail/en/amphenol-icc-fci/10103592-0001LF/609-4048-1-ND/2350355", "Digikey")</f>
        <v>Digikey</v>
      </c>
      <c r="L15" s="12">
        <f t="shared" si="1"/>
        <v>0.78</v>
      </c>
      <c r="M15" s="15" t="str">
        <f>HYPERLINK("https://cdn.amphenol-icc.com/media/wysiwyg/files/drawing/10103592.pdf", "Datasheet")</f>
        <v>Datasheet</v>
      </c>
    </row>
    <row r="16" ht="12.75" customHeight="1">
      <c r="A16" s="13" t="s">
        <v>61</v>
      </c>
      <c r="B16" s="13">
        <v>4.0</v>
      </c>
      <c r="C16" s="13">
        <v>0.1</v>
      </c>
      <c r="D16" s="13" t="s">
        <v>62</v>
      </c>
      <c r="E16" s="13" t="s">
        <v>63</v>
      </c>
      <c r="F16" s="9" t="s">
        <v>33</v>
      </c>
      <c r="G16" s="13" t="s">
        <v>64</v>
      </c>
      <c r="H16" s="13" t="s">
        <v>65</v>
      </c>
      <c r="I16" s="13" t="s">
        <v>66</v>
      </c>
      <c r="J16" s="13" t="s">
        <v>29</v>
      </c>
      <c r="K16" s="14" t="str">
        <f>HYPERLINK("https://www.digikey.com/product-detail/en/yageo/RC0201FR-071ML/311-1MMCT-ND/4340582", "Digikey")</f>
        <v>Digikey</v>
      </c>
      <c r="L16" s="12">
        <f t="shared" si="1"/>
        <v>0.4</v>
      </c>
      <c r="M16" s="15" t="str">
        <f>HYPERLINK("http://www.yageo.com/documents/recent/PYu-RC_Group_51_RoHS_L_10.pdf", "Datasheet")</f>
        <v>Datasheet</v>
      </c>
    </row>
    <row r="17" ht="12.75" customHeight="1">
      <c r="A17" s="13" t="s">
        <v>67</v>
      </c>
      <c r="B17" s="13">
        <v>2.0</v>
      </c>
      <c r="C17" s="13">
        <v>0.17</v>
      </c>
      <c r="D17" s="13" t="s">
        <v>68</v>
      </c>
      <c r="E17" s="13" t="s">
        <v>69</v>
      </c>
      <c r="F17" s="9" t="s">
        <v>33</v>
      </c>
      <c r="G17" s="13" t="s">
        <v>70</v>
      </c>
      <c r="H17" s="13" t="s">
        <v>71</v>
      </c>
      <c r="I17" s="13" t="s">
        <v>72</v>
      </c>
      <c r="J17" s="13" t="s">
        <v>29</v>
      </c>
      <c r="K17" s="14" t="str">
        <f>HYPERLINK("https://www.digikey.com/product-detail/en/te-connectivity-alcoswitch-switches/FSM4JRT/450-2038-1-ND/4146915", "Digikey")</f>
        <v>Digikey</v>
      </c>
      <c r="L17" s="12">
        <f t="shared" si="1"/>
        <v>0.34</v>
      </c>
      <c r="M17" s="15" t="str">
        <f>HYPERLINK("https://www.te.com/commerce/DocumentDelivery/DDEController?Action=srchrtrv&amp;DocNm=2-1437565-2&amp;DocType=Customer+Drawing&amp;DocLang=English", "Datasheet")</f>
        <v>Datasheet</v>
      </c>
      <c r="N17" s="10"/>
    </row>
    <row r="18" ht="12.75" customHeight="1">
      <c r="A18" s="13" t="s">
        <v>73</v>
      </c>
      <c r="B18" s="13">
        <v>3.0</v>
      </c>
      <c r="C18" s="13">
        <v>0.24</v>
      </c>
      <c r="D18" s="13" t="s">
        <v>74</v>
      </c>
      <c r="E18" s="13" t="s">
        <v>75</v>
      </c>
      <c r="F18" s="9" t="s">
        <v>33</v>
      </c>
      <c r="G18" s="13" t="s">
        <v>76</v>
      </c>
      <c r="H18" s="13" t="s">
        <v>77</v>
      </c>
      <c r="I18" s="13" t="s">
        <v>78</v>
      </c>
      <c r="J18" s="13" t="s">
        <v>29</v>
      </c>
      <c r="K18" s="14" t="str">
        <f>HYPERLINK("https://www.digikey.com/product-detail/en/on-semiconductor/MBT2222ADW1T1G/MBT2222ADW1T1GOSCT-ND/2705031", "Digikey")</f>
        <v>Digikey</v>
      </c>
      <c r="L18" s="12">
        <f t="shared" si="1"/>
        <v>0.72</v>
      </c>
      <c r="M18" s="15" t="str">
        <f>HYPERLINK("https://www.onsemi.com/pub/Collateral/MBT2222ADW1T1-D.PDF", "Datasheet")</f>
        <v>Datasheet</v>
      </c>
    </row>
    <row r="19" ht="12.75" customHeight="1">
      <c r="A19" s="13" t="s">
        <v>79</v>
      </c>
      <c r="B19" s="13">
        <v>3.0</v>
      </c>
      <c r="C19" s="13">
        <v>0.18</v>
      </c>
      <c r="D19" s="13" t="s">
        <v>80</v>
      </c>
      <c r="E19" s="13" t="s">
        <v>81</v>
      </c>
      <c r="F19" s="13" t="s">
        <v>33</v>
      </c>
      <c r="G19" s="13" t="s">
        <v>82</v>
      </c>
      <c r="H19" s="13" t="s">
        <v>83</v>
      </c>
      <c r="I19" s="13" t="s">
        <v>84</v>
      </c>
      <c r="J19" s="13" t="s">
        <v>29</v>
      </c>
      <c r="K19" s="14" t="str">
        <f>HYPERLINK("https://www.digikey.com/product-detail/en/diodes-incorporated/1N4148W-7-F/1N4148W-FDICT-ND/815280", "Digikey")</f>
        <v>Digikey</v>
      </c>
      <c r="L19" s="12">
        <f t="shared" si="1"/>
        <v>0.54</v>
      </c>
      <c r="M19" s="15" t="str">
        <f>HYPERLINK("https://www.digikey.com/product-detail/en/diodes-incorporated/1N4148W-7-F/1N4148W-FDICT-ND/815280", "Datasheet")</f>
        <v>Datasheet</v>
      </c>
    </row>
    <row r="20" ht="12.75" customHeight="1">
      <c r="A20" s="13" t="s">
        <v>85</v>
      </c>
      <c r="B20" s="13">
        <v>1.0</v>
      </c>
      <c r="C20" s="13">
        <v>3.02</v>
      </c>
      <c r="D20" s="13" t="s">
        <v>86</v>
      </c>
      <c r="E20" s="13" t="s">
        <v>32</v>
      </c>
      <c r="F20" s="13" t="s">
        <v>33</v>
      </c>
      <c r="G20" s="13" t="s">
        <v>87</v>
      </c>
      <c r="H20" s="13" t="s">
        <v>88</v>
      </c>
      <c r="I20" s="13" t="s">
        <v>89</v>
      </c>
      <c r="J20" s="13" t="s">
        <v>29</v>
      </c>
      <c r="K20" s="14" t="str">
        <f>HYPERLINK("https://www.digikey.com/product-detail/en/te-connectivity-potter-brumfield-relays/W57-XB1A7A10-5/PB1068-ND/1628639", "Digikey")</f>
        <v>Digikey</v>
      </c>
      <c r="L20" s="12">
        <f t="shared" si="1"/>
        <v>3.02</v>
      </c>
      <c r="M20" s="15" t="str">
        <f>HYPERLINK("https://www.te.com/commerce/DocumentDelivery/DDEController?Action=srchrtrv&amp;DocNm=1308242_W57&amp;DocType=DS&amp;DocLang=English", "Datasheet")</f>
        <v>Datasheet</v>
      </c>
    </row>
    <row r="21" ht="12.75" customHeight="1">
      <c r="A21" s="13" t="s">
        <v>90</v>
      </c>
      <c r="B21" s="13">
        <v>2.0</v>
      </c>
      <c r="C21" s="13">
        <v>5.54</v>
      </c>
      <c r="D21" s="13" t="s">
        <v>91</v>
      </c>
      <c r="E21" s="13" t="s">
        <v>45</v>
      </c>
      <c r="F21" s="13" t="s">
        <v>33</v>
      </c>
      <c r="G21" s="13" t="s">
        <v>92</v>
      </c>
      <c r="H21" s="13" t="s">
        <v>93</v>
      </c>
      <c r="I21" s="13" t="s">
        <v>94</v>
      </c>
      <c r="J21" s="13" t="s">
        <v>29</v>
      </c>
      <c r="K21" s="14" t="str">
        <f>HYPERLINK("https://www.digikey.com/product-detail/en/allegro-microsystems-llc/ACS722LLCTR-10AB-T/620-1635-1-ND/4948871", "Digikey")</f>
        <v>Digikey</v>
      </c>
      <c r="L21" s="12">
        <f t="shared" si="1"/>
        <v>11.08</v>
      </c>
      <c r="M21" s="15" t="str">
        <f>HYPERLINK("https://www.allegromicro.com/~/media/Files/Datasheets/ACS722-Datasheet.ashx", "Datasheet")</f>
        <v>Datasheet</v>
      </c>
    </row>
    <row r="22" ht="12.75" customHeight="1">
      <c r="A22" s="13" t="s">
        <v>95</v>
      </c>
      <c r="B22" s="13">
        <v>1.0</v>
      </c>
      <c r="C22" s="13">
        <v>6.8</v>
      </c>
      <c r="D22" s="13" t="s">
        <v>96</v>
      </c>
      <c r="E22" s="13" t="s">
        <v>97</v>
      </c>
      <c r="F22" s="13" t="s">
        <v>33</v>
      </c>
      <c r="G22" s="13" t="s">
        <v>34</v>
      </c>
      <c r="H22" s="13" t="s">
        <v>98</v>
      </c>
      <c r="I22" s="13" t="s">
        <v>99</v>
      </c>
      <c r="J22" s="13" t="s">
        <v>29</v>
      </c>
      <c r="K22" s="14" t="str">
        <f>HYPERLINK("https://www.digikey.com/product-detail/en/espressif-systems/ESP32-WROOM-32/1904-1010-1-ND/8544305", "Digikey")</f>
        <v>Digikey</v>
      </c>
      <c r="L22" s="12">
        <f t="shared" si="1"/>
        <v>6.8</v>
      </c>
      <c r="M22" s="15" t="str">
        <f>HYPERLINK("https://www.espressif.com/sites/default/files/documentation/esp32-wroom-32_datasheet_en.pdf", "Datasheet")</f>
        <v>Datasheet</v>
      </c>
    </row>
    <row r="23" ht="12.75" customHeight="1">
      <c r="A23" s="13" t="s">
        <v>100</v>
      </c>
      <c r="B23" s="13">
        <v>1.0</v>
      </c>
      <c r="C23" s="13">
        <v>1.14</v>
      </c>
      <c r="D23" s="13" t="s">
        <v>101</v>
      </c>
      <c r="E23" s="13" t="s">
        <v>102</v>
      </c>
      <c r="F23" s="13" t="s">
        <v>33</v>
      </c>
      <c r="G23" s="13" t="s">
        <v>103</v>
      </c>
      <c r="H23" s="13" t="s">
        <v>104</v>
      </c>
      <c r="I23" s="13" t="s">
        <v>105</v>
      </c>
      <c r="J23" s="13" t="s">
        <v>29</v>
      </c>
      <c r="K23" s="14" t="str">
        <f>HYPERLINK("https://www.digikey.com/product-detail/en/texas-instruments/LM1117MPX-3.3-NOPB/LM1117MPX-3.3-NOPBCT-ND/1010516", "Digikey")</f>
        <v>Digikey</v>
      </c>
      <c r="L23" s="12">
        <f t="shared" si="1"/>
        <v>1.14</v>
      </c>
      <c r="M23" s="15" t="str">
        <f>HYPERLINK("http://www.ti.com/lit/ds/symlink/lm1117.pdf", "Datasheet")</f>
        <v>Datasheet</v>
      </c>
    </row>
    <row r="24" ht="12.75" customHeight="1">
      <c r="A24" s="13" t="s">
        <v>106</v>
      </c>
      <c r="B24" s="13">
        <v>1.0</v>
      </c>
      <c r="C24" s="13">
        <v>3.17</v>
      </c>
      <c r="D24" s="13" t="s">
        <v>107</v>
      </c>
      <c r="E24" s="13" t="s">
        <v>108</v>
      </c>
      <c r="F24" s="13" t="s">
        <v>33</v>
      </c>
      <c r="G24" s="13" t="s">
        <v>92</v>
      </c>
      <c r="H24" s="13" t="s">
        <v>109</v>
      </c>
      <c r="I24" s="13" t="s">
        <v>110</v>
      </c>
      <c r="J24" s="13" t="s">
        <v>29</v>
      </c>
      <c r="K24" s="14" t="str">
        <f>HYPERLINK("https://www.digikey.com/product-detail/en/silicon-labs/CP2102N-A01-GQFN20/336-3692-ND/6012517", "Digikey")</f>
        <v>Digikey</v>
      </c>
      <c r="L24" s="12">
        <f t="shared" si="1"/>
        <v>3.17</v>
      </c>
      <c r="M24" s="15" t="str">
        <f>HYPERLINK("https://www.silabs.com/documents/public/data-sheets/cp2102n-datasheet.pdf", "Datasheet")</f>
        <v>Datasheet</v>
      </c>
    </row>
    <row r="25" ht="12.75" customHeight="1">
      <c r="L25" s="12">
        <f t="shared" si="1"/>
        <v>0</v>
      </c>
    </row>
    <row r="26" ht="12.75" customHeight="1">
      <c r="L26" s="12">
        <f t="shared" si="1"/>
        <v>0</v>
      </c>
    </row>
    <row r="27" ht="12.75" customHeight="1">
      <c r="L27" s="12">
        <f t="shared" si="1"/>
        <v>0</v>
      </c>
    </row>
    <row r="28" ht="12.75" customHeight="1">
      <c r="L28" s="12">
        <f t="shared" si="1"/>
        <v>0</v>
      </c>
    </row>
    <row r="29" ht="12.75" customHeight="1">
      <c r="L29" s="12">
        <f t="shared" si="1"/>
        <v>0</v>
      </c>
    </row>
    <row r="30" ht="12.75" customHeight="1">
      <c r="L30" s="12">
        <f t="shared" si="1"/>
        <v>0</v>
      </c>
    </row>
    <row r="31" ht="12.75" customHeight="1">
      <c r="L31" s="12">
        <f t="shared" si="1"/>
        <v>0</v>
      </c>
    </row>
    <row r="32" ht="12.75" customHeight="1">
      <c r="L32" s="12">
        <f t="shared" si="1"/>
        <v>0</v>
      </c>
    </row>
    <row r="33" ht="12.75" customHeight="1">
      <c r="L33" s="12">
        <f t="shared" si="1"/>
        <v>0</v>
      </c>
    </row>
    <row r="34" ht="12.75" customHeight="1">
      <c r="L34" s="12">
        <f t="shared" si="1"/>
        <v>0</v>
      </c>
    </row>
    <row r="35" ht="12.75" customHeight="1">
      <c r="L35" s="12">
        <f t="shared" si="1"/>
        <v>0</v>
      </c>
    </row>
    <row r="36" ht="12.75" customHeight="1">
      <c r="L36" s="12">
        <f t="shared" si="1"/>
        <v>0</v>
      </c>
    </row>
    <row r="37" ht="12.75" customHeight="1">
      <c r="L37" s="12">
        <f t="shared" si="1"/>
        <v>0</v>
      </c>
    </row>
    <row r="38" ht="12.75" customHeight="1">
      <c r="L38" s="12">
        <f t="shared" si="1"/>
        <v>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scale="80" orientation="landscape"/>
  <drawing r:id="rId1"/>
</worksheet>
</file>