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Jorian Brusind\Documents\GitHub\PersonalProjects\DND\"/>
    </mc:Choice>
  </mc:AlternateContent>
  <xr:revisionPtr revIDLastSave="0" documentId="13_ncr:1_{22D7F8D7-4572-4BC5-830E-3B61489F1675}" xr6:coauthVersionLast="46" xr6:coauthVersionMax="46" xr10:uidLastSave="{00000000-0000-0000-0000-000000000000}"/>
  <bookViews>
    <workbookView xWindow="-120" yWindow="-120" windowWidth="29040" windowHeight="15840" tabRatio="500" activeTab="9" xr2:uid="{00000000-000D-0000-FFFF-FFFF00000000}"/>
  </bookViews>
  <sheets>
    <sheet name="Readme" sheetId="1" r:id="rId1"/>
    <sheet name="Character" sheetId="2" r:id="rId2"/>
    <sheet name="Inventory" sheetId="3" r:id="rId3"/>
    <sheet name="Barbarian" sheetId="4" state="hidden" r:id="rId4"/>
    <sheet name="Bard" sheetId="5" state="hidden" r:id="rId5"/>
    <sheet name="Cleric" sheetId="6" state="hidden" r:id="rId6"/>
    <sheet name="Druid" sheetId="7" state="hidden" r:id="rId7"/>
    <sheet name="Fighter" sheetId="8" state="hidden" r:id="rId8"/>
    <sheet name="Monk" sheetId="9" state="hidden" r:id="rId9"/>
    <sheet name="Paladin" sheetId="10" r:id="rId10"/>
    <sheet name="Ranger" sheetId="11" state="hidden" r:id="rId11"/>
    <sheet name="Rogue" sheetId="12" state="hidden" r:id="rId12"/>
    <sheet name="Sorcerer" sheetId="13" state="hidden" r:id="rId13"/>
    <sheet name="Warlock" sheetId="14" state="hidden" r:id="rId14"/>
    <sheet name="Wizard" sheetId="15" state="hidden" r:id="rId15"/>
    <sheet name="Spell Desc." sheetId="16" r:id="rId16"/>
    <sheet name="Feature Desc." sheetId="17" r:id="rId17"/>
    <sheet name="Races" sheetId="18" r:id="rId18"/>
    <sheet name="Classes" sheetId="19" r:id="rId19"/>
  </sheets>
  <definedNames>
    <definedName name="_xlnm._FilterDatabase" localSheetId="6">Druid!$B$28:$B$43</definedName>
    <definedName name="_xlnm._FilterDatabase" localSheetId="2">Inventory!$B$32:$C$62</definedName>
    <definedName name="_xlnm._FilterDatabase" localSheetId="17">Races!$B$148:$B$162</definedName>
    <definedName name="Domains">Classes!$Q$80:$Q$87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8" i="2" l="1"/>
  <c r="C10" i="10"/>
  <c r="H10" i="2"/>
  <c r="L24" i="2" l="1"/>
  <c r="E5" i="2"/>
  <c r="E6" i="2"/>
  <c r="E7" i="2"/>
  <c r="H7" i="2" s="1"/>
  <c r="E8" i="2"/>
  <c r="L19" i="2" s="1"/>
  <c r="E9" i="2"/>
  <c r="L16" i="2" s="1"/>
  <c r="E10" i="2"/>
  <c r="L12" i="2" s="1"/>
  <c r="D9" i="15"/>
  <c r="C10" i="14"/>
  <c r="C9" i="13"/>
  <c r="C9" i="11"/>
  <c r="C4" i="11"/>
  <c r="D6" i="7"/>
  <c r="D5" i="7"/>
  <c r="D4" i="7"/>
  <c r="B52" i="6"/>
  <c r="B51" i="6"/>
  <c r="B45" i="6"/>
  <c r="B42" i="6"/>
  <c r="B41" i="6"/>
  <c r="B40" i="6"/>
  <c r="B39" i="6"/>
  <c r="B32" i="6"/>
  <c r="B31" i="6"/>
  <c r="B28" i="6"/>
  <c r="C26" i="6"/>
  <c r="C9" i="5"/>
  <c r="D68" i="3"/>
  <c r="D51" i="3"/>
  <c r="F28" i="3"/>
  <c r="F23" i="3"/>
  <c r="F15" i="3"/>
  <c r="L22" i="2"/>
  <c r="L20" i="2"/>
  <c r="E20" i="2"/>
  <c r="C258" i="15"/>
  <c r="E16" i="2"/>
  <c r="L11" i="2"/>
  <c r="L10" i="2"/>
  <c r="C10" i="7"/>
  <c r="L8" i="2"/>
  <c r="D40" i="12"/>
  <c r="B5" i="3"/>
  <c r="C5" i="3" s="1"/>
  <c r="L9" i="2" l="1"/>
  <c r="C4" i="14"/>
  <c r="L14" i="2"/>
  <c r="C4" i="6"/>
  <c r="C4" i="7"/>
  <c r="L7" i="2"/>
  <c r="C80" i="5"/>
  <c r="C14" i="6"/>
  <c r="C51" i="6"/>
  <c r="C70" i="6"/>
  <c r="C80" i="6"/>
  <c r="C98" i="6"/>
  <c r="C114" i="6"/>
  <c r="B130" i="6"/>
  <c r="B139" i="6"/>
  <c r="C157" i="6"/>
  <c r="B53" i="7"/>
  <c r="C70" i="7"/>
  <c r="C86" i="7"/>
  <c r="C96" i="7"/>
  <c r="C117" i="7"/>
  <c r="B139" i="7"/>
  <c r="D51" i="8"/>
  <c r="C27" i="10"/>
  <c r="B49" i="10"/>
  <c r="C68" i="10"/>
  <c r="C89" i="10"/>
  <c r="C106" i="10"/>
  <c r="C110" i="13"/>
  <c r="C13" i="14"/>
  <c r="B62" i="14"/>
  <c r="B101" i="14"/>
  <c r="D8" i="15"/>
  <c r="C53" i="5"/>
  <c r="L17" i="2"/>
  <c r="C101" i="5"/>
  <c r="C25" i="6"/>
  <c r="C39" i="6"/>
  <c r="B72" i="6"/>
  <c r="C81" i="6"/>
  <c r="C100" i="6"/>
  <c r="B117" i="6"/>
  <c r="C130" i="6"/>
  <c r="C139" i="6"/>
  <c r="C158" i="6"/>
  <c r="C53" i="7"/>
  <c r="B72" i="7"/>
  <c r="C87" i="7"/>
  <c r="C97" i="7"/>
  <c r="C119" i="7"/>
  <c r="C139" i="7"/>
  <c r="C4" i="10"/>
  <c r="C28" i="10"/>
  <c r="C73" i="10"/>
  <c r="B94" i="10"/>
  <c r="C125" i="13"/>
  <c r="C26" i="14"/>
  <c r="B64" i="14"/>
  <c r="B102" i="14"/>
  <c r="L18" i="2"/>
  <c r="C114" i="5"/>
  <c r="C52" i="6"/>
  <c r="C72" i="6"/>
  <c r="B82" i="6"/>
  <c r="B101" i="6"/>
  <c r="C117" i="6"/>
  <c r="C131" i="6"/>
  <c r="C142" i="6"/>
  <c r="C160" i="6"/>
  <c r="C61" i="7"/>
  <c r="C72" i="7"/>
  <c r="B88" i="7"/>
  <c r="C101" i="7"/>
  <c r="C120" i="7"/>
  <c r="C142" i="7"/>
  <c r="B30" i="10"/>
  <c r="C51" i="10"/>
  <c r="C78" i="10"/>
  <c r="C94" i="10"/>
  <c r="D47" i="12"/>
  <c r="C141" i="13"/>
  <c r="B31" i="14"/>
  <c r="C70" i="14"/>
  <c r="B104" i="14"/>
  <c r="C11" i="15"/>
  <c r="C40" i="6"/>
  <c r="C55" i="6"/>
  <c r="B73" i="6"/>
  <c r="C82" i="6"/>
  <c r="C101" i="6"/>
  <c r="C120" i="6"/>
  <c r="B132" i="6"/>
  <c r="B147" i="6"/>
  <c r="C161" i="6"/>
  <c r="B62" i="7"/>
  <c r="C73" i="7"/>
  <c r="C88" i="7"/>
  <c r="C104" i="7"/>
  <c r="C124" i="7"/>
  <c r="C143" i="7"/>
  <c r="C30" i="10"/>
  <c r="C54" i="10"/>
  <c r="B80" i="10"/>
  <c r="B95" i="10"/>
  <c r="C4" i="13"/>
  <c r="C156" i="13"/>
  <c r="B33" i="14"/>
  <c r="B74" i="14"/>
  <c r="C107" i="14"/>
  <c r="C31" i="15"/>
  <c r="C4" i="5"/>
  <c r="C147" i="5"/>
  <c r="C28" i="6"/>
  <c r="B59" i="6"/>
  <c r="C73" i="6"/>
  <c r="C87" i="6"/>
  <c r="B106" i="6"/>
  <c r="B123" i="6"/>
  <c r="C132" i="6"/>
  <c r="C147" i="6"/>
  <c r="B162" i="6"/>
  <c r="C62" i="7"/>
  <c r="B74" i="7"/>
  <c r="C89" i="7"/>
  <c r="C108" i="7"/>
  <c r="B129" i="7"/>
  <c r="C144" i="7"/>
  <c r="C9" i="10"/>
  <c r="B33" i="10"/>
  <c r="B58" i="10"/>
  <c r="C80" i="10"/>
  <c r="C95" i="10"/>
  <c r="C8" i="11"/>
  <c r="C169" i="13"/>
  <c r="B35" i="14"/>
  <c r="B75" i="14"/>
  <c r="B111" i="14"/>
  <c r="C66" i="15"/>
  <c r="C58" i="10"/>
  <c r="B81" i="10"/>
  <c r="B98" i="10"/>
  <c r="C179" i="13"/>
  <c r="B37" i="14"/>
  <c r="B78" i="14"/>
  <c r="B113" i="14"/>
  <c r="C105" i="15"/>
  <c r="C162" i="5"/>
  <c r="C59" i="6"/>
  <c r="C91" i="6"/>
  <c r="C123" i="6"/>
  <c r="B149" i="6"/>
  <c r="B66" i="7"/>
  <c r="C129" i="7"/>
  <c r="B60" i="6"/>
  <c r="C74" i="6"/>
  <c r="B93" i="6"/>
  <c r="B107" i="6"/>
  <c r="B125" i="6"/>
  <c r="B134" i="6"/>
  <c r="C149" i="6"/>
  <c r="C165" i="6"/>
  <c r="C14" i="7"/>
  <c r="C66" i="7"/>
  <c r="C77" i="7"/>
  <c r="C91" i="7"/>
  <c r="C109" i="7"/>
  <c r="C130" i="7"/>
  <c r="C161" i="7"/>
  <c r="C13" i="10"/>
  <c r="C38" i="10"/>
  <c r="C63" i="10"/>
  <c r="C81" i="10"/>
  <c r="C98" i="10"/>
  <c r="C12" i="11"/>
  <c r="C8" i="13"/>
  <c r="B42" i="14"/>
  <c r="B85" i="14"/>
  <c r="B114" i="14"/>
  <c r="C139" i="15"/>
  <c r="C74" i="7"/>
  <c r="C90" i="7"/>
  <c r="C147" i="7"/>
  <c r="L13" i="2"/>
  <c r="L21" i="2"/>
  <c r="C172" i="5"/>
  <c r="H8" i="2"/>
  <c r="C8" i="5"/>
  <c r="C31" i="6"/>
  <c r="C42" i="6"/>
  <c r="C60" i="6"/>
  <c r="B77" i="6"/>
  <c r="C93" i="6"/>
  <c r="C107" i="6"/>
  <c r="C125" i="6"/>
  <c r="C134" i="6"/>
  <c r="C150" i="6"/>
  <c r="C180" i="6"/>
  <c r="C25" i="7"/>
  <c r="B67" i="7"/>
  <c r="C80" i="7"/>
  <c r="C92" i="7"/>
  <c r="C111" i="7"/>
  <c r="B131" i="7"/>
  <c r="C171" i="7"/>
  <c r="B16" i="10"/>
  <c r="B44" i="10"/>
  <c r="B65" i="10"/>
  <c r="C82" i="10"/>
  <c r="B100" i="10"/>
  <c r="C30" i="11"/>
  <c r="B43" i="14"/>
  <c r="B87" i="14"/>
  <c r="B116" i="14"/>
  <c r="C167" i="15"/>
  <c r="C135" i="5"/>
  <c r="C30" i="6"/>
  <c r="B74" i="6"/>
  <c r="C133" i="6"/>
  <c r="B109" i="7"/>
  <c r="C195" i="15"/>
  <c r="E12" i="2"/>
  <c r="C41" i="6"/>
  <c r="C106" i="6"/>
  <c r="C162" i="6"/>
  <c r="B66" i="6"/>
  <c r="C77" i="6"/>
  <c r="B94" i="6"/>
  <c r="C110" i="6"/>
  <c r="C126" i="6"/>
  <c r="B136" i="6"/>
  <c r="B154" i="6"/>
  <c r="C193" i="6"/>
  <c r="C46" i="7"/>
  <c r="C67" i="7"/>
  <c r="B82" i="7"/>
  <c r="B93" i="7"/>
  <c r="B114" i="7"/>
  <c r="C131" i="7"/>
  <c r="C183" i="7"/>
  <c r="C16" i="10"/>
  <c r="C44" i="10"/>
  <c r="C65" i="10"/>
  <c r="B83" i="10"/>
  <c r="C100" i="10"/>
  <c r="C54" i="11"/>
  <c r="C11" i="13"/>
  <c r="C48" i="14"/>
  <c r="B88" i="14"/>
  <c r="B118" i="14"/>
  <c r="L15" i="2"/>
  <c r="C12" i="5"/>
  <c r="C32" i="6"/>
  <c r="C45" i="6"/>
  <c r="C66" i="6"/>
  <c r="B78" i="6"/>
  <c r="C94" i="6"/>
  <c r="B112" i="6"/>
  <c r="C127" i="6"/>
  <c r="C136" i="6"/>
  <c r="C154" i="6"/>
  <c r="C202" i="6"/>
  <c r="C50" i="7"/>
  <c r="B68" i="7"/>
  <c r="C82" i="7"/>
  <c r="C93" i="7"/>
  <c r="C114" i="7"/>
  <c r="C132" i="7"/>
  <c r="D44" i="8"/>
  <c r="B25" i="10"/>
  <c r="C45" i="10"/>
  <c r="B67" i="10"/>
  <c r="C83" i="10"/>
  <c r="B104" i="10"/>
  <c r="C70" i="11"/>
  <c r="C31" i="13"/>
  <c r="C9" i="14"/>
  <c r="B51" i="14"/>
  <c r="C93" i="14"/>
  <c r="D4" i="15"/>
  <c r="C220" i="15"/>
  <c r="C27" i="5"/>
  <c r="C10" i="6"/>
  <c r="C33" i="6"/>
  <c r="C50" i="6"/>
  <c r="B68" i="6"/>
  <c r="C78" i="6"/>
  <c r="B97" i="6"/>
  <c r="C112" i="6"/>
  <c r="B128" i="6"/>
  <c r="B138" i="6"/>
  <c r="C155" i="6"/>
  <c r="B52" i="7"/>
  <c r="C68" i="7"/>
  <c r="C83" i="7"/>
  <c r="B95" i="7"/>
  <c r="C115" i="7"/>
  <c r="C134" i="7"/>
  <c r="B48" i="10"/>
  <c r="C67" i="10"/>
  <c r="B86" i="10"/>
  <c r="C104" i="10"/>
  <c r="C80" i="11"/>
  <c r="C56" i="13"/>
  <c r="B52" i="14"/>
  <c r="B99" i="14"/>
  <c r="C240" i="15"/>
  <c r="C35" i="6"/>
  <c r="C68" i="6"/>
  <c r="B80" i="6"/>
  <c r="C97" i="6"/>
  <c r="C113" i="6"/>
  <c r="C128" i="6"/>
  <c r="C138" i="6"/>
  <c r="C156" i="6"/>
  <c r="C52" i="7"/>
  <c r="B70" i="7"/>
  <c r="B86" i="7"/>
  <c r="C95" i="7"/>
  <c r="C116" i="7"/>
  <c r="C137" i="7"/>
  <c r="B27" i="10"/>
  <c r="B68" i="10"/>
  <c r="C86" i="10"/>
  <c r="B106" i="10"/>
  <c r="C85" i="13"/>
  <c r="C11" i="14"/>
  <c r="B56" i="14"/>
  <c r="B100" i="14"/>
  <c r="C11" i="7" l="1"/>
  <c r="H6" i="2"/>
  <c r="H9" i="2"/>
  <c r="C11" i="6"/>
  <c r="D6" i="15"/>
  <c r="D46" i="8"/>
  <c r="D5" i="15"/>
  <c r="D45" i="8"/>
  <c r="H5" i="2"/>
  <c r="C6" i="6"/>
  <c r="C6" i="14"/>
  <c r="C5" i="5"/>
  <c r="C5" i="6"/>
  <c r="C5" i="14"/>
  <c r="C6" i="5"/>
  <c r="C6" i="13"/>
  <c r="C5" i="13"/>
  <c r="C6" i="11"/>
  <c r="C6" i="10"/>
  <c r="C5" i="11"/>
  <c r="C5" i="10"/>
  <c r="C6" i="7"/>
  <c r="L6" i="2"/>
  <c r="L5" i="2"/>
  <c r="D42" i="12"/>
  <c r="D41" i="12"/>
  <c r="C5" i="7"/>
  <c r="E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100-000001000000}">
      <text>
        <r>
          <rPr>
            <sz val="8"/>
            <color rgb="FF000000"/>
            <rFont val="Tahoma"/>
            <charset val="1"/>
          </rPr>
          <t>Stat rolls + racial bonuses (has to be manually input)</t>
        </r>
      </text>
    </comment>
    <comment ref="G4" authorId="0" shapeId="0" xr:uid="{00000000-0006-0000-0100-000002000000}">
      <text>
        <r>
          <rPr>
            <sz val="8"/>
            <color rgb="FF000000"/>
            <rFont val="Tahoma"/>
            <charset val="1"/>
          </rPr>
          <t>Only bonuses granted from buffs (gear/spells)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E00-000001000000}">
      <text>
        <r>
          <rPr>
            <sz val="8"/>
            <color rgb="FF000000"/>
            <rFont val="Tahoma"/>
            <family val="2"/>
            <charset val="1"/>
          </rPr>
          <t>Tag all known/prepared spells with * for auto-formatting to work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4" authorId="0" shapeId="0" xr:uid="{00000000-0006-0000-0200-000001000000}">
      <text>
        <r>
          <rPr>
            <sz val="8"/>
            <color rgb="FF000000"/>
            <rFont val="Tahoma"/>
            <family val="2"/>
            <charset val="1"/>
          </rPr>
          <t>Inhouse rule: Things that logically can be strung on to the backpack (max 60 lb.)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3" authorId="0" shapeId="0" xr:uid="{00000000-0006-0000-0400-000001000000}">
      <text>
        <r>
          <rPr>
            <sz val="8"/>
            <color rgb="FF000000"/>
            <rFont val="Tahoma"/>
            <family val="2"/>
            <charset val="1"/>
          </rPr>
          <t>Tag all known/prepared spells with * for auto-formatting to work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500-000003000000}">
      <text>
        <r>
          <rPr>
            <sz val="8"/>
            <color rgb="FF000000"/>
            <rFont val="Tahoma"/>
            <charset val="1"/>
          </rPr>
          <t>Inhouse rule: Extra domain at level 4, only spells</t>
        </r>
      </text>
    </comment>
    <comment ref="C15" authorId="0" shapeId="0" xr:uid="{00000000-0006-0000-0500-000001000000}">
      <text>
        <r>
          <rPr>
            <sz val="8"/>
            <color rgb="FF000000"/>
            <rFont val="Tahoma"/>
            <family val="2"/>
            <charset val="1"/>
          </rPr>
          <t>Tag all known/prepared spells with * for auto-formatting to work</t>
        </r>
      </text>
    </comment>
    <comment ref="C27" authorId="0" shapeId="0" xr:uid="{00000000-0006-0000-0500-000002000000}">
      <text>
        <r>
          <rPr>
            <sz val="8"/>
            <color rgb="FF000000"/>
            <rFont val="Tahoma"/>
            <family val="2"/>
            <charset val="1"/>
          </rPr>
          <t>If you don't have the life domain, but still want to prepare spells like "Bless" or "Cure Wounds". Go into the formula and add * between the last double quotation marks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600-000001000000}">
      <text>
        <r>
          <rPr>
            <sz val="8"/>
            <color rgb="FF000000"/>
            <rFont val="Tahoma"/>
            <family val="2"/>
            <charset val="1"/>
          </rPr>
          <t xml:space="preserve">Tag all known/prepeared spells with * for auto-formatting to work
</t>
        </r>
      </text>
    </comment>
    <comment ref="C48" authorId="0" shapeId="0" xr:uid="{00000000-0006-0000-0600-000002000000}">
      <text>
        <r>
          <rPr>
            <sz val="8"/>
            <color rgb="FF000000"/>
            <rFont val="Tahoma"/>
            <family val="2"/>
            <charset val="1"/>
          </rPr>
          <t xml:space="preserve">If you don't have the land, but still want to prepear spells from the druid spell list like "Barkskin". Go into the formula and add * between the last double quotation marks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900-000001000000}">
      <text>
        <r>
          <rPr>
            <sz val="8"/>
            <color rgb="FF000000"/>
            <rFont val="Tahoma"/>
            <family val="2"/>
            <charset val="1"/>
          </rPr>
          <t xml:space="preserve">Tag all known/prepared spells with * for auto-formatting to work
If you don't have the oath, but still want to prepare spells from the paladin spell list like "Protection from Evil and Good". Go into the formula and add * between the last double quotation marks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A00-000001000000}">
      <text>
        <r>
          <rPr>
            <sz val="8"/>
            <color rgb="FF000000"/>
            <rFont val="Tahoma"/>
            <family val="2"/>
            <charset val="1"/>
          </rPr>
          <t>Tag all known/prepared spells with * for auto-formatting to work</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C00-000001000000}">
      <text>
        <r>
          <rPr>
            <sz val="8"/>
            <color rgb="FF000000"/>
            <rFont val="Tahoma"/>
            <family val="2"/>
            <charset val="1"/>
          </rPr>
          <t>Tag all known/prepared spells with * for auto-formatting to work</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D00-000001000000}">
      <text>
        <r>
          <rPr>
            <sz val="8"/>
            <color rgb="FF000000"/>
            <rFont val="Tahoma"/>
            <family val="2"/>
            <charset val="1"/>
          </rPr>
          <t>Tag all known/prepared spells with * for auto-formatting to work</t>
        </r>
      </text>
    </comment>
  </commentList>
</comments>
</file>

<file path=xl/sharedStrings.xml><?xml version="1.0" encoding="utf-8"?>
<sst xmlns="http://schemas.openxmlformats.org/spreadsheetml/2006/main" count="16523" uniqueCount="9893">
  <si>
    <t>General notes:</t>
  </si>
  <si>
    <r>
      <rPr>
        <b/>
        <sz val="11"/>
        <color rgb="FF000000"/>
        <rFont val="Sylfaen"/>
        <family val="1"/>
        <charset val="1"/>
      </rPr>
      <t>First of all:</t>
    </r>
    <r>
      <rPr>
        <sz val="11"/>
        <color rgb="FF000000"/>
        <rFont val="Sylfaen"/>
        <family val="1"/>
        <charset val="1"/>
      </rPr>
      <t xml:space="preserve"> Data in this sheet is taken directly from the 5e players handbook, except for the instaces where the cell comment mentions "in-house rule".</t>
    </r>
  </si>
  <si>
    <t>(Example in the Cleric class sheet: For my current campaign I let our Cleric choose an additional domain at Level 4, limited to the spells and not feats of that domain)</t>
  </si>
  <si>
    <r>
      <rPr>
        <sz val="11"/>
        <color rgb="FF000000"/>
        <rFont val="Sylfaen"/>
        <family val="1"/>
        <charset val="1"/>
      </rPr>
      <t xml:space="preserve">Stuff that needs tagging should be tagged with this symbol: </t>
    </r>
    <r>
      <rPr>
        <b/>
        <sz val="11"/>
        <color rgb="FF000000"/>
        <rFont val="Sylfaen"/>
        <family val="1"/>
        <charset val="1"/>
      </rPr>
      <t>*</t>
    </r>
    <r>
      <rPr>
        <sz val="11"/>
        <color rgb="FF000000"/>
        <rFont val="Sylfaen"/>
        <family val="1"/>
        <charset val="1"/>
      </rPr>
      <t xml:space="preserve"> (Skills, spells, prep etc.) - Because </t>
    </r>
    <r>
      <rPr>
        <b/>
        <sz val="11"/>
        <color rgb="FF000000"/>
        <rFont val="Sylfaen"/>
        <family val="1"/>
        <charset val="1"/>
      </rPr>
      <t>conditional formatting</t>
    </r>
  </si>
  <si>
    <r>
      <rPr>
        <sz val="11"/>
        <color rgb="FF000000"/>
        <rFont val="Sylfaen"/>
        <family val="1"/>
        <charset val="1"/>
      </rPr>
      <t xml:space="preserve">The following things are </t>
    </r>
    <r>
      <rPr>
        <b/>
        <sz val="11"/>
        <color rgb="FF000000"/>
        <rFont val="Sylfaen"/>
        <family val="1"/>
        <charset val="1"/>
      </rPr>
      <t>automagically calculated</t>
    </r>
    <r>
      <rPr>
        <sz val="11"/>
        <color rgb="FF000000"/>
        <rFont val="Sylfaen"/>
        <family val="1"/>
        <charset val="1"/>
      </rPr>
      <t xml:space="preserve"> in the </t>
    </r>
    <r>
      <rPr>
        <b/>
        <sz val="11"/>
        <color rgb="FF000000"/>
        <rFont val="Sylfaen"/>
        <family val="1"/>
        <charset val="1"/>
      </rPr>
      <t>character sheet</t>
    </r>
    <r>
      <rPr>
        <sz val="11"/>
        <color rgb="FF000000"/>
        <rFont val="Sylfaen"/>
        <family val="1"/>
        <charset val="1"/>
      </rPr>
      <t xml:space="preserve">: Attribute total, Base speed, initiative, Saving throws, Skills, Proficiency bonus, Hit Die </t>
    </r>
  </si>
  <si>
    <r>
      <rPr>
        <sz val="11"/>
        <color rgb="FF000000"/>
        <rFont val="Sylfaen"/>
        <family val="1"/>
        <charset val="1"/>
      </rPr>
      <t xml:space="preserve">The following things are </t>
    </r>
    <r>
      <rPr>
        <b/>
        <sz val="11"/>
        <color rgb="FF000000"/>
        <rFont val="Sylfaen"/>
        <family val="1"/>
        <charset val="1"/>
      </rPr>
      <t>automagically</t>
    </r>
    <r>
      <rPr>
        <sz val="11"/>
        <color rgb="FF000000"/>
        <rFont val="Sylfaen"/>
        <family val="1"/>
        <charset val="1"/>
      </rPr>
      <t xml:space="preserve"> </t>
    </r>
    <r>
      <rPr>
        <b/>
        <sz val="11"/>
        <color rgb="FF000000"/>
        <rFont val="Sylfaen"/>
        <family val="1"/>
        <charset val="1"/>
      </rPr>
      <t>calculated</t>
    </r>
    <r>
      <rPr>
        <sz val="11"/>
        <color rgb="FF000000"/>
        <rFont val="Sylfaen"/>
        <family val="1"/>
        <charset val="1"/>
      </rPr>
      <t xml:space="preserve"> in the </t>
    </r>
    <r>
      <rPr>
        <b/>
        <sz val="11"/>
        <color rgb="FF000000"/>
        <rFont val="Sylfaen"/>
        <family val="1"/>
        <charset val="1"/>
      </rPr>
      <t>class sheets</t>
    </r>
    <r>
      <rPr>
        <sz val="11"/>
        <color rgb="FF000000"/>
        <rFont val="Sylfaen"/>
        <family val="1"/>
        <charset val="1"/>
      </rPr>
      <t>: Spellcasting ability, spell save DC, spell attack bonus, spell slots, perparation limits and perparation totals</t>
    </r>
  </si>
  <si>
    <t>Extra about Cleric, Druid, Paladin and Warlock spells:</t>
  </si>
  <si>
    <t>If a class' spell list contains a spell that is only there because of a circle/domain/oath/familiar choice, the spell is either greyed out and/or have a (U) behind the spell name</t>
  </si>
  <si>
    <t>This is to clarify that you can not prepear these spells if you did not choose one direction or the other during the course of the game</t>
  </si>
  <si>
    <t>If a class' spell prep list contains the following symbol: ∞ -- it means that the spell is always prepared and does not count towards the prep limit. Add a * between the last quotation</t>
  </si>
  <si>
    <t>marks in the formula if you want to prepear this spell even though you don't have the circle/domain/oath (This only applies to spells that are not greyed out in the spell list)</t>
  </si>
  <si>
    <t>Warlock familiars only expand your spell list, they are not always prpeared and do count towards your prep limit if you choose to prepear them</t>
  </si>
  <si>
    <r>
      <rPr>
        <b/>
        <sz val="11"/>
        <color rgb="FF000000"/>
        <rFont val="Sylfaen"/>
        <family val="1"/>
        <charset val="1"/>
      </rPr>
      <t>Be aware</t>
    </r>
    <r>
      <rPr>
        <sz val="11"/>
        <color rgb="FF000000"/>
        <rFont val="Sylfaen"/>
        <family val="1"/>
        <charset val="1"/>
      </rPr>
      <t xml:space="preserve"> that copying around spells with hyperlinks will most likely mess up conditional formatting</t>
    </r>
  </si>
  <si>
    <r>
      <rPr>
        <sz val="11"/>
        <color rgb="FF000000"/>
        <rFont val="Sylfaen"/>
        <family val="1"/>
        <charset val="1"/>
      </rPr>
      <t xml:space="preserve">The Rogue's </t>
    </r>
    <r>
      <rPr>
        <b/>
        <sz val="11"/>
        <color rgb="FF000000"/>
        <rFont val="Sylfaen"/>
        <family val="1"/>
        <charset val="1"/>
      </rPr>
      <t xml:space="preserve">arcane trickster </t>
    </r>
    <r>
      <rPr>
        <sz val="11"/>
        <color rgb="FF000000"/>
        <rFont val="Sylfaen"/>
        <family val="1"/>
        <charset val="1"/>
      </rPr>
      <t xml:space="preserve">build and Warrior's </t>
    </r>
    <r>
      <rPr>
        <b/>
        <sz val="11"/>
        <color rgb="FF000000"/>
        <rFont val="Sylfaen"/>
        <family val="1"/>
        <charset val="1"/>
      </rPr>
      <t>eldritch knight</t>
    </r>
    <r>
      <rPr>
        <sz val="11"/>
        <color rgb="FF000000"/>
        <rFont val="Sylfaen"/>
        <family val="1"/>
        <charset val="1"/>
      </rPr>
      <t xml:space="preserve"> build still require some manual input on the spell side of things, but their spell tables are added so it should be easier</t>
    </r>
  </si>
  <si>
    <t>Tablets/Phones:</t>
  </si>
  <si>
    <r>
      <rPr>
        <sz val="11"/>
        <color rgb="FF000000"/>
        <rFont val="Sylfaen"/>
        <family val="1"/>
        <charset val="1"/>
      </rPr>
      <t>In general I reommend hiding class sheets that you don't need. Especially if you want to use this workbook on tablets or phones.</t>
    </r>
    <r>
      <rPr>
        <b/>
        <sz val="11"/>
        <color rgb="FF000000"/>
        <rFont val="Sylfaen"/>
        <family val="1"/>
        <charset val="1"/>
      </rPr>
      <t xml:space="preserve"> Do not hide: Classes, Feature desc., Spells desc., Races</t>
    </r>
  </si>
  <si>
    <r>
      <rPr>
        <sz val="11"/>
        <color rgb="FF000000"/>
        <rFont val="Sylfaen"/>
        <family val="1"/>
        <charset val="1"/>
      </rPr>
      <t xml:space="preserve">For Android or iPad tablets/phones I recommend using the </t>
    </r>
    <r>
      <rPr>
        <b/>
        <sz val="11"/>
        <color rgb="FF000000"/>
        <rFont val="Sylfaen"/>
        <family val="1"/>
        <charset val="1"/>
      </rPr>
      <t>Kingsoft Office Suite</t>
    </r>
    <r>
      <rPr>
        <sz val="11"/>
        <color rgb="FF000000"/>
        <rFont val="Sylfaen"/>
        <family val="1"/>
        <charset val="1"/>
      </rPr>
      <t xml:space="preserve"> as it retains all the features in this sheet (excepts for fonts and background in some instances).</t>
    </r>
  </si>
  <si>
    <t>Classes sheet:</t>
  </si>
  <si>
    <t>Contains the classes level up tables, spell slots and all that jazz (In case you want to cross reference the raw data)</t>
  </si>
  <si>
    <t>Feature desc.:</t>
  </si>
  <si>
    <t>Contains the descriptions of all class features. (I know some feature texts may have typos etc. I've tried fixing most of them,</t>
  </si>
  <si>
    <t>but text reckognition algorithms are not perfect and so some should be expected still. The same goes for the spell descriptions)</t>
  </si>
  <si>
    <t>Spell desc.:</t>
  </si>
  <si>
    <t xml:space="preserve">Contains the descriptions of all spells. Linked to this from classes spell lists. </t>
  </si>
  <si>
    <t>Races:</t>
  </si>
  <si>
    <t>When creating your character you can look up racial bonuses and some default values here</t>
  </si>
  <si>
    <t xml:space="preserve">Best regards, </t>
  </si>
  <si>
    <t>Zendo</t>
  </si>
  <si>
    <t>D&amp;D 5e Character Sheet</t>
  </si>
  <si>
    <t>Proficency tag: *  Expertise tag: **</t>
  </si>
  <si>
    <t>Name</t>
  </si>
  <si>
    <t>Attributes</t>
  </si>
  <si>
    <t>Total</t>
  </si>
  <si>
    <t>Base</t>
  </si>
  <si>
    <t>Bonus</t>
  </si>
  <si>
    <t>S.Thr.</t>
  </si>
  <si>
    <t>Skills</t>
  </si>
  <si>
    <t>Features, Traits, profs., languages</t>
  </si>
  <si>
    <t>Strength</t>
  </si>
  <si>
    <t>*</t>
  </si>
  <si>
    <r>
      <rPr>
        <sz val="10"/>
        <color rgb="FF000000"/>
        <rFont val="Sylfaen"/>
        <family val="1"/>
        <charset val="1"/>
      </rPr>
      <t>Acrobatics</t>
    </r>
    <r>
      <rPr>
        <sz val="10"/>
        <color rgb="FF808080"/>
        <rFont val="Sylfaen"/>
        <family val="1"/>
        <charset val="1"/>
      </rPr>
      <t xml:space="preserve"> </t>
    </r>
    <r>
      <rPr>
        <sz val="10"/>
        <color rgb="FF984807"/>
        <rFont val="Sylfaen"/>
        <family val="1"/>
        <charset val="1"/>
      </rPr>
      <t>(Dex)</t>
    </r>
  </si>
  <si>
    <t>Armor:</t>
  </si>
  <si>
    <t>Class</t>
  </si>
  <si>
    <t>Dexterity</t>
  </si>
  <si>
    <r>
      <rPr>
        <sz val="10"/>
        <color rgb="FF000000"/>
        <rFont val="Sylfaen"/>
        <family val="1"/>
        <charset val="1"/>
      </rPr>
      <t xml:space="preserve">Animal Handling </t>
    </r>
    <r>
      <rPr>
        <sz val="10"/>
        <color rgb="FF984807"/>
        <rFont val="Sylfaen"/>
        <family val="1"/>
        <charset val="1"/>
      </rPr>
      <t>(Wis)</t>
    </r>
  </si>
  <si>
    <t>Melee:</t>
  </si>
  <si>
    <t>Monk</t>
  </si>
  <si>
    <t>Constitution</t>
  </si>
  <si>
    <r>
      <rPr>
        <sz val="10"/>
        <color rgb="FF000000"/>
        <rFont val="Sylfaen"/>
        <family val="1"/>
        <charset val="1"/>
      </rPr>
      <t>Arcana</t>
    </r>
    <r>
      <rPr>
        <sz val="10"/>
        <color rgb="FF808080"/>
        <rFont val="Sylfaen"/>
        <family val="1"/>
        <charset val="1"/>
      </rPr>
      <t xml:space="preserve"> </t>
    </r>
    <r>
      <rPr>
        <sz val="10"/>
        <color rgb="FF984807"/>
        <rFont val="Sylfaen"/>
        <family val="1"/>
        <charset val="1"/>
      </rPr>
      <t>(Int)</t>
    </r>
  </si>
  <si>
    <t>Ranged:</t>
  </si>
  <si>
    <t>Background</t>
  </si>
  <si>
    <t>Intelligence</t>
  </si>
  <si>
    <r>
      <rPr>
        <sz val="10"/>
        <color rgb="FF000000"/>
        <rFont val="Sylfaen"/>
        <family val="1"/>
        <charset val="1"/>
      </rPr>
      <t>Athletics</t>
    </r>
    <r>
      <rPr>
        <sz val="10"/>
        <color rgb="FF808080"/>
        <rFont val="Sylfaen"/>
        <family val="1"/>
        <charset val="1"/>
      </rPr>
      <t xml:space="preserve"> </t>
    </r>
    <r>
      <rPr>
        <sz val="10"/>
        <color rgb="FF984807"/>
        <rFont val="Sylfaen"/>
        <family val="1"/>
        <charset val="1"/>
      </rPr>
      <t>(Str)</t>
    </r>
  </si>
  <si>
    <t>Instruments:</t>
  </si>
  <si>
    <t>Wisdom</t>
  </si>
  <si>
    <r>
      <rPr>
        <sz val="10"/>
        <color rgb="FF000000"/>
        <rFont val="Sylfaen"/>
        <family val="1"/>
        <charset val="1"/>
      </rPr>
      <t>Deception</t>
    </r>
    <r>
      <rPr>
        <sz val="10"/>
        <color rgb="FF808080"/>
        <rFont val="Sylfaen"/>
        <family val="1"/>
        <charset val="1"/>
      </rPr>
      <t xml:space="preserve"> </t>
    </r>
    <r>
      <rPr>
        <sz val="10"/>
        <color rgb="FF984807"/>
        <rFont val="Sylfaen"/>
        <family val="1"/>
        <charset val="1"/>
      </rPr>
      <t>(Cha)</t>
    </r>
  </si>
  <si>
    <t>Player name</t>
  </si>
  <si>
    <t>Charisma</t>
  </si>
  <si>
    <r>
      <rPr>
        <sz val="10"/>
        <color rgb="FF000000"/>
        <rFont val="Sylfaen"/>
        <family val="1"/>
        <charset val="1"/>
      </rPr>
      <t xml:space="preserve">History </t>
    </r>
    <r>
      <rPr>
        <sz val="10"/>
        <color rgb="FF984807"/>
        <rFont val="Sylfaen"/>
        <family val="1"/>
        <charset val="1"/>
      </rPr>
      <t>(Int)</t>
    </r>
  </si>
  <si>
    <t>Languages:</t>
  </si>
  <si>
    <t>Jorian</t>
  </si>
  <si>
    <r>
      <rPr>
        <sz val="10"/>
        <color rgb="FF000000"/>
        <rFont val="Sylfaen"/>
        <family val="1"/>
        <charset val="1"/>
      </rPr>
      <t xml:space="preserve">Insight </t>
    </r>
    <r>
      <rPr>
        <sz val="10"/>
        <color rgb="FF984807"/>
        <rFont val="Sylfaen"/>
        <family val="1"/>
        <charset val="1"/>
      </rPr>
      <t>(Wis)</t>
    </r>
  </si>
  <si>
    <t>Race</t>
  </si>
  <si>
    <t xml:space="preserve">Proficiency </t>
  </si>
  <si>
    <r>
      <rPr>
        <sz val="10"/>
        <color rgb="FF000000"/>
        <rFont val="Sylfaen"/>
        <family val="1"/>
        <charset val="1"/>
      </rPr>
      <t>Intimidation</t>
    </r>
    <r>
      <rPr>
        <sz val="10"/>
        <color rgb="FF808080"/>
        <rFont val="Sylfaen"/>
        <family val="1"/>
        <charset val="1"/>
      </rPr>
      <t xml:space="preserve"> </t>
    </r>
    <r>
      <rPr>
        <sz val="10"/>
        <color rgb="FF984807"/>
        <rFont val="Sylfaen"/>
        <family val="1"/>
        <charset val="1"/>
      </rPr>
      <t>(Cha)</t>
    </r>
  </si>
  <si>
    <t>Traits:</t>
  </si>
  <si>
    <t>Human</t>
  </si>
  <si>
    <r>
      <rPr>
        <sz val="10"/>
        <color rgb="FF000000"/>
        <rFont val="Sylfaen"/>
        <family val="1"/>
        <charset val="1"/>
      </rPr>
      <t>Investigation</t>
    </r>
    <r>
      <rPr>
        <sz val="10"/>
        <color rgb="FF808080"/>
        <rFont val="Sylfaen"/>
        <family val="1"/>
        <charset val="1"/>
      </rPr>
      <t xml:space="preserve"> </t>
    </r>
    <r>
      <rPr>
        <sz val="10"/>
        <color rgb="FF984807"/>
        <rFont val="Sylfaen"/>
        <family val="1"/>
        <charset val="1"/>
      </rPr>
      <t>(Int)</t>
    </r>
  </si>
  <si>
    <t>Alignment</t>
  </si>
  <si>
    <t>Armor Class</t>
  </si>
  <si>
    <r>
      <rPr>
        <sz val="10"/>
        <color rgb="FF000000"/>
        <rFont val="Sylfaen"/>
        <family val="1"/>
        <charset val="1"/>
      </rPr>
      <t xml:space="preserve">Medicine </t>
    </r>
    <r>
      <rPr>
        <sz val="10"/>
        <color rgb="FF984807"/>
        <rFont val="Sylfaen"/>
        <family val="1"/>
        <charset val="1"/>
      </rPr>
      <t>(Wis)</t>
    </r>
  </si>
  <si>
    <t>Background features:</t>
  </si>
  <si>
    <t>Initiative</t>
  </si>
  <si>
    <r>
      <rPr>
        <sz val="10"/>
        <color rgb="FF000000"/>
        <rFont val="Sylfaen"/>
        <family val="1"/>
        <charset val="1"/>
      </rPr>
      <t xml:space="preserve">Nature </t>
    </r>
    <r>
      <rPr>
        <sz val="10"/>
        <color rgb="FF984807"/>
        <rFont val="Sylfaen"/>
        <family val="1"/>
        <charset val="1"/>
      </rPr>
      <t>(Int)</t>
    </r>
  </si>
  <si>
    <t>Level</t>
  </si>
  <si>
    <t>Base Speed</t>
  </si>
  <si>
    <r>
      <rPr>
        <sz val="10"/>
        <color rgb="FF000000"/>
        <rFont val="Sylfaen"/>
        <family val="1"/>
        <charset val="1"/>
      </rPr>
      <t xml:space="preserve">Perception </t>
    </r>
    <r>
      <rPr>
        <sz val="10"/>
        <color rgb="FF984807"/>
        <rFont val="Sylfaen"/>
        <family val="1"/>
        <charset val="1"/>
      </rPr>
      <t>(Wis)</t>
    </r>
  </si>
  <si>
    <r>
      <rPr>
        <sz val="10"/>
        <color rgb="FF000000"/>
        <rFont val="Sylfaen"/>
        <family val="1"/>
        <charset val="1"/>
      </rPr>
      <t>Performance</t>
    </r>
    <r>
      <rPr>
        <sz val="10"/>
        <color rgb="FF808080"/>
        <rFont val="Sylfaen"/>
        <family val="1"/>
        <charset val="1"/>
      </rPr>
      <t xml:space="preserve"> </t>
    </r>
    <r>
      <rPr>
        <sz val="10"/>
        <color rgb="FF984807"/>
        <rFont val="Sylfaen"/>
        <family val="1"/>
        <charset val="1"/>
      </rPr>
      <t>(Cha)</t>
    </r>
  </si>
  <si>
    <t>Personality</t>
  </si>
  <si>
    <t>Experience</t>
  </si>
  <si>
    <t>Max HP</t>
  </si>
  <si>
    <r>
      <rPr>
        <sz val="10"/>
        <color rgb="FF000000"/>
        <rFont val="Sylfaen"/>
        <family val="1"/>
        <charset val="1"/>
      </rPr>
      <t>Persuasion</t>
    </r>
    <r>
      <rPr>
        <sz val="10"/>
        <color rgb="FF808080"/>
        <rFont val="Sylfaen"/>
        <family val="1"/>
        <charset val="1"/>
      </rPr>
      <t xml:space="preserve"> </t>
    </r>
    <r>
      <rPr>
        <sz val="10"/>
        <color rgb="FF984807"/>
        <rFont val="Sylfaen"/>
        <family val="1"/>
        <charset val="1"/>
      </rPr>
      <t>(Cha)</t>
    </r>
  </si>
  <si>
    <t>Stoic</t>
  </si>
  <si>
    <t>Current HP</t>
  </si>
  <si>
    <t>d</t>
  </si>
  <si>
    <r>
      <rPr>
        <sz val="10"/>
        <color rgb="FF000000"/>
        <rFont val="Sylfaen"/>
        <family val="1"/>
        <charset val="1"/>
      </rPr>
      <t>Religion</t>
    </r>
    <r>
      <rPr>
        <sz val="10"/>
        <color rgb="FF808080"/>
        <rFont val="Sylfaen"/>
        <family val="1"/>
        <charset val="1"/>
      </rPr>
      <t xml:space="preserve"> </t>
    </r>
    <r>
      <rPr>
        <sz val="10"/>
        <color rgb="FF984807"/>
        <rFont val="Sylfaen"/>
        <family val="1"/>
        <charset val="1"/>
      </rPr>
      <t>(Int)</t>
    </r>
  </si>
  <si>
    <t>Hit die</t>
  </si>
  <si>
    <r>
      <rPr>
        <sz val="10"/>
        <color rgb="FF000000"/>
        <rFont val="Sylfaen"/>
        <family val="1"/>
        <charset val="1"/>
      </rPr>
      <t>Sleight of Hand</t>
    </r>
    <r>
      <rPr>
        <sz val="10"/>
        <color rgb="FF808080"/>
        <rFont val="Sylfaen"/>
        <family val="1"/>
        <charset val="1"/>
      </rPr>
      <t xml:space="preserve"> </t>
    </r>
    <r>
      <rPr>
        <sz val="10"/>
        <color rgb="FF984807"/>
        <rFont val="Sylfaen"/>
        <family val="1"/>
        <charset val="1"/>
      </rPr>
      <t>(Dex)</t>
    </r>
  </si>
  <si>
    <t>Age</t>
  </si>
  <si>
    <r>
      <rPr>
        <sz val="10"/>
        <color rgb="FF000000"/>
        <rFont val="Sylfaen"/>
        <family val="1"/>
        <charset val="1"/>
      </rPr>
      <t xml:space="preserve">Stealth </t>
    </r>
    <r>
      <rPr>
        <sz val="10"/>
        <color rgb="FF984807"/>
        <rFont val="Sylfaen"/>
        <family val="1"/>
        <charset val="1"/>
      </rPr>
      <t>(Dex)</t>
    </r>
  </si>
  <si>
    <t>Ideals</t>
  </si>
  <si>
    <t>Death saves</t>
  </si>
  <si>
    <r>
      <rPr>
        <sz val="10"/>
        <color rgb="FF000000"/>
        <rFont val="Sylfaen"/>
        <family val="1"/>
        <charset val="1"/>
      </rPr>
      <t xml:space="preserve">Survival </t>
    </r>
    <r>
      <rPr>
        <sz val="10"/>
        <color rgb="FF984807"/>
        <rFont val="Sylfaen"/>
        <family val="1"/>
        <charset val="1"/>
      </rPr>
      <t>(Wis)</t>
    </r>
  </si>
  <si>
    <t>Height</t>
  </si>
  <si>
    <t>Successes</t>
  </si>
  <si>
    <t>5’ 10</t>
  </si>
  <si>
    <t>Failures</t>
  </si>
  <si>
    <t>Passive Perception</t>
  </si>
  <si>
    <t>Weight</t>
  </si>
  <si>
    <t>Bonds</t>
  </si>
  <si>
    <t>Eyes</t>
  </si>
  <si>
    <t>Attacks &amp; Spellcasting</t>
  </si>
  <si>
    <t>Brown</t>
  </si>
  <si>
    <t>Atk. Bonus</t>
  </si>
  <si>
    <t>D. type</t>
  </si>
  <si>
    <t>Expended</t>
  </si>
  <si>
    <t>Skin</t>
  </si>
  <si>
    <t>Flaws</t>
  </si>
  <si>
    <t>Fair</t>
  </si>
  <si>
    <t>Hair</t>
  </si>
  <si>
    <t>Bald</t>
  </si>
  <si>
    <t>Equipment and Inventory</t>
  </si>
  <si>
    <t>Carrying capacity (lb.)</t>
  </si>
  <si>
    <t>Remaining (lb.)</t>
  </si>
  <si>
    <t>Wallet:</t>
  </si>
  <si>
    <t>CP</t>
  </si>
  <si>
    <t>SP</t>
  </si>
  <si>
    <t>EP</t>
  </si>
  <si>
    <t>Equipment</t>
  </si>
  <si>
    <t>GP</t>
  </si>
  <si>
    <t>Armor</t>
  </si>
  <si>
    <t>AC</t>
  </si>
  <si>
    <t>Stealth</t>
  </si>
  <si>
    <t>Weight (lb.)</t>
  </si>
  <si>
    <t>PP</t>
  </si>
  <si>
    <t>Example 1</t>
  </si>
  <si>
    <t>Example 2</t>
  </si>
  <si>
    <t>Weapons</t>
  </si>
  <si>
    <t xml:space="preserve">Dmg. </t>
  </si>
  <si>
    <t>Properties</t>
  </si>
  <si>
    <t>Tools</t>
  </si>
  <si>
    <r>
      <rPr>
        <b/>
        <u/>
        <sz val="14"/>
        <color rgb="FF000000"/>
        <rFont val="Sylfaen"/>
        <family val="1"/>
        <charset val="1"/>
      </rPr>
      <t xml:space="preserve">Backpack: </t>
    </r>
    <r>
      <rPr>
        <u/>
        <sz val="14"/>
        <color rgb="FF000000"/>
        <rFont val="Sylfaen"/>
        <family val="1"/>
        <charset val="1"/>
      </rPr>
      <t>&lt;Name&gt;</t>
    </r>
  </si>
  <si>
    <t>Inside</t>
  </si>
  <si>
    <t>Qty.</t>
  </si>
  <si>
    <t>Bag Size:</t>
  </si>
  <si>
    <t>(Editable)</t>
  </si>
  <si>
    <t>Outside</t>
  </si>
  <si>
    <t>Outside max:</t>
  </si>
  <si>
    <t>Barbarian features</t>
  </si>
  <si>
    <t>Features</t>
  </si>
  <si>
    <t>Used/Picked</t>
  </si>
  <si>
    <t>Uses</t>
  </si>
  <si>
    <t>Rage</t>
  </si>
  <si>
    <t>Reckless Attack</t>
  </si>
  <si>
    <t>Danger Sense</t>
  </si>
  <si>
    <t>Path: Beserker</t>
  </si>
  <si>
    <t>Extra Attack</t>
  </si>
  <si>
    <t>Fast Movement</t>
  </si>
  <si>
    <t>Feral Instinct</t>
  </si>
  <si>
    <t>Brutal Critical</t>
  </si>
  <si>
    <t>Relentless Rage</t>
  </si>
  <si>
    <t>Persistent Rage</t>
  </si>
  <si>
    <t>Indomitable Might</t>
  </si>
  <si>
    <t>Primal Champion</t>
  </si>
  <si>
    <t>Frenzy</t>
  </si>
  <si>
    <t>Mindless Rage</t>
  </si>
  <si>
    <t>Intimidating Presence</t>
  </si>
  <si>
    <t>Retaliation</t>
  </si>
  <si>
    <t>Path: Totem Warrior</t>
  </si>
  <si>
    <t>Spirit Seeker</t>
  </si>
  <si>
    <t>Totem Spirit</t>
  </si>
  <si>
    <t>Aspect of the Beast</t>
  </si>
  <si>
    <t>Spirit Walker</t>
  </si>
  <si>
    <t>Totemic Attunement</t>
  </si>
  <si>
    <t>Bard spells</t>
  </si>
  <si>
    <t>Spellcasting ability</t>
  </si>
  <si>
    <t>Spell Save DC</t>
  </si>
  <si>
    <t>Bardic Inspiration</t>
  </si>
  <si>
    <t>Spell Attack Bonus</t>
  </si>
  <si>
    <t>Jack of All Trades</t>
  </si>
  <si>
    <t>Song of Rest</t>
  </si>
  <si>
    <t>Spell Knowledge limit</t>
  </si>
  <si>
    <t>Expertise</t>
  </si>
  <si>
    <t>Spell Knowledge total</t>
  </si>
  <si>
    <t>(Choose College)</t>
  </si>
  <si>
    <t>Font of Inspiration</t>
  </si>
  <si>
    <t>Cantrips</t>
  </si>
  <si>
    <t>Countercharm</t>
  </si>
  <si>
    <t>Number of Cantrips</t>
  </si>
  <si>
    <t>Magical Secrets</t>
  </si>
  <si>
    <t>Spell</t>
  </si>
  <si>
    <t>Known</t>
  </si>
  <si>
    <t>Requirements</t>
  </si>
  <si>
    <t>Superior Inspiration</t>
  </si>
  <si>
    <t>Blade Ward</t>
  </si>
  <si>
    <t>Dancing Lights</t>
  </si>
  <si>
    <t>College: Lore</t>
  </si>
  <si>
    <t>Friends</t>
  </si>
  <si>
    <t>Bonus Proficiencies</t>
  </si>
  <si>
    <t>Light</t>
  </si>
  <si>
    <t>Cutting Words</t>
  </si>
  <si>
    <t>Mage Hand</t>
  </si>
  <si>
    <t>Additional Magical Secrets</t>
  </si>
  <si>
    <t>Mending</t>
  </si>
  <si>
    <t>Peerless Skill</t>
  </si>
  <si>
    <t>Message</t>
  </si>
  <si>
    <t>Minor Illusion</t>
  </si>
  <si>
    <t>College: Valor</t>
  </si>
  <si>
    <t>Prestidigitation</t>
  </si>
  <si>
    <t>True Strike</t>
  </si>
  <si>
    <t>Combat Inspiration</t>
  </si>
  <si>
    <t>Vicious Mockery</t>
  </si>
  <si>
    <t>Extra Attack (Bard)</t>
  </si>
  <si>
    <t>Battle Magic</t>
  </si>
  <si>
    <t>Level 1</t>
  </si>
  <si>
    <t>Slots</t>
  </si>
  <si>
    <r>
      <rPr>
        <sz val="10"/>
        <color rgb="FFFF0000"/>
        <rFont val="Sylfaen"/>
        <family val="1"/>
        <charset val="1"/>
      </rPr>
      <t xml:space="preserve">REMEMBER: </t>
    </r>
    <r>
      <rPr>
        <sz val="10"/>
        <rFont val="Sylfaen"/>
        <family val="1"/>
        <charset val="1"/>
      </rPr>
      <t>Copying spells into the spell tables also brings with the cells conditional formatting</t>
    </r>
  </si>
  <si>
    <t xml:space="preserve">If you get weird formatting, just go into "Conditional Formatting" -&gt; "Manage Rules" and delete </t>
  </si>
  <si>
    <t>any entry with just one cell reference (e.g. Applies only to: "$B$12")</t>
  </si>
  <si>
    <t>Animal Friendship</t>
  </si>
  <si>
    <t>Bane</t>
  </si>
  <si>
    <t>Charm Person</t>
  </si>
  <si>
    <t>Comprehend Languages</t>
  </si>
  <si>
    <t>Cure Wounds</t>
  </si>
  <si>
    <t>Detect Magic</t>
  </si>
  <si>
    <t>Disguise Self</t>
  </si>
  <si>
    <t>Dissonant Whispers</t>
  </si>
  <si>
    <t xml:space="preserve"> </t>
  </si>
  <si>
    <t>Faerie Fire</t>
  </si>
  <si>
    <t>Feather Fall</t>
  </si>
  <si>
    <t>Healing Word</t>
  </si>
  <si>
    <t>Heroism</t>
  </si>
  <si>
    <t>Identify</t>
  </si>
  <si>
    <t>Illusory Script</t>
  </si>
  <si>
    <t>Longstrider</t>
  </si>
  <si>
    <t>Silent Image</t>
  </si>
  <si>
    <t>Sleep</t>
  </si>
  <si>
    <t>Speak with Animals</t>
  </si>
  <si>
    <t>Tasha’s Hideous Laughter</t>
  </si>
  <si>
    <t>Thunderwave</t>
  </si>
  <si>
    <t>Unseen Servant</t>
  </si>
  <si>
    <t>Level 2</t>
  </si>
  <si>
    <t>Animal Messenger</t>
  </si>
  <si>
    <t>Blindness/Deafness</t>
  </si>
  <si>
    <t>Calm Emotions</t>
  </si>
  <si>
    <t>Cloud of Daggers</t>
  </si>
  <si>
    <t>Crown of Madness</t>
  </si>
  <si>
    <t>Detect Thoughts</t>
  </si>
  <si>
    <t>Enhance Ability</t>
  </si>
  <si>
    <t>Enthrall</t>
  </si>
  <si>
    <t>Heat Metal</t>
  </si>
  <si>
    <t>Hold Person</t>
  </si>
  <si>
    <t>Invisibility</t>
  </si>
  <si>
    <t>Knock</t>
  </si>
  <si>
    <t>Lesser Restoration</t>
  </si>
  <si>
    <t>Locate Animals or Plants</t>
  </si>
  <si>
    <t>Locate Object</t>
  </si>
  <si>
    <t>Magic Mouth</t>
  </si>
  <si>
    <t>Phantasmal Force</t>
  </si>
  <si>
    <t>See Invisibility</t>
  </si>
  <si>
    <t>Shatter</t>
  </si>
  <si>
    <t>Silence</t>
  </si>
  <si>
    <t>Suggestion</t>
  </si>
  <si>
    <t>Zone of Truth</t>
  </si>
  <si>
    <t>Level 3</t>
  </si>
  <si>
    <t>Bestow Curse</t>
  </si>
  <si>
    <t>Clairvoyance</t>
  </si>
  <si>
    <t>Dispel Magic</t>
  </si>
  <si>
    <t>Fear</t>
  </si>
  <si>
    <t>Feign Death</t>
  </si>
  <si>
    <t>Glyph of Warding</t>
  </si>
  <si>
    <t>Hypnotic Pattern</t>
  </si>
  <si>
    <t>Leomund’s Tiny Hut</t>
  </si>
  <si>
    <t>Major Image</t>
  </si>
  <si>
    <t>Nondetection</t>
  </si>
  <si>
    <t>Plant Growth</t>
  </si>
  <si>
    <t>Sending</t>
  </si>
  <si>
    <t>Speak with Dead</t>
  </si>
  <si>
    <t>Speak with Plants</t>
  </si>
  <si>
    <t>Stinking Cloud</t>
  </si>
  <si>
    <t>Tongues</t>
  </si>
  <si>
    <t>Level 4</t>
  </si>
  <si>
    <t>Compulsion</t>
  </si>
  <si>
    <t>Confusion</t>
  </si>
  <si>
    <t>Dimension Door</t>
  </si>
  <si>
    <t>Freedom of Movement</t>
  </si>
  <si>
    <t>Greater Invisibility</t>
  </si>
  <si>
    <t>Hallucinatory Terrain</t>
  </si>
  <si>
    <t>Locate Creature</t>
  </si>
  <si>
    <t>Polymorph</t>
  </si>
  <si>
    <t>Level 5</t>
  </si>
  <si>
    <t>Animate Objects</t>
  </si>
  <si>
    <t>Awaken</t>
  </si>
  <si>
    <t>Dominate Person</t>
  </si>
  <si>
    <t>Dream</t>
  </si>
  <si>
    <t>Geas</t>
  </si>
  <si>
    <t>Greater Restoration</t>
  </si>
  <si>
    <t>Hold Monster</t>
  </si>
  <si>
    <t>Legend Lore</t>
  </si>
  <si>
    <t>Mass Cure Wounds</t>
  </si>
  <si>
    <t>Mislead</t>
  </si>
  <si>
    <t>Modify Memory</t>
  </si>
  <si>
    <t>Planar Binding</t>
  </si>
  <si>
    <t>Raise Dead</t>
  </si>
  <si>
    <t>Scrying</t>
  </si>
  <si>
    <t>Seeming</t>
  </si>
  <si>
    <t>Teleportation Circle</t>
  </si>
  <si>
    <t>Level 6</t>
  </si>
  <si>
    <t>Eyebite</t>
  </si>
  <si>
    <t>Find the Path</t>
  </si>
  <si>
    <t>Guards and Wards</t>
  </si>
  <si>
    <t>Mass Suggestion</t>
  </si>
  <si>
    <t>Otto’s Irresistible Dance</t>
  </si>
  <si>
    <t>Programmed Illusion</t>
  </si>
  <si>
    <t>True Seeing</t>
  </si>
  <si>
    <t>Level 7</t>
  </si>
  <si>
    <t>Etherealness</t>
  </si>
  <si>
    <t>Forcecage</t>
  </si>
  <si>
    <t>Mirage Arcane</t>
  </si>
  <si>
    <t>Mordenkainen’s Magnificent Mansion</t>
  </si>
  <si>
    <t>Mordenkainen’s Sword</t>
  </si>
  <si>
    <t>Project Image</t>
  </si>
  <si>
    <t>Regenerate</t>
  </si>
  <si>
    <t>Resurrection</t>
  </si>
  <si>
    <t>Symbol</t>
  </si>
  <si>
    <t>Teleport</t>
  </si>
  <si>
    <t>Level 8</t>
  </si>
  <si>
    <t>Dominate Monster</t>
  </si>
  <si>
    <t>Feeblemind</t>
  </si>
  <si>
    <t>Glibness</t>
  </si>
  <si>
    <t>Mind Blank</t>
  </si>
  <si>
    <t>Power Word Stun</t>
  </si>
  <si>
    <t>Level 9</t>
  </si>
  <si>
    <t>Foresight</t>
  </si>
  <si>
    <t>Power Word Heal</t>
  </si>
  <si>
    <t>Power Word Kill</t>
  </si>
  <si>
    <t>True Polymorph</t>
  </si>
  <si>
    <t>Cleric spells</t>
  </si>
  <si>
    <t>(Choose domain to the left)</t>
  </si>
  <si>
    <t>Turn Undead</t>
  </si>
  <si>
    <t xml:space="preserve">Destroy Undead </t>
  </si>
  <si>
    <t>Domain(s)</t>
  </si>
  <si>
    <t>(Domain)</t>
  </si>
  <si>
    <t>Divine Intervention</t>
  </si>
  <si>
    <t>Preparation limit</t>
  </si>
  <si>
    <t>Knowledge</t>
  </si>
  <si>
    <t>Preparations used</t>
  </si>
  <si>
    <t>Blessings of Knowledge</t>
  </si>
  <si>
    <t>Knowledge of the Ages</t>
  </si>
  <si>
    <t>Read Thoughts</t>
  </si>
  <si>
    <t>Potent Spellcasting</t>
  </si>
  <si>
    <t>Visions of the Past</t>
  </si>
  <si>
    <t>Guidance</t>
  </si>
  <si>
    <t>Life</t>
  </si>
  <si>
    <t>Bonus Proficiency</t>
  </si>
  <si>
    <t>Resistance</t>
  </si>
  <si>
    <t>Disciple of Life</t>
  </si>
  <si>
    <t>Sacred Flame</t>
  </si>
  <si>
    <t>Preserve Life</t>
  </si>
  <si>
    <t>Spare the Dying</t>
  </si>
  <si>
    <t>Blessed Healer</t>
  </si>
  <si>
    <t>Thaumaturgy</t>
  </si>
  <si>
    <t>Divine Strike</t>
  </si>
  <si>
    <t>Supreme Healing</t>
  </si>
  <si>
    <t>Bonus Cantrip</t>
  </si>
  <si>
    <t>Prep.</t>
  </si>
  <si>
    <t>Domain</t>
  </si>
  <si>
    <t>Warding Flare</t>
  </si>
  <si>
    <t>Nature</t>
  </si>
  <si>
    <t>Radiance of the Dawn</t>
  </si>
  <si>
    <t>Improved Flare</t>
  </si>
  <si>
    <t>Bless</t>
  </si>
  <si>
    <t>Corona of Light</t>
  </si>
  <si>
    <t>Acolyte of Nature</t>
  </si>
  <si>
    <t>Trickery</t>
  </si>
  <si>
    <t>Command</t>
  </si>
  <si>
    <t>Create or Destroy Water</t>
  </si>
  <si>
    <t>Charm Animals</t>
  </si>
  <si>
    <t>Detect Evil and Good</t>
  </si>
  <si>
    <t>Dampen Elements</t>
  </si>
  <si>
    <t>Master of Nature</t>
  </si>
  <si>
    <t>Detect Poison and Disease</t>
  </si>
  <si>
    <t>Tempest</t>
  </si>
  <si>
    <t>War</t>
  </si>
  <si>
    <t>Wrath of the Storm</t>
  </si>
  <si>
    <t>Destructive Wrath</t>
  </si>
  <si>
    <t>Guiding Bolt</t>
  </si>
  <si>
    <t>Thunderbolt Strike</t>
  </si>
  <si>
    <t>Stormborn</t>
  </si>
  <si>
    <t>Inflict Wounds</t>
  </si>
  <si>
    <t>Protection from Evil and Good</t>
  </si>
  <si>
    <t>Blessing of the Trickster</t>
  </si>
  <si>
    <t>Purify Food and Drink</t>
  </si>
  <si>
    <t>Invoke Duplicity</t>
  </si>
  <si>
    <t>Sanctuary</t>
  </si>
  <si>
    <t>Cloak of Shadows</t>
  </si>
  <si>
    <t>Shield of Faith</t>
  </si>
  <si>
    <t>Improved Duplicity</t>
  </si>
  <si>
    <t>War Priest</t>
  </si>
  <si>
    <t>War God's Blessing</t>
  </si>
  <si>
    <t>Avatar of Battle</t>
  </si>
  <si>
    <t>Aid</t>
  </si>
  <si>
    <t>Continual Flame</t>
  </si>
  <si>
    <t>Find Traps</t>
  </si>
  <si>
    <t>Gentle Repose</t>
  </si>
  <si>
    <t>Prayer of Healing</t>
  </si>
  <si>
    <t>Protection from Poison</t>
  </si>
  <si>
    <t>Spiritual Weapon</t>
  </si>
  <si>
    <t>Life and War</t>
  </si>
  <si>
    <t>Warding Bond</t>
  </si>
  <si>
    <t>Animate Dead</t>
  </si>
  <si>
    <t>Beacon of Hope</t>
  </si>
  <si>
    <t>Create Food and Water</t>
  </si>
  <si>
    <t>Daylight</t>
  </si>
  <si>
    <t>Magic Circle</t>
  </si>
  <si>
    <t>Mass Healing Word</t>
  </si>
  <si>
    <t>Meld into Stone</t>
  </si>
  <si>
    <t>Protection from Energy</t>
  </si>
  <si>
    <t>Remove Curse</t>
  </si>
  <si>
    <t>Revivify</t>
  </si>
  <si>
    <t>Spirit Guardians</t>
  </si>
  <si>
    <t>Water Walk</t>
  </si>
  <si>
    <t>Banishment</t>
  </si>
  <si>
    <t>Control Water</t>
  </si>
  <si>
    <t>Death Ward</t>
  </si>
  <si>
    <t>Divination</t>
  </si>
  <si>
    <t>Guardian of Faith</t>
  </si>
  <si>
    <t>Life and Light</t>
  </si>
  <si>
    <t>Stone Shape</t>
  </si>
  <si>
    <t>Commune</t>
  </si>
  <si>
    <t>Contagion</t>
  </si>
  <si>
    <t>Dispel Evil and Good</t>
  </si>
  <si>
    <t>Flame Strike</t>
  </si>
  <si>
    <t>Light and War</t>
  </si>
  <si>
    <t>Hallow</t>
  </si>
  <si>
    <t>Insect Plague</t>
  </si>
  <si>
    <t>Tempest and Nature</t>
  </si>
  <si>
    <t>Knowledge and Light</t>
  </si>
  <si>
    <t>Blade Barrier</t>
  </si>
  <si>
    <t>Create Undead</t>
  </si>
  <si>
    <t>Forbiddance</t>
  </si>
  <si>
    <t>Harm</t>
  </si>
  <si>
    <t>Heal</t>
  </si>
  <si>
    <t>Heroes’ Feast</t>
  </si>
  <si>
    <t>Planar Ally</t>
  </si>
  <si>
    <t>Word of Recall</t>
  </si>
  <si>
    <t>Conjure Celestial</t>
  </si>
  <si>
    <t>Divine Word</t>
  </si>
  <si>
    <t>Fire Storm</t>
  </si>
  <si>
    <t>Plane Shift</t>
  </si>
  <si>
    <t>Antimagic Field</t>
  </si>
  <si>
    <t>Control Weather</t>
  </si>
  <si>
    <t>Earthquake</t>
  </si>
  <si>
    <t>Holy Aura</t>
  </si>
  <si>
    <t>Astral Projection</t>
  </si>
  <si>
    <t>Gate</t>
  </si>
  <si>
    <t>Mass Heal</t>
  </si>
  <si>
    <t>True Resurrection</t>
  </si>
  <si>
    <t>Druid spells</t>
  </si>
  <si>
    <t>Wild Shape</t>
  </si>
  <si>
    <t>(Choose Circle)</t>
  </si>
  <si>
    <t>Timeless Body</t>
  </si>
  <si>
    <t>Circle of the Land</t>
  </si>
  <si>
    <t>(Lands)</t>
  </si>
  <si>
    <t>Beast Spells</t>
  </si>
  <si>
    <t>Archdruid</t>
  </si>
  <si>
    <t xml:space="preserve">Bonus Cantrip </t>
  </si>
  <si>
    <t>Circle Spells</t>
  </si>
  <si>
    <t>Natural Recovery</t>
  </si>
  <si>
    <t>Land's Stride</t>
  </si>
  <si>
    <t>Druidcraft</t>
  </si>
  <si>
    <t>Nature's Ward</t>
  </si>
  <si>
    <t>Produce Flame</t>
  </si>
  <si>
    <t>Nature's Sanctuary</t>
  </si>
  <si>
    <t>Poison Spray</t>
  </si>
  <si>
    <t>Circle of the Moon</t>
  </si>
  <si>
    <t>Combat Wild Shape</t>
  </si>
  <si>
    <t>Shillelagh</t>
  </si>
  <si>
    <t>Circle Forms</t>
  </si>
  <si>
    <t>Thorn Whip</t>
  </si>
  <si>
    <t>Primal Strike</t>
  </si>
  <si>
    <t>Elemental Wild Shape</t>
  </si>
  <si>
    <t>Thousand Forms</t>
  </si>
  <si>
    <t xml:space="preserve">Entangle </t>
  </si>
  <si>
    <t>Fog Cloud</t>
  </si>
  <si>
    <t>Goodberry</t>
  </si>
  <si>
    <t>Jump</t>
  </si>
  <si>
    <t>Circle</t>
  </si>
  <si>
    <t>Barkskin</t>
  </si>
  <si>
    <t>Forest</t>
  </si>
  <si>
    <t>Beast Sense</t>
  </si>
  <si>
    <t>Desert</t>
  </si>
  <si>
    <t>Swamp</t>
  </si>
  <si>
    <t>Darkvision</t>
  </si>
  <si>
    <t>Flame Blade</t>
  </si>
  <si>
    <t>Flaming Sphere</t>
  </si>
  <si>
    <t>Gust of Wind</t>
  </si>
  <si>
    <t>Arctic</t>
  </si>
  <si>
    <t>Grassland</t>
  </si>
  <si>
    <t>Coast</t>
  </si>
  <si>
    <t xml:space="preserve">Coast </t>
  </si>
  <si>
    <t>Moonbeam</t>
  </si>
  <si>
    <t xml:space="preserve">Grassland </t>
  </si>
  <si>
    <t xml:space="preserve">Forest, Mountain and Underdark </t>
  </si>
  <si>
    <t>Spike Growth</t>
  </si>
  <si>
    <t>Arctic and Mountain</t>
  </si>
  <si>
    <t xml:space="preserve">Underdark </t>
  </si>
  <si>
    <t>Call Lightning</t>
  </si>
  <si>
    <t>Conjure Animals</t>
  </si>
  <si>
    <t xml:space="preserve">Desert </t>
  </si>
  <si>
    <t>Haste</t>
  </si>
  <si>
    <t xml:space="preserve">Mountain </t>
  </si>
  <si>
    <t>Mountain</t>
  </si>
  <si>
    <t>Sleet Storm</t>
  </si>
  <si>
    <t xml:space="preserve">Arctic </t>
  </si>
  <si>
    <t xml:space="preserve">Swamp and Underdark </t>
  </si>
  <si>
    <t>Water Breathing</t>
  </si>
  <si>
    <t>Coast and Swamp</t>
  </si>
  <si>
    <t>Wind Wall</t>
  </si>
  <si>
    <t>Blight</t>
  </si>
  <si>
    <t>Conjure Minor Elementals</t>
  </si>
  <si>
    <t>Conjure Woodland Beings</t>
  </si>
  <si>
    <t xml:space="preserve">Forest and Grassland </t>
  </si>
  <si>
    <t>Dominate Beast</t>
  </si>
  <si>
    <t>Arctic, Coast, Forest, Grassland and Swamp</t>
  </si>
  <si>
    <t>Giant Insect</t>
  </si>
  <si>
    <t>Grasping Vine</t>
  </si>
  <si>
    <t>Ice Storm</t>
  </si>
  <si>
    <t>Mountain and Underdark</t>
  </si>
  <si>
    <t>Stoneskin</t>
  </si>
  <si>
    <t>Wall of Fire</t>
  </si>
  <si>
    <t>Antilife Shell</t>
  </si>
  <si>
    <t>Commune with Nature</t>
  </si>
  <si>
    <t>Arctic and Forest</t>
  </si>
  <si>
    <t>Conjure Elemental</t>
  </si>
  <si>
    <t>Desert, Grassland, Swamp and Underdark</t>
  </si>
  <si>
    <t>Reincarnate</t>
  </si>
  <si>
    <t>Tree Stride</t>
  </si>
  <si>
    <t>Wall of Stone</t>
  </si>
  <si>
    <t>Desert and Mountain</t>
  </si>
  <si>
    <t>Conjure Fey</t>
  </si>
  <si>
    <t>Move Earth</t>
  </si>
  <si>
    <t>Sunbeam</t>
  </si>
  <si>
    <t>Transport via Plants</t>
  </si>
  <si>
    <t>Wall of Thorns</t>
  </si>
  <si>
    <t>Wind Walk</t>
  </si>
  <si>
    <t>Reverse Gravity</t>
  </si>
  <si>
    <t>Animal Shapes</t>
  </si>
  <si>
    <t>Antipathy/Sympathy</t>
  </si>
  <si>
    <t>Sunburst</t>
  </si>
  <si>
    <t>Tsunami</t>
  </si>
  <si>
    <t>Shapechange</t>
  </si>
  <si>
    <t>Storm of Vengeance</t>
  </si>
  <si>
    <t>Fighter features</t>
  </si>
  <si>
    <t>(Choose Fighting style)</t>
  </si>
  <si>
    <t>Second Wind</t>
  </si>
  <si>
    <t>Action Surge</t>
  </si>
  <si>
    <t>(Choose Martial Archetype)</t>
  </si>
  <si>
    <t>Extra Attack (Fighter)</t>
  </si>
  <si>
    <t>Indomitable</t>
  </si>
  <si>
    <t>Fighting Style</t>
  </si>
  <si>
    <t>Archery</t>
  </si>
  <si>
    <t>Defense</t>
  </si>
  <si>
    <t>Dueling</t>
  </si>
  <si>
    <t>Great Weapon Fighting</t>
  </si>
  <si>
    <t>Protection</t>
  </si>
  <si>
    <t>Two-Weapon Fighting</t>
  </si>
  <si>
    <t>Archetype: Champion</t>
  </si>
  <si>
    <t>Improved Critical (Champion)</t>
  </si>
  <si>
    <t>Remarkable Athlete</t>
  </si>
  <si>
    <t>Additional Fighting Style</t>
  </si>
  <si>
    <t>Superior Critical (Champion)</t>
  </si>
  <si>
    <t>Survivor</t>
  </si>
  <si>
    <t>Archetype: Battle Master</t>
  </si>
  <si>
    <t>Combat Superiority</t>
  </si>
  <si>
    <t>Student of War</t>
  </si>
  <si>
    <t>Know your Enemy</t>
  </si>
  <si>
    <t>Improved Combat Superiority</t>
  </si>
  <si>
    <t>Relentless</t>
  </si>
  <si>
    <t>Manuvers</t>
  </si>
  <si>
    <t>Archetype: Eldritch Knight</t>
  </si>
  <si>
    <t>Weapon Bond</t>
  </si>
  <si>
    <t>(See Spellcasting)</t>
  </si>
  <si>
    <t>War Magic</t>
  </si>
  <si>
    <t>Eldritch Strike</t>
  </si>
  <si>
    <t>Arcane Charge</t>
  </si>
  <si>
    <t>Improved War Magic</t>
  </si>
  <si>
    <t>Spellcasting</t>
  </si>
  <si>
    <t>Spellcasting table</t>
  </si>
  <si>
    <t>Spells Known</t>
  </si>
  <si>
    <t>1st</t>
  </si>
  <si>
    <t>2nd</t>
  </si>
  <si>
    <t>3rd</t>
  </si>
  <si>
    <t>4th</t>
  </si>
  <si>
    <t>—</t>
  </si>
  <si>
    <t>5th</t>
  </si>
  <si>
    <t>6th</t>
  </si>
  <si>
    <t>7th</t>
  </si>
  <si>
    <t>8th</t>
  </si>
  <si>
    <t>9th</t>
  </si>
  <si>
    <t>10th</t>
  </si>
  <si>
    <t>Acid Splash</t>
  </si>
  <si>
    <t>11th</t>
  </si>
  <si>
    <t>12th</t>
  </si>
  <si>
    <t>Chill Touch</t>
  </si>
  <si>
    <t>13th</t>
  </si>
  <si>
    <t>14th</t>
  </si>
  <si>
    <t>Fire Bolt</t>
  </si>
  <si>
    <t>15th</t>
  </si>
  <si>
    <t>16th</t>
  </si>
  <si>
    <t>17th</t>
  </si>
  <si>
    <t>18th</t>
  </si>
  <si>
    <t>19th</t>
  </si>
  <si>
    <t>20th</t>
  </si>
  <si>
    <t>Ray of Frost</t>
  </si>
  <si>
    <t>Shocking Grasp</t>
  </si>
  <si>
    <r>
      <rPr>
        <b/>
        <sz val="10"/>
        <color rgb="FF000000"/>
        <rFont val="Sylfaen"/>
        <family val="1"/>
        <charset val="1"/>
      </rPr>
      <t>Level up note:</t>
    </r>
    <r>
      <rPr>
        <sz val="10"/>
        <color rgb="FF000000"/>
        <rFont val="Sylfaen"/>
        <family val="1"/>
        <charset val="1"/>
      </rPr>
      <t xml:space="preserve"> The spells you learn at 8th-, 14th-, and the 20th-level can come from any school  of magic.</t>
    </r>
  </si>
  <si>
    <r>
      <rPr>
        <b/>
        <sz val="10"/>
        <color rgb="FF000000"/>
        <rFont val="Sylfaen"/>
        <family val="1"/>
        <charset val="1"/>
      </rPr>
      <t>Note:</t>
    </r>
    <r>
      <rPr>
        <sz val="10"/>
        <color rgb="FF000000"/>
        <rFont val="Sylfaen"/>
        <family val="1"/>
        <charset val="1"/>
      </rPr>
      <t xml:space="preserve"> At level 3 Choose to know two from below.</t>
    </r>
  </si>
  <si>
    <t xml:space="preserve"> At level 4: choose any from this or Wizard spell list</t>
  </si>
  <si>
    <t>School</t>
  </si>
  <si>
    <t>Alarm</t>
  </si>
  <si>
    <t>Abjuration</t>
  </si>
  <si>
    <t>Burning Hands</t>
  </si>
  <si>
    <t>Evocation</t>
  </si>
  <si>
    <t>Chromatic Orb</t>
  </si>
  <si>
    <t>Mage Armor</t>
  </si>
  <si>
    <t>Magic Missile</t>
  </si>
  <si>
    <t>Witch Bolt</t>
  </si>
  <si>
    <t>Monk features</t>
  </si>
  <si>
    <t>Unarmored Defense</t>
  </si>
  <si>
    <t>Martial Arts</t>
  </si>
  <si>
    <t>Ki (moves below)</t>
  </si>
  <si>
    <t>Unarmored Movement</t>
  </si>
  <si>
    <t>(Choose Tradition)</t>
  </si>
  <si>
    <t>Deflect Missiles</t>
  </si>
  <si>
    <t>Slow Fall</t>
  </si>
  <si>
    <t>Extra Attack (Monk)</t>
  </si>
  <si>
    <t>Ki-Empowered Strikes</t>
  </si>
  <si>
    <t>Evasion</t>
  </si>
  <si>
    <t>Stillness of Mind</t>
  </si>
  <si>
    <t>Puirity of Body</t>
  </si>
  <si>
    <t>Tounge of the Sun and Moon</t>
  </si>
  <si>
    <t>Diamond Soul</t>
  </si>
  <si>
    <t>Empty Body</t>
  </si>
  <si>
    <t>Perfect Self</t>
  </si>
  <si>
    <t>Beginner Ki Moves</t>
  </si>
  <si>
    <t>Ki: Flurry of Blows</t>
  </si>
  <si>
    <t>Ki: Patient Defense</t>
  </si>
  <si>
    <t>Ki: Step of the Wind</t>
  </si>
  <si>
    <t>Ki: Stunning Strike</t>
  </si>
  <si>
    <t>Tradition: Way of the Open Hand</t>
  </si>
  <si>
    <t>Open Hand Technique</t>
  </si>
  <si>
    <t>Wholeness of Body</t>
  </si>
  <si>
    <t>Tranquility</t>
  </si>
  <si>
    <t>Quivering Palm</t>
  </si>
  <si>
    <t>Tradition: Way of Shadow</t>
  </si>
  <si>
    <t>Shadow Arts</t>
  </si>
  <si>
    <t>Shadow Step</t>
  </si>
  <si>
    <t>Opportunist</t>
  </si>
  <si>
    <t>Tradition: Disciple of the Elements</t>
  </si>
  <si>
    <t>Disciple of the Elements</t>
  </si>
  <si>
    <t>Varying</t>
  </si>
  <si>
    <t>Elemental Disciplines</t>
  </si>
  <si>
    <t>Paladin spells</t>
  </si>
  <si>
    <t>Divine Sense</t>
  </si>
  <si>
    <t>Lay on Hands</t>
  </si>
  <si>
    <t>Oath</t>
  </si>
  <si>
    <t>(Oath)</t>
  </si>
  <si>
    <t>Divine Smite</t>
  </si>
  <si>
    <t>(Choose Oath to the left)</t>
  </si>
  <si>
    <t>Divine Health</t>
  </si>
  <si>
    <t>Extra Attack (Paladin)</t>
  </si>
  <si>
    <t>Aura of Protection</t>
  </si>
  <si>
    <t>Aura of Courage</t>
  </si>
  <si>
    <t>Improved Divine Smite</t>
  </si>
  <si>
    <t>Cleansing Touch</t>
  </si>
  <si>
    <t xml:space="preserve">Vengeance </t>
  </si>
  <si>
    <t>Devotion</t>
  </si>
  <si>
    <t>Channel Divinity</t>
  </si>
  <si>
    <t>Compelled Duel</t>
  </si>
  <si>
    <t>Aura of Devotion</t>
  </si>
  <si>
    <t>Purity of Spirit</t>
  </si>
  <si>
    <t>Holy Nimbus</t>
  </si>
  <si>
    <t>Ancients</t>
  </si>
  <si>
    <t>Divine Favor</t>
  </si>
  <si>
    <t xml:space="preserve">Ancients </t>
  </si>
  <si>
    <t>Aura of Warding</t>
  </si>
  <si>
    <t>Undying Sentinel</t>
  </si>
  <si>
    <t>Elder Champion</t>
  </si>
  <si>
    <t>Vengeance</t>
  </si>
  <si>
    <t xml:space="preserve">Devotion </t>
  </si>
  <si>
    <t>Searing Smite</t>
  </si>
  <si>
    <t>Relentless Avenger</t>
  </si>
  <si>
    <t>Soul of Vengeance</t>
  </si>
  <si>
    <t>Avenging Angel</t>
  </si>
  <si>
    <t>Thunderous Smite</t>
  </si>
  <si>
    <t>Wrathful Smite</t>
  </si>
  <si>
    <t>Branding Smite</t>
  </si>
  <si>
    <t>Find Steed</t>
  </si>
  <si>
    <t>Magic Weapon</t>
  </si>
  <si>
    <t xml:space="preserve">Ancients and Vengeance </t>
  </si>
  <si>
    <t>Aura of Vitality</t>
  </si>
  <si>
    <t>Blinding Smite</t>
  </si>
  <si>
    <t>Crusader's Mantle</t>
  </si>
  <si>
    <t>Elemental Weapon</t>
  </si>
  <si>
    <t>Aura of Life</t>
  </si>
  <si>
    <t>Aura of Purity</t>
  </si>
  <si>
    <t>Staggering Smite</t>
  </si>
  <si>
    <t>Banishing Smite</t>
  </si>
  <si>
    <t>Circle of Power</t>
  </si>
  <si>
    <t>Destructive Wave</t>
  </si>
  <si>
    <t>Ranger Spells</t>
  </si>
  <si>
    <t>Favored Enemy</t>
  </si>
  <si>
    <t>Natural Explorer</t>
  </si>
  <si>
    <t>(Choose Archetype)</t>
  </si>
  <si>
    <t>Primeval Awareness</t>
  </si>
  <si>
    <t>Hide in Plain Sight</t>
  </si>
  <si>
    <t>Vanish</t>
  </si>
  <si>
    <t>Feral Senses</t>
  </si>
  <si>
    <t>Foe Slayer</t>
  </si>
  <si>
    <t>Archetype: Hunter</t>
  </si>
  <si>
    <t>Hunter's Pray</t>
  </si>
  <si>
    <t>Defensive Tactics</t>
  </si>
  <si>
    <t>Multiattack</t>
  </si>
  <si>
    <t>Superior Hunter's Defense</t>
  </si>
  <si>
    <t>Ensnaring Strike</t>
  </si>
  <si>
    <t>Archetype: Beastmaster</t>
  </si>
  <si>
    <t>Ranger's Companion</t>
  </si>
  <si>
    <t>Hail of Thorns</t>
  </si>
  <si>
    <t>Exceptional Training</t>
  </si>
  <si>
    <t>Hunter’s Mark</t>
  </si>
  <si>
    <t>Bestial Fury</t>
  </si>
  <si>
    <t>Share Spells</t>
  </si>
  <si>
    <t>Cordon of Arrows</t>
  </si>
  <si>
    <t>Pass without Trace</t>
  </si>
  <si>
    <t>Conjure Barrage</t>
  </si>
  <si>
    <t>Lightning Arrow</t>
  </si>
  <si>
    <t>Conjure Volley</t>
  </si>
  <si>
    <t>Swift Quiver</t>
  </si>
  <si>
    <t>Rogue features</t>
  </si>
  <si>
    <t>Sneak Attack</t>
  </si>
  <si>
    <t>Thieves' Cant</t>
  </si>
  <si>
    <t>Cunning Action</t>
  </si>
  <si>
    <t>Uncanny Dodge</t>
  </si>
  <si>
    <t>Reliable Talent</t>
  </si>
  <si>
    <t>Blindsense</t>
  </si>
  <si>
    <t>Slippery Mind</t>
  </si>
  <si>
    <t>Elusive</t>
  </si>
  <si>
    <t>Stroke of Luck</t>
  </si>
  <si>
    <t>Archetype: Thief</t>
  </si>
  <si>
    <t>Fast Hands</t>
  </si>
  <si>
    <t>Second Story Work</t>
  </si>
  <si>
    <t>Supreme Sneak</t>
  </si>
  <si>
    <t>Use Magic Device</t>
  </si>
  <si>
    <t>Thief's Reflexes</t>
  </si>
  <si>
    <t>Archetype: Assassin</t>
  </si>
  <si>
    <t>Bonus Proficiencies (Assasin)</t>
  </si>
  <si>
    <t>Assassinate</t>
  </si>
  <si>
    <t>Infiltration Expertise</t>
  </si>
  <si>
    <t>Impostor</t>
  </si>
  <si>
    <t>Death Strike</t>
  </si>
  <si>
    <t>Archetype: Arcane Trickster</t>
  </si>
  <si>
    <t>Mage Hand Legerdemain</t>
  </si>
  <si>
    <t>Magical Ambush</t>
  </si>
  <si>
    <t>Versatile Trickster</t>
  </si>
  <si>
    <t>Spell Thief</t>
  </si>
  <si>
    <r>
      <rPr>
        <b/>
        <sz val="10"/>
        <color rgb="FF000000"/>
        <rFont val="Sylfaen"/>
        <family val="1"/>
        <charset val="1"/>
      </rPr>
      <t>Note</t>
    </r>
    <r>
      <rPr>
        <sz val="10"/>
        <color rgb="FF000000"/>
        <rFont val="Sylfaen"/>
        <family val="1"/>
        <charset val="1"/>
      </rPr>
      <t xml:space="preserve">: At level 3 Choose to know two from below. </t>
    </r>
  </si>
  <si>
    <t>Mage Hand is already known</t>
  </si>
  <si>
    <r>
      <rPr>
        <b/>
        <sz val="10"/>
        <color rgb="FF000000"/>
        <rFont val="Sylfaen"/>
        <family val="1"/>
        <charset val="1"/>
      </rPr>
      <t>Level up note:</t>
    </r>
    <r>
      <rPr>
        <sz val="10"/>
        <color rgb="FF000000"/>
        <rFont val="Sylfaen"/>
        <family val="1"/>
        <charset val="1"/>
      </rPr>
      <t xml:space="preserve"> The spells you learn at 8th, 14th, and 20th level can come from any school  of magic.</t>
    </r>
  </si>
  <si>
    <r>
      <rPr>
        <b/>
        <sz val="10"/>
        <color rgb="FF000000"/>
        <rFont val="Sylfaen"/>
        <family val="1"/>
        <charset val="1"/>
      </rPr>
      <t>Note:</t>
    </r>
    <r>
      <rPr>
        <sz val="10"/>
        <color rgb="FF000000"/>
        <rFont val="Sylfaen"/>
        <family val="1"/>
        <charset val="1"/>
      </rPr>
      <t xml:space="preserve"> Only spells from Enchantment and Illusion available</t>
    </r>
  </si>
  <si>
    <t>At level 8th, 14th and 20th you can choose whichever spell</t>
  </si>
  <si>
    <t>Color Spray</t>
  </si>
  <si>
    <t>Sorcerer spells</t>
  </si>
  <si>
    <t>Sorcery Points</t>
  </si>
  <si>
    <t>(Choose Origin)</t>
  </si>
  <si>
    <t>Flexible Casting</t>
  </si>
  <si>
    <t>Sorcerous Restoration</t>
  </si>
  <si>
    <t>Careful Spell</t>
  </si>
  <si>
    <t>Distant Spell</t>
  </si>
  <si>
    <t>Empowered Spell</t>
  </si>
  <si>
    <t>Extended Spell</t>
  </si>
  <si>
    <t>Heightened Spell</t>
  </si>
  <si>
    <t>Quickened Spell</t>
  </si>
  <si>
    <t>Subtle Spell</t>
  </si>
  <si>
    <t>Twinned Spell</t>
  </si>
  <si>
    <t>Origin: Dragon</t>
  </si>
  <si>
    <t>Dragon Ancestor</t>
  </si>
  <si>
    <t>Draconic Resilience</t>
  </si>
  <si>
    <t>Elemental Affinity</t>
  </si>
  <si>
    <t>Dragon Wings</t>
  </si>
  <si>
    <t>Draconic Presence</t>
  </si>
  <si>
    <t>Origin: Wild mage</t>
  </si>
  <si>
    <t>Wild Magic Surge</t>
  </si>
  <si>
    <t>Wild Magic Surge (effects table)</t>
  </si>
  <si>
    <t>Tides of Chaos</t>
  </si>
  <si>
    <t>Bend Luck</t>
  </si>
  <si>
    <t>Controlled Chaos</t>
  </si>
  <si>
    <t>Spell Bombardment</t>
  </si>
  <si>
    <t>Expeditious Retreat</t>
  </si>
  <si>
    <t>False Life</t>
  </si>
  <si>
    <t>Ray of Sickness</t>
  </si>
  <si>
    <t>Alter Self</t>
  </si>
  <si>
    <t>Blur</t>
  </si>
  <si>
    <t>Darkness</t>
  </si>
  <si>
    <t>Enlarge/Reduce</t>
  </si>
  <si>
    <t>Levitate</t>
  </si>
  <si>
    <t>Mirror Image</t>
  </si>
  <si>
    <t>Misty Step</t>
  </si>
  <si>
    <t>Scorching Ray</t>
  </si>
  <si>
    <t>Spider Climb</t>
  </si>
  <si>
    <t>Web</t>
  </si>
  <si>
    <t>Blink</t>
  </si>
  <si>
    <t>Counterspell</t>
  </si>
  <si>
    <t>Fireball</t>
  </si>
  <si>
    <t>Fly</t>
  </si>
  <si>
    <t>Gaseous Form</t>
  </si>
  <si>
    <t>Lightning Bolt</t>
  </si>
  <si>
    <t>Slow</t>
  </si>
  <si>
    <t>Cloudkill</t>
  </si>
  <si>
    <t>Cone of Cold</t>
  </si>
  <si>
    <t>Creation</t>
  </si>
  <si>
    <t>Telekinesis</t>
  </si>
  <si>
    <t>Arcane Gate</t>
  </si>
  <si>
    <t>Chain Lightning</t>
  </si>
  <si>
    <t>Circle of Death</t>
  </si>
  <si>
    <t>Disintegrate</t>
  </si>
  <si>
    <t>Globe of Invulnerability</t>
  </si>
  <si>
    <t>Delayed Blast Fireball</t>
  </si>
  <si>
    <t>Finger of Death</t>
  </si>
  <si>
    <t>Prismatic Spray</t>
  </si>
  <si>
    <t>Incendiary Cloud</t>
  </si>
  <si>
    <t>Meteor Swarm</t>
  </si>
  <si>
    <t>Time Stop</t>
  </si>
  <si>
    <t>Wish</t>
  </si>
  <si>
    <t xml:space="preserve">Warlock spells </t>
  </si>
  <si>
    <t>(Choose a Patron to the left)</t>
  </si>
  <si>
    <t>Eldritch Invocations</t>
  </si>
  <si>
    <t>Patron</t>
  </si>
  <si>
    <t>(Patron)</t>
  </si>
  <si>
    <t>(Choose a Pact Boon)</t>
  </si>
  <si>
    <t>Mystic Arcanum</t>
  </si>
  <si>
    <t>Spell Knowledge limt</t>
  </si>
  <si>
    <t>Eldritch Master</t>
  </si>
  <si>
    <t>Invocations</t>
  </si>
  <si>
    <t>Pact Boons</t>
  </si>
  <si>
    <t>Pact of the Chain</t>
  </si>
  <si>
    <t>Pact of the Blade</t>
  </si>
  <si>
    <t>Pact of the Tome</t>
  </si>
  <si>
    <t>Archfey</t>
  </si>
  <si>
    <t>Eldritch Blast</t>
  </si>
  <si>
    <t>Fey Presence</t>
  </si>
  <si>
    <t>Misty Escape</t>
  </si>
  <si>
    <t>Beguiling Defenses</t>
  </si>
  <si>
    <t>Dark Delirium</t>
  </si>
  <si>
    <t>Fiend</t>
  </si>
  <si>
    <t>Dark One's Blessing</t>
  </si>
  <si>
    <t>Dark One's Own Luck</t>
  </si>
  <si>
    <t>Fiendish Resilience</t>
  </si>
  <si>
    <t>Hurl Through Hell</t>
  </si>
  <si>
    <t>Great Old One</t>
  </si>
  <si>
    <t>Armor of Agathys</t>
  </si>
  <si>
    <t>Awakened Mind</t>
  </si>
  <si>
    <t>Arms of Hadar</t>
  </si>
  <si>
    <t>Entropic Ward</t>
  </si>
  <si>
    <t>Thought Shield</t>
  </si>
  <si>
    <t>Create Thrall</t>
  </si>
  <si>
    <r>
      <rPr>
        <sz val="10"/>
        <color rgb="FF000000"/>
        <rFont val="Sylfaen"/>
        <family val="1"/>
        <charset val="1"/>
      </rPr>
      <t xml:space="preserve">Tag with: </t>
    </r>
    <r>
      <rPr>
        <b/>
        <sz val="10"/>
        <color rgb="FF000000"/>
        <rFont val="Sylfaen"/>
        <family val="1"/>
        <charset val="1"/>
      </rPr>
      <t>*</t>
    </r>
  </si>
  <si>
    <t>GOO</t>
  </si>
  <si>
    <t>Agonizing Blast</t>
  </si>
  <si>
    <t>Armor of Shadows</t>
  </si>
  <si>
    <t xml:space="preserve">Archfey </t>
  </si>
  <si>
    <t>Ascendant Step</t>
  </si>
  <si>
    <t>Hellish Rebuke</t>
  </si>
  <si>
    <t>Beast Speech</t>
  </si>
  <si>
    <t>Hex</t>
  </si>
  <si>
    <t>Beguiling Influence</t>
  </si>
  <si>
    <t>Bewitching Whispers</t>
  </si>
  <si>
    <t>Book of Ancient Secrets</t>
  </si>
  <si>
    <t>Chains of Carceri</t>
  </si>
  <si>
    <t>Devil's Sight</t>
  </si>
  <si>
    <t>Dreadful Word</t>
  </si>
  <si>
    <t>Eldritch Sight</t>
  </si>
  <si>
    <t>Eldritch Spear</t>
  </si>
  <si>
    <t>Eyes of the Rune Keeper</t>
  </si>
  <si>
    <t>Fiendish Vigor</t>
  </si>
  <si>
    <t>Gaze of Two Minds</t>
  </si>
  <si>
    <t>Lifedrinker</t>
  </si>
  <si>
    <t>Mask of Many Faces</t>
  </si>
  <si>
    <t>Master of Myriad Forms</t>
  </si>
  <si>
    <t>Minions of Chaos</t>
  </si>
  <si>
    <t>Mire the Mind</t>
  </si>
  <si>
    <t>Misty Visions</t>
  </si>
  <si>
    <t>One with Shadows</t>
  </si>
  <si>
    <t>Otherworldy Leap</t>
  </si>
  <si>
    <t>Repelling Blast</t>
  </si>
  <si>
    <t>Sculptor of Flesh</t>
  </si>
  <si>
    <t>Sign of Ill Omen</t>
  </si>
  <si>
    <t>Thief of Five Fates</t>
  </si>
  <si>
    <t>Archfey, GOO</t>
  </si>
  <si>
    <t>Thirsting Blade</t>
  </si>
  <si>
    <t>Ray of Enfeeblement</t>
  </si>
  <si>
    <t>Visions of Distant Realms</t>
  </si>
  <si>
    <t>Voice of the Chain Master</t>
  </si>
  <si>
    <t>Whispers of the Grave</t>
  </si>
  <si>
    <t>Witch Sight</t>
  </si>
  <si>
    <t>Hunger of Hadar</t>
  </si>
  <si>
    <t>Vampiric Touch</t>
  </si>
  <si>
    <t>Archfey and GOO</t>
  </si>
  <si>
    <t>Contact Other Plane</t>
  </si>
  <si>
    <t>Arcanum</t>
  </si>
  <si>
    <t>Flesh to Stone</t>
  </si>
  <si>
    <t>Demiplane</t>
  </si>
  <si>
    <t>Imprisonment</t>
  </si>
  <si>
    <t>Wizard spells</t>
  </si>
  <si>
    <t>Arcane Recovery</t>
  </si>
  <si>
    <t>(Choose one tradition)</t>
  </si>
  <si>
    <t>Spell Mastery</t>
  </si>
  <si>
    <t>Signature Spells</t>
  </si>
  <si>
    <t>Abjuration Savant</t>
  </si>
  <si>
    <t>Arcane Ward</t>
  </si>
  <si>
    <t>-</t>
  </si>
  <si>
    <t>Projected Ward</t>
  </si>
  <si>
    <t>Improved Abjuration</t>
  </si>
  <si>
    <t>Spell Resistance</t>
  </si>
  <si>
    <t>Conjuration Savant</t>
  </si>
  <si>
    <t>Minor Conjuration</t>
  </si>
  <si>
    <t>Benign Transposition</t>
  </si>
  <si>
    <t>Focused Conjuration</t>
  </si>
  <si>
    <t>Durable Summons</t>
  </si>
  <si>
    <t>Divination Savant</t>
  </si>
  <si>
    <t>Portent</t>
  </si>
  <si>
    <t>Expert Divination</t>
  </si>
  <si>
    <t>The Third Eye</t>
  </si>
  <si>
    <t>Greater Portent</t>
  </si>
  <si>
    <t>Enchantment Savant</t>
  </si>
  <si>
    <t>Hypnotic Gaze</t>
  </si>
  <si>
    <t>Instinctive Charm</t>
  </si>
  <si>
    <t>Split Enchantment</t>
  </si>
  <si>
    <t>Alter Memories</t>
  </si>
  <si>
    <t>Inscribed</t>
  </si>
  <si>
    <t>Evocation Savant</t>
  </si>
  <si>
    <t>Sculpt Spells</t>
  </si>
  <si>
    <t>Potent Cantrip</t>
  </si>
  <si>
    <t>Empowered Evocation</t>
  </si>
  <si>
    <t>Overchannel</t>
  </si>
  <si>
    <t>Illusion Savant</t>
  </si>
  <si>
    <t>Improved Minor Illusion</t>
  </si>
  <si>
    <t>Malleable Illusions</t>
  </si>
  <si>
    <t>Illusory Self</t>
  </si>
  <si>
    <t>Illusory Reality</t>
  </si>
  <si>
    <t>Find Familiar</t>
  </si>
  <si>
    <t>Necromancy Savant</t>
  </si>
  <si>
    <t>Grease</t>
  </si>
  <si>
    <t>Grim Harvest</t>
  </si>
  <si>
    <t>Undead Thralls</t>
  </si>
  <si>
    <t>Inured to Undeath</t>
  </si>
  <si>
    <t>Command Undead</t>
  </si>
  <si>
    <t>Transmutation Savant</t>
  </si>
  <si>
    <t>Minor Alchemy</t>
  </si>
  <si>
    <t>Transmuter's Stone</t>
  </si>
  <si>
    <t>Shapechanger</t>
  </si>
  <si>
    <t>Master Transmuter</t>
  </si>
  <si>
    <r>
      <rPr>
        <b/>
        <sz val="10"/>
        <color rgb="FF000000"/>
        <rFont val="Sylfaen"/>
        <family val="1"/>
        <charset val="1"/>
      </rPr>
      <t>Note:</t>
    </r>
    <r>
      <rPr>
        <sz val="10"/>
        <color rgb="FF000000"/>
        <rFont val="Sylfaen"/>
        <family val="1"/>
        <charset val="1"/>
      </rPr>
      <t xml:space="preserve"> Remember that inscribing spells from the school of your </t>
    </r>
  </si>
  <si>
    <t>tradition takes half the time</t>
  </si>
  <si>
    <t>Tenser’s Floating Disk</t>
  </si>
  <si>
    <t>Arcane Lock</t>
  </si>
  <si>
    <t>Melf’s Acid Arrow</t>
  </si>
  <si>
    <t>Nystul’s Magic Aura</t>
  </si>
  <si>
    <t>Rope Trick</t>
  </si>
  <si>
    <t>Phantom Steed</t>
  </si>
  <si>
    <t>Arcane Eye</t>
  </si>
  <si>
    <t>Evard's Black Tentacles</t>
  </si>
  <si>
    <t>Fabricate</t>
  </si>
  <si>
    <t>Fire Shield</t>
  </si>
  <si>
    <t>Leomund’s Secret Chest</t>
  </si>
  <si>
    <t>Mordenkainen’s Faithful Hound</t>
  </si>
  <si>
    <t>Mordenkainen’s Private Sanctum</t>
  </si>
  <si>
    <t>Otiluke’s Resilient Sphere</t>
  </si>
  <si>
    <t>Phantasmal Killer</t>
  </si>
  <si>
    <t>Bigby’s Hand</t>
  </si>
  <si>
    <t>Passwall</t>
  </si>
  <si>
    <t>Rary’s Telepathic Bond</t>
  </si>
  <si>
    <t>Wall of Force</t>
  </si>
  <si>
    <t>Contingency</t>
  </si>
  <si>
    <t>Drawmij’s Instant Summons</t>
  </si>
  <si>
    <t>Magic Jar</t>
  </si>
  <si>
    <t>Otiluke’s Freezing Sphere</t>
  </si>
  <si>
    <t>Wall of Ice</t>
  </si>
  <si>
    <t>Sequester</t>
  </si>
  <si>
    <t>Simulacrum</t>
  </si>
  <si>
    <t>Clone</t>
  </si>
  <si>
    <t>Maze</t>
  </si>
  <si>
    <t>Telepathy</t>
  </si>
  <si>
    <t>Prismatic Wall</t>
  </si>
  <si>
    <t>Weird</t>
  </si>
  <si>
    <t>Conjuration cantrip</t>
  </si>
  <si>
    <t>Casting Time: 1 action</t>
  </si>
  <si>
    <t>Range: 60 feet</t>
  </si>
  <si>
    <t>Components: V, S</t>
  </si>
  <si>
    <t>Duration: Instantaneous</t>
  </si>
  <si>
    <t>You hurl a bubble of acid. Choose one creature within</t>
  </si>
  <si>
    <t>range, or choose two creatures within range that are</t>
  </si>
  <si>
    <t>within 5 feet of each other. A target must succeed on a</t>
  </si>
  <si>
    <t>Dexterity saving throw or take 1d6 acid damage.</t>
  </si>
  <si>
    <t>This spell’s damage increases by 1d6 when you reach</t>
  </si>
  <si>
    <t>5th level (2d6), 11th level (3d6), and 17th level (4d6).</t>
  </si>
  <si>
    <t>2nd-level abjuration</t>
  </si>
  <si>
    <t>Range: 30 feet</t>
  </si>
  <si>
    <t>Components: V, S, M (a tiny strip of white cloth)</t>
  </si>
  <si>
    <t>Duration: 8 hours</t>
  </si>
  <si>
    <t>Your spell bolsters your allies with toughness and</t>
  </si>
  <si>
    <t>resolve. Choose up to three creatures within range.</t>
  </si>
  <si>
    <t>Each target’s hit point maximum and current hit points</t>
  </si>
  <si>
    <t>increase by 5 for the duration.</t>
  </si>
  <si>
    <t>At Higher Levels. When you cast this spell using</t>
  </si>
  <si>
    <t>a spell slot of 3rd level or higher, a target’s hit points</t>
  </si>
  <si>
    <t>increase by an additional 5 for each slot level above 2nd.</t>
  </si>
  <si>
    <t>1st-level abjuration (ritual)</t>
  </si>
  <si>
    <t>Casting Time: 1 minute</t>
  </si>
  <si>
    <t>Components: V, S, M (a tiny bell and a piece of</t>
  </si>
  <si>
    <t>fine silver wire)</t>
  </si>
  <si>
    <t>You set an alarm against unwanted intrusion. Choose</t>
  </si>
  <si>
    <t>a door, a window, or an area within range that is no</t>
  </si>
  <si>
    <t>larger than a 20-foot cube. Until the spell ends, an alarm</t>
  </si>
  <si>
    <t>alerts you whenever a Tiny or larger creature touches</t>
  </si>
  <si>
    <t>or enters the w arded area. When you cast the spell, you</t>
  </si>
  <si>
    <t>can designate creatures that w on’t set off the alarm. You</t>
  </si>
  <si>
    <t>also choose whether the alarm is mental or audible.</t>
  </si>
  <si>
    <t>A mental alarm alerts you with a ping in your mind</t>
  </si>
  <si>
    <t>if you are within 1 mile of the warded area. This ping</t>
  </si>
  <si>
    <t>awakens you if you are sleeping.</t>
  </si>
  <si>
    <t>An audible alarm produces the sound of a hand bell</t>
  </si>
  <si>
    <t>for 10 seconds within 60 feet.</t>
  </si>
  <si>
    <t>2nd-level transmutation</t>
  </si>
  <si>
    <t>Range: Self</t>
  </si>
  <si>
    <t>Duration: Concentration, up to 1 hour</t>
  </si>
  <si>
    <t>You assume a different form. When you cast the spell,</t>
  </si>
  <si>
    <t>choose one of the following options, the effects of which</t>
  </si>
  <si>
    <t>last for the duration of the spell. While the spell lasts,</t>
  </si>
  <si>
    <t>you can end one option as an action to gain the benefits</t>
  </si>
  <si>
    <t>of a different one.</t>
  </si>
  <si>
    <r>
      <rPr>
        <b/>
        <sz val="10"/>
        <color rgb="FF000000"/>
        <rFont val="Sylfaen"/>
        <family val="1"/>
        <charset val="1"/>
      </rPr>
      <t>Aquatic Adaptation.</t>
    </r>
    <r>
      <rPr>
        <sz val="10"/>
        <color rgb="FF000000"/>
        <rFont val="Sylfaen"/>
        <family val="1"/>
        <charset val="1"/>
      </rPr>
      <t xml:space="preserve"> You adapt your body to an</t>
    </r>
  </si>
  <si>
    <t>aquatic environment, sprouting gills and growing</t>
  </si>
  <si>
    <t>webbing between your fingers. You can breathe</t>
  </si>
  <si>
    <t>underwater and gain a swimming speed equal to your</t>
  </si>
  <si>
    <t>walking speed.</t>
  </si>
  <si>
    <r>
      <rPr>
        <b/>
        <sz val="10"/>
        <color rgb="FF000000"/>
        <rFont val="Sylfaen"/>
        <family val="1"/>
        <charset val="1"/>
      </rPr>
      <t>Change Appearance</t>
    </r>
    <r>
      <rPr>
        <sz val="10"/>
        <color rgb="FF000000"/>
        <rFont val="Sylfaen"/>
        <family val="1"/>
        <charset val="1"/>
      </rPr>
      <t>. You transform your appearance.</t>
    </r>
  </si>
  <si>
    <t>You decide what you look like, including your height,</t>
  </si>
  <si>
    <t>weight, facial features, sound of your voice, hair length,</t>
  </si>
  <si>
    <t>coloration, and distinguishing characteristics, if any.</t>
  </si>
  <si>
    <t>You can make yourself appear as a member of another</t>
  </si>
  <si>
    <t>race, though none of your statistics change. You also</t>
  </si>
  <si>
    <t>can’t appear as a creature of a different size than you,</t>
  </si>
  <si>
    <t>and your basic shape stays the same; if you're bipedal,</t>
  </si>
  <si>
    <t>you can’t use this spell to become quadrupedal, for</t>
  </si>
  <si>
    <t>instance. At any time for the duration of the spell, you</t>
  </si>
  <si>
    <t>can use your action to change your appearance in</t>
  </si>
  <si>
    <t>this way again.</t>
  </si>
  <si>
    <r>
      <rPr>
        <b/>
        <sz val="10"/>
        <color rgb="FF000000"/>
        <rFont val="Sylfaen"/>
        <family val="1"/>
        <charset val="1"/>
      </rPr>
      <t>Natural Weapons.</t>
    </r>
    <r>
      <rPr>
        <sz val="10"/>
        <color rgb="FF000000"/>
        <rFont val="Sylfaen"/>
        <family val="1"/>
        <charset val="1"/>
      </rPr>
      <t xml:space="preserve"> You grow claws, fangs, spines,</t>
    </r>
  </si>
  <si>
    <t>horns, or a different natural weapon of your choice. Your</t>
  </si>
  <si>
    <t>unarmed strikes deal 1d6 bludgeoning, piercing, or</t>
  </si>
  <si>
    <t>slashing damage, as appropriate to the natural weapon</t>
  </si>
  <si>
    <t>you chose, and you are proficient with your unarmed</t>
  </si>
  <si>
    <t>strikes. Finally, the natural weapon is magic and you</t>
  </si>
  <si>
    <t>have a +1 bonus to the attack and damage rolls you</t>
  </si>
  <si>
    <t>make using it.</t>
  </si>
  <si>
    <t>1st-level enchantment</t>
  </si>
  <si>
    <t>Components: V, S, M (a morsel of food)</t>
  </si>
  <si>
    <t>Duration: 24 hours</t>
  </si>
  <si>
    <t>This spell lets you convince a beast that you mean it no</t>
  </si>
  <si>
    <t>harm. Choose a beast that you can see within range.</t>
  </si>
  <si>
    <t>It must see and hear you. If the beast’s Intelligence is</t>
  </si>
  <si>
    <t>4 or higher, the spell fails. Otherwise, the beast must</t>
  </si>
  <si>
    <t>succeed on a Wisdom saving throw or be charmed</t>
  </si>
  <si>
    <t>by you for the spell’s duration. If you or one of your</t>
  </si>
  <si>
    <t>companions harms the target, the spells ends.</t>
  </si>
  <si>
    <t>a spell slot of 2nd level or higher, you can affect one</t>
  </si>
  <si>
    <t>additional beast for each slot level above 1st.</t>
  </si>
  <si>
    <t>2nd-level enchantment (ritual)</t>
  </si>
  <si>
    <t>By means of this spell, you use an animal to deliver a</t>
  </si>
  <si>
    <t>message. Choose a Tiny beast you can see within range,</t>
  </si>
  <si>
    <t>such as a squirrel, a blue jay, or a bat. You specify a</t>
  </si>
  <si>
    <t>location, which you must have visited, and a recipient</t>
  </si>
  <si>
    <t>who matches a general description, such as “a man or</t>
  </si>
  <si>
    <t>woman dressed in the uniform of the town guard” or “a</t>
  </si>
  <si>
    <t>red-haired dwarf wearing a pointed hat.” You also speak</t>
  </si>
  <si>
    <t>a message of up to twenty-five words. The target beast</t>
  </si>
  <si>
    <t>travels for the duration of the spell toward the specified</t>
  </si>
  <si>
    <t>location, covering about 50 miles per 24 hours for a</t>
  </si>
  <si>
    <t>flying messenger, or 25 miles for other animals.</t>
  </si>
  <si>
    <t>When the messenger arrives, it delivers your m essage</t>
  </si>
  <si>
    <t>to the creature that you described, replicating the sound</t>
  </si>
  <si>
    <t>of your voice. The messenger speaks only to a creature</t>
  </si>
  <si>
    <t>matching the description you gave. If the messenger</t>
  </si>
  <si>
    <t>doesn’t reach its destination before the spell ends, the</t>
  </si>
  <si>
    <t>message is lost, and the beast makes its way back to</t>
  </si>
  <si>
    <t>where you cast this spell.</t>
  </si>
  <si>
    <t>At Higher Levels. If you cast this spell using a spell</t>
  </si>
  <si>
    <t>slot of 3nd level or higher, the duration of the spell</t>
  </si>
  <si>
    <t>increases by 48 hours for each slot level above 2nd.</t>
  </si>
  <si>
    <t>8th-level transmutation</t>
  </si>
  <si>
    <t>Duration: Concentration, up to 24 hours</t>
  </si>
  <si>
    <t>Your magic turns others into beasts. Choose any</t>
  </si>
  <si>
    <t>number of willing creatures that you can see within</t>
  </si>
  <si>
    <t>range. You transform each target into the form of a</t>
  </si>
  <si>
    <t>Large or smaller beast with a challenge rating of 4 or</t>
  </si>
  <si>
    <t>lower. On subsequent turns, you can use your action to</t>
  </si>
  <si>
    <t>transform affected creatures into new forms.</t>
  </si>
  <si>
    <t>The transformation lasts for the duration for each</t>
  </si>
  <si>
    <t>target, or until the target drops to 0 hit points or dies.</t>
  </si>
  <si>
    <t>You can choose a different form for each target. A</t>
  </si>
  <si>
    <t>target’s game statistics are replaced by the statistics of</t>
  </si>
  <si>
    <t>the chosen beast, though the target retains its alignment</t>
  </si>
  <si>
    <t>and Intelligence, Wisdom, and Charisma scores. The</t>
  </si>
  <si>
    <t>target assumes the hit points of its new form, and when</t>
  </si>
  <si>
    <t>it reverts to its normal form, it returns to the number</t>
  </si>
  <si>
    <t>of hit points it had before it transformed. If it reverts as</t>
  </si>
  <si>
    <t>a result of dropping to 0 hit points, any excess damage</t>
  </si>
  <si>
    <t>carries over to its normal form. As long as the excess</t>
  </si>
  <si>
    <t>damage doesn’t reduce the creature’s normal form to 0</t>
  </si>
  <si>
    <t>hit points, it isn’t knocked unconscious. The creature is</t>
  </si>
  <si>
    <t>limited in the actions it can perform by the nature of its</t>
  </si>
  <si>
    <t>new form, and it can’t speak or cast spells.</t>
  </si>
  <si>
    <t>The target’s gear melds into the new form. The target</t>
  </si>
  <si>
    <t>can’t activate, wield, or otherwise benefit from any of</t>
  </si>
  <si>
    <t>its equipment.</t>
  </si>
  <si>
    <t>3rd-level necromancy</t>
  </si>
  <si>
    <t>Range: 10 feet</t>
  </si>
  <si>
    <t>Components: V, S, M (a drop of blood, a piece of flesh,</t>
  </si>
  <si>
    <t>and a pinch of bone dust)</t>
  </si>
  <si>
    <t>This spell creates an undead servant. Choose a pile</t>
  </si>
  <si>
    <t>of bones or a corpse of a Medium or Small humanoid</t>
  </si>
  <si>
    <t>within range. Your spell imbues the target with a foul</t>
  </si>
  <si>
    <t>mimicry of life, raising it as an undead creature. The</t>
  </si>
  <si>
    <t>target becomes a skeleton if you chose bones or a</t>
  </si>
  <si>
    <t>zombie if you chose a corpse (the DM has the creature’s</t>
  </si>
  <si>
    <t>game statistics).</t>
  </si>
  <si>
    <t>On each of your turns, you can use a bonus action</t>
  </si>
  <si>
    <t>to mentally command any creature you made with</t>
  </si>
  <si>
    <t>this spell if the creature is within 60 feet of you (if you</t>
  </si>
  <si>
    <t>control multiple creatures, you can command any or all</t>
  </si>
  <si>
    <t>of them at the same time, issuing the same command to</t>
  </si>
  <si>
    <t>each one). You decide what action the creature will take</t>
  </si>
  <si>
    <t>and where it w ill move during its next turn, or you can</t>
  </si>
  <si>
    <t>issue a general command, such as to guard a particular</t>
  </si>
  <si>
    <t>chamber or corridor. If you issue no commands, the</t>
  </si>
  <si>
    <t>creature only defends itself against hostile creatures.</t>
  </si>
  <si>
    <t>Once given an order, the creature continues tofollow it</t>
  </si>
  <si>
    <t>until its task is complete.</t>
  </si>
  <si>
    <t>The creature is under your control for 24 hours,</t>
  </si>
  <si>
    <t>after which it stops obeying any command you’ve given</t>
  </si>
  <si>
    <t>it. To maintain control of the creature for another</t>
  </si>
  <si>
    <t>24 hours, you must cast this spell on the creature</t>
  </si>
  <si>
    <t>again before the current 24-hour period ends. This</t>
  </si>
  <si>
    <t>use of the spell reasserts your control over up tofour</t>
  </si>
  <si>
    <t>creatures you have animated with this spell, rather than</t>
  </si>
  <si>
    <t>animating a new one.</t>
  </si>
  <si>
    <t>At Higher Levels. When you cast this spell using a</t>
  </si>
  <si>
    <t>spell slot of 4th level or higher, you animate or reassert</t>
  </si>
  <si>
    <t>control over two additional undead creatures for each</t>
  </si>
  <si>
    <t>slot level above 3rd. Each of the creatures must come</t>
  </si>
  <si>
    <t>from a different corpse or pile of bones.</t>
  </si>
  <si>
    <t>5th-level transmutation</t>
  </si>
  <si>
    <t>Range: 120 feet</t>
  </si>
  <si>
    <t>Duration: Concentration, up to 1 minute</t>
  </si>
  <si>
    <t>Objects come to life at your command. Choose up to</t>
  </si>
  <si>
    <t>ten nonmagical objects within range that are not being</t>
  </si>
  <si>
    <t>worn or carried. Medium targets count as two objects,</t>
  </si>
  <si>
    <t>Large targets count as four objects, Huge targets</t>
  </si>
  <si>
    <t>count as eight objects. You can’t animate any object</t>
  </si>
  <si>
    <t>larger than Huge. Each target animates and becomes a</t>
  </si>
  <si>
    <t>creature under your control until the spell ends or until</t>
  </si>
  <si>
    <t>reduced to 0 hit points.</t>
  </si>
  <si>
    <t>As a bonus action, you can mentally command any</t>
  </si>
  <si>
    <t>creature you made with this spell if the creature is</t>
  </si>
  <si>
    <t>within 500 feet of you (if you control multiple creatures,</t>
  </si>
  <si>
    <t>you can command any or all of them at the same time,</t>
  </si>
  <si>
    <t>issuing the same command to each one). You decide</t>
  </si>
  <si>
    <t>what action the creature w ill take and where it will</t>
  </si>
  <si>
    <t>move during its next turn, or you can issue a general</t>
  </si>
  <si>
    <t>command, such as to guard a particular chamber or</t>
  </si>
  <si>
    <t>corridor. If you issue no commands, the creature only</t>
  </si>
  <si>
    <t>defends itself against hostile creatures. Once given</t>
  </si>
  <si>
    <t>an order, the creature continues tofollow it until its</t>
  </si>
  <si>
    <t>task is complete.</t>
  </si>
  <si>
    <t>Animated Object Statistics</t>
  </si>
  <si>
    <t>Size</t>
  </si>
  <si>
    <t>HP</t>
  </si>
  <si>
    <t>Attack</t>
  </si>
  <si>
    <t>Str</t>
  </si>
  <si>
    <t>Dex</t>
  </si>
  <si>
    <t>Tiny</t>
  </si>
  <si>
    <t>+8 to hit, 1d4 + 4 damage</t>
  </si>
  <si>
    <t>Small</t>
  </si>
  <si>
    <t>+6 to hit, 1d8 + 2 damage</t>
  </si>
  <si>
    <t>Medium</t>
  </si>
  <si>
    <t>+5 to hit, 2d6 + 1 damage</t>
  </si>
  <si>
    <t>Large</t>
  </si>
  <si>
    <t>+6 to hit, 2d10 + 2 damage</t>
  </si>
  <si>
    <t>Huge</t>
  </si>
  <si>
    <t>+8 to hit, 2d12 + 4 damage</t>
  </si>
  <si>
    <t>An animated object is a construct with AC, hit points,</t>
  </si>
  <si>
    <t>attacks, Strength, and Dexterity determined by its size.</t>
  </si>
  <si>
    <t>Its Constitution is 10 and its Intelligence and Wisdom</t>
  </si>
  <si>
    <t>are 3, and its Charisma is 1. Its speed is 30 feet; if the</t>
  </si>
  <si>
    <t>object lacks legs or other appendages it can use for</t>
  </si>
  <si>
    <t>locomotion, it instead has a flying speed of 30 feet and</t>
  </si>
  <si>
    <t>can hover. If the object is securely attached to a surface</t>
  </si>
  <si>
    <t>or a larger object, such as a chain bolted to a wall, its</t>
  </si>
  <si>
    <t>speed is 0. It has blindsight with a radius of 30 feet and</t>
  </si>
  <si>
    <t>is blind beyond that distance. When the animated object</t>
  </si>
  <si>
    <t>drops to 0 hit points, it reverts to its original object</t>
  </si>
  <si>
    <t>form, and any remaining damage carries over to its</t>
  </si>
  <si>
    <t>original object form.</t>
  </si>
  <si>
    <t>If you command an object to attack, it can make a</t>
  </si>
  <si>
    <t>single melee attack against a creature within 5 feet</t>
  </si>
  <si>
    <t>of it. It makes a slam attack with an attack bonus and</t>
  </si>
  <si>
    <t>bludgeoning damage determined by its size. The DM</t>
  </si>
  <si>
    <t>might rule that a specific object inflicts slashing or</t>
  </si>
  <si>
    <t>piercing damage based on its form.</t>
  </si>
  <si>
    <t>At Higher Levels. If you cast this spell using a</t>
  </si>
  <si>
    <t>spell slot of 6th level or higher, you can animate two</t>
  </si>
  <si>
    <t>additional objects for each slot level above 5th.</t>
  </si>
  <si>
    <t>5th-level abjuration</t>
  </si>
  <si>
    <t>Range: Self (10-foot radius)</t>
  </si>
  <si>
    <t>A shimmering barrier extends out from you in a 10-foot</t>
  </si>
  <si>
    <t>radius and moves with you, remaining centered on</t>
  </si>
  <si>
    <t>you and hedging out creatures other than undead and</t>
  </si>
  <si>
    <t>constructs. The barrier lasts for the duration.</t>
  </si>
  <si>
    <t>The barrier prevents an affected creature from</t>
  </si>
  <si>
    <t>passing or reaching through. An affected creature</t>
  </si>
  <si>
    <t>can cast spells or make attacks with ranged or reach</t>
  </si>
  <si>
    <t>weapons through the barrier.</t>
  </si>
  <si>
    <t>If you move so that an affected creature is forced to</t>
  </si>
  <si>
    <t>pass through the barrier, the spell ends.</t>
  </si>
  <si>
    <t>8th-level abjuration</t>
  </si>
  <si>
    <t>Range: Self (10-foot-radius sphere)</t>
  </si>
  <si>
    <t>Components: V, S, M (a pinch of powdered iron or</t>
  </si>
  <si>
    <t>iron filings)</t>
  </si>
  <si>
    <t>A 10-foot-radius invisible sphere of antimagic surrounds</t>
  </si>
  <si>
    <t>you. This area is divorced from the magical energy that</t>
  </si>
  <si>
    <t>suffuses the multiverse. Within the sphere, spells can’t</t>
  </si>
  <si>
    <t>be cast, summoned creatures disappear, and even magic</t>
  </si>
  <si>
    <t>items become mundane. Until the spell ends, the sphere</t>
  </si>
  <si>
    <t>moves with you, centered on you.</t>
  </si>
  <si>
    <t>Spells and other magical effects, except those created</t>
  </si>
  <si>
    <t>by an artifact or a deity, are suppressed in the sphere</t>
  </si>
  <si>
    <t>and can’t protrude into it. A slot expended to cast</t>
  </si>
  <si>
    <t>a suppressed spell is consumed. While an effect is</t>
  </si>
  <si>
    <t>suppressed, it doesn’t function, but the time it spends</t>
  </si>
  <si>
    <t>suppressed counts against its duration.</t>
  </si>
  <si>
    <t>Targeted Effects. Spells and other magical effects,</t>
  </si>
  <si>
    <t>such as magic missile and charm person, that target</t>
  </si>
  <si>
    <t>a creature or an object in the sphere have no effect</t>
  </si>
  <si>
    <t>on that target.</t>
  </si>
  <si>
    <t>Areas of Magic. The area of another spell or magical</t>
  </si>
  <si>
    <t>effect, such as fireball, can’t extend into the sphere.</t>
  </si>
  <si>
    <t>If the sphere overlaps an area of magic, the part of</t>
  </si>
  <si>
    <t>the area that is covered by the sphere is suppressed.</t>
  </si>
  <si>
    <t>For example, the flames created by a wall of fire are</t>
  </si>
  <si>
    <t>suppressed within the sphere, creating a gap in the wall</t>
  </si>
  <si>
    <t>if the overlap is large enough.</t>
  </si>
  <si>
    <t>Spells. Any active spell or other magical effect on a</t>
  </si>
  <si>
    <t>creature or an object in the sphere is suppressed while</t>
  </si>
  <si>
    <t>the creature or object is in it.</t>
  </si>
  <si>
    <t>Magic Items. The properties and powers of</t>
  </si>
  <si>
    <t>magic items are suppressed in the sphere. For</t>
  </si>
  <si>
    <t>example, a + 1 longsword in the sphere functions as a</t>
  </si>
  <si>
    <t>nonmagical longsword.</t>
  </si>
  <si>
    <t>A magic weapon’s properties and powers are</t>
  </si>
  <si>
    <t>suppressed if it is used against a target in the sphere or</t>
  </si>
  <si>
    <t>wielded by an attacker in the sphere. If a magic weapon</t>
  </si>
  <si>
    <t>or a piece of magic ammunition fully leaves the sphere</t>
  </si>
  <si>
    <t>(for example, if you fire a magic arrow or throw a magic</t>
  </si>
  <si>
    <t>spear at a target outside the sphere), the magic of the</t>
  </si>
  <si>
    <t>item ceases to be suppressed as soon as it exits.</t>
  </si>
  <si>
    <t>Magical Travel. Teleportation and planar travel</t>
  </si>
  <si>
    <t>fail to work in the sphere, whether the sphere is the</t>
  </si>
  <si>
    <t>destination or the departure point for such magical</t>
  </si>
  <si>
    <t>travel. A portal to another location, world, or plane of</t>
  </si>
  <si>
    <t>existence, as w ell as an opening to an extradimensional</t>
  </si>
  <si>
    <t>space such as that created by the rope trick spell,</t>
  </si>
  <si>
    <t>temporarily closes while in the sphere.</t>
  </si>
  <si>
    <t>Creatures and Objects. A creature or object</t>
  </si>
  <si>
    <t>summoned or created by magic temporarily winks out</t>
  </si>
  <si>
    <t>of existence in the sphere. Such a creature instantly</t>
  </si>
  <si>
    <t>reappears once the space the creature occupied is no</t>
  </si>
  <si>
    <t>longer within the sphere.</t>
  </si>
  <si>
    <t>Dispel Magic. Spells and magical effects such as</t>
  </si>
  <si>
    <t>dispel magic have no effect on the sphere. Likewise, the</t>
  </si>
  <si>
    <t>spheres created by different antimagic field spells don’t</t>
  </si>
  <si>
    <t>nullify each other.</t>
  </si>
  <si>
    <t>8th-level enchantment</t>
  </si>
  <si>
    <t>Casting Time: 1 hour</t>
  </si>
  <si>
    <t>Components: V, S, M (either a lump of alum soaked in</t>
  </si>
  <si>
    <t>vinegar for the antipathy effect or a drop of honey for</t>
  </si>
  <si>
    <t>the sympathy effect)</t>
  </si>
  <si>
    <t>Duration: 10 days</t>
  </si>
  <si>
    <t>This spell attracts or repels creatures of your choice.</t>
  </si>
  <si>
    <t>You target something within range, either a Huge or</t>
  </si>
  <si>
    <t>smaller object or creature or an area that is no larger</t>
  </si>
  <si>
    <t>than a 200-foot cube. Then specify a kind of intelligent</t>
  </si>
  <si>
    <t>creature, such as red dragons, goblins, or vampires.</t>
  </si>
  <si>
    <t>You invest the target with an aura that either attracts or</t>
  </si>
  <si>
    <t>repels the specified creatures for the duration. Choose</t>
  </si>
  <si>
    <t>antipathy or sympathy as the aura’s effect.</t>
  </si>
  <si>
    <t>Antipathy. The enchantment causes creatures of the</t>
  </si>
  <si>
    <t>kind you designated tofeel an intense urge to leave the</t>
  </si>
  <si>
    <t>area and avoid the target. When such a creature can</t>
  </si>
  <si>
    <t>see the target or comes within 60 feet of it, the creature</t>
  </si>
  <si>
    <t>must succeed on a Wisdom saving throw or b ecome</t>
  </si>
  <si>
    <t>frightened. The creature remains frightened while it can</t>
  </si>
  <si>
    <t>see the target or is within 60 feet of it. While frightened</t>
  </si>
  <si>
    <t>by the target, the creature must use its movement to</t>
  </si>
  <si>
    <t>move to the nearest safe spot from which it can’t see</t>
  </si>
  <si>
    <t>the target. If the creature moves more than 60 feet from</t>
  </si>
  <si>
    <t>the target and can’t see it, the creature is no longer</t>
  </si>
  <si>
    <t>frightened, but the creature becomes frightened again if</t>
  </si>
  <si>
    <t>it regains sight of the target or moves within 60 feet of it.</t>
  </si>
  <si>
    <t>Sympathy. The enchantment causes the specified</t>
  </si>
  <si>
    <t>creatures tofeel an intense urge to approach the target</t>
  </si>
  <si>
    <t>while within 60 feet of it or able to see it. When such a</t>
  </si>
  <si>
    <t>creature can see the target or comes within 60 feet of it,</t>
  </si>
  <si>
    <t>the creature must succeed on a Wisdom saving throw or</t>
  </si>
  <si>
    <t>use its movement on each of its turns to enter the area</t>
  </si>
  <si>
    <t>or move within reach of the target. When the creature</t>
  </si>
  <si>
    <t>has done so, it can’t w illingly m ove away from the target.</t>
  </si>
  <si>
    <t>If the target damages or otherwise harms an affected</t>
  </si>
  <si>
    <t>creature, the affected creature can make a Wisdom</t>
  </si>
  <si>
    <t>saving throw to end the effect, as described below.</t>
  </si>
  <si>
    <t>Ending the Effect. If an affected creature ends its</t>
  </si>
  <si>
    <t>turn while not within 60 feet of the target or able to see</t>
  </si>
  <si>
    <t>it, the creature makes a Wisdom saving throw. On a</t>
  </si>
  <si>
    <t>successful save, the creature is no longer affected by</t>
  </si>
  <si>
    <t>the target and recognizes the feeling of repugnance or</t>
  </si>
  <si>
    <t>attraction as magical. In addition, a creature affected by</t>
  </si>
  <si>
    <t>the spell is allowed another Wisdom saving throw every</t>
  </si>
  <si>
    <t>24 hours while the spell persists.</t>
  </si>
  <si>
    <t>A creature that successfully saves against this effect</t>
  </si>
  <si>
    <t>is immune to it for 1 minute, after which time it can be</t>
  </si>
  <si>
    <t>affected again.</t>
  </si>
  <si>
    <t>4th-level divination</t>
  </si>
  <si>
    <t>Components: V, S, M (a bit of bat fur)</t>
  </si>
  <si>
    <t>You create an invisible, magical eye within range that</t>
  </si>
  <si>
    <t>hovers in the air for the duration.</t>
  </si>
  <si>
    <t>You mentally receive visual information from the eye,</t>
  </si>
  <si>
    <t>which has normal vision and darkvision out to 30 feet.</t>
  </si>
  <si>
    <t>The eye can look in every direction.</t>
  </si>
  <si>
    <t>As an action, you can move the eye up to 30 feet in</t>
  </si>
  <si>
    <t>any direction. There is no limit to how far away from</t>
  </si>
  <si>
    <t>you the eye can move, but it can’t enter another plane</t>
  </si>
  <si>
    <t>of existence. A solid barrier b locks the eye’s movement,</t>
  </si>
  <si>
    <t>but the eye can pass through an opening as small as 1</t>
  </si>
  <si>
    <t>inch in diameter.</t>
  </si>
  <si>
    <t>6th-level conjuration</t>
  </si>
  <si>
    <t>Range: 500 feet</t>
  </si>
  <si>
    <t>Duration: Concentration, up to 10 minutes</t>
  </si>
  <si>
    <t>You create linked teleportation portals that remain open</t>
  </si>
  <si>
    <t>for the duration. Choose two points on the ground that</t>
  </si>
  <si>
    <t>you can see, one point within 10 feet of you and one</t>
  </si>
  <si>
    <t>point within 500 feet of you. A circular portal, 10 feet</t>
  </si>
  <si>
    <t>in diameter, opens over each point. If the portal would</t>
  </si>
  <si>
    <t>open in the space occupied by a creature, the spell fails,</t>
  </si>
  <si>
    <t>and the casting is lost.</t>
  </si>
  <si>
    <t>The portals are two-dimensional glowing rings</t>
  </si>
  <si>
    <t>filled with mist, hovering inches from the ground and</t>
  </si>
  <si>
    <t>perpendicular to it at the points you choose. A ring is</t>
  </si>
  <si>
    <t>visible only from one side (your choice), which is the side</t>
  </si>
  <si>
    <t>that functions as a portal.</t>
  </si>
  <si>
    <t>Any creature or object entering the portal exits from</t>
  </si>
  <si>
    <t>the other portal as if the two were adjacent to each</t>
  </si>
  <si>
    <t>other; passing through a portal from the nonportal side</t>
  </si>
  <si>
    <t>has no effect. The mist that fills each portal is opaque</t>
  </si>
  <si>
    <t>and blocks vision through it. On your turn, you can</t>
  </si>
  <si>
    <t>rotate the rings as a bonus action so that the active side</t>
  </si>
  <si>
    <t>faces in a different direction.</t>
  </si>
  <si>
    <t>Range: Touch</t>
  </si>
  <si>
    <t>Components: V, S, M (gold dust worth at least 25 gp,</t>
  </si>
  <si>
    <t>which the spell consumes)</t>
  </si>
  <si>
    <t>Duration: Until dispelled</t>
  </si>
  <si>
    <t>You touch a closed door, window, gate, chest, or other</t>
  </si>
  <si>
    <t>entryway, and it becomes locked for the duration. You</t>
  </si>
  <si>
    <t>and the creatures you designate when you cast this</t>
  </si>
  <si>
    <t>spell can open the object normally. You can also set a</t>
  </si>
  <si>
    <t>password that, when spoken within 5 feet of the object,</t>
  </si>
  <si>
    <t>suppresses this spell for 1 minute. Otherwise, it is</t>
  </si>
  <si>
    <t>impassable until it is broken or the spell is dispelled or</t>
  </si>
  <si>
    <t>suppressed. Casting knock on the object suppresses</t>
  </si>
  <si>
    <t>arcane lock for 10 minutes.</t>
  </si>
  <si>
    <t>While affected by this spell, the object is more difficult</t>
  </si>
  <si>
    <t>to break or force open; the DC to break it or pick any</t>
  </si>
  <si>
    <t>locks on it increases by 10.</t>
  </si>
  <si>
    <t>1st-level abjuration</t>
  </si>
  <si>
    <t>Components: V, S, M (a cup of water)</t>
  </si>
  <si>
    <t>Duration: 1 hour</t>
  </si>
  <si>
    <t>A protective magical force surrounds you, manifesting</t>
  </si>
  <si>
    <t>as a spectral frost that covers you and your gear.</t>
  </si>
  <si>
    <t>You gain 5 temporary hit points for the duration. If a</t>
  </si>
  <si>
    <t>creature hits you with a melee attack while you have</t>
  </si>
  <si>
    <t>these hit points, the creature takes 5 cold damage.</t>
  </si>
  <si>
    <t>spell slot of 2nd level or higher, both the temporary hit</t>
  </si>
  <si>
    <t>points and the cold damage increase by 5 for each slot</t>
  </si>
  <si>
    <t>level above 1st.</t>
  </si>
  <si>
    <t>1st-level conjuration</t>
  </si>
  <si>
    <t>Range: Sel f (10-foot radius)</t>
  </si>
  <si>
    <t>You invoke the power of Hadar, the Dark Hunger.</t>
  </si>
  <si>
    <t>Tendrils of dark energy erupt from you and batter all</t>
  </si>
  <si>
    <t>creatures within 10 feet of you. Each creature in that</t>
  </si>
  <si>
    <t>area must m ake a Strength saving throw. On a failed</t>
  </si>
  <si>
    <t>save, a target takes 2d6 necrotic damage and can’t take</t>
  </si>
  <si>
    <t>reactions until its next turn. On a successful save, the</t>
  </si>
  <si>
    <t>creature takes half damage, but suffers no other effect.</t>
  </si>
  <si>
    <t>spell slot of 2nd level or higher, the damage increases by</t>
  </si>
  <si>
    <t>1d6 for each slot level above 1st.</t>
  </si>
  <si>
    <t>9th-level necromancy</t>
  </si>
  <si>
    <t>Components: V, S, M (for each creature you affect with</t>
  </si>
  <si>
    <t>this spell, you must provide one jacinth worth at least</t>
  </si>
  <si>
    <t>1,000 gp and one ornately carved bar of silver worth</t>
  </si>
  <si>
    <t>at least 100 gp, all of which the spell consumes)</t>
  </si>
  <si>
    <t>Duration: Special</t>
  </si>
  <si>
    <t>You and up to eight willing creatures within range</t>
  </si>
  <si>
    <t>project your astral bodies into the Astral Plane (the</t>
  </si>
  <si>
    <t>spell fails and the casting is wasted if you are already</t>
  </si>
  <si>
    <t>on that plane). The material body you leave behind is</t>
  </si>
  <si>
    <t>unconscious and in a state of suspended animation; it</t>
  </si>
  <si>
    <t>doesn’t need food or air and doesn’t age.</t>
  </si>
  <si>
    <t>Your astral body resembles your m ortal form in</t>
  </si>
  <si>
    <t>almost every way, replicating your game statistics and</t>
  </si>
  <si>
    <t>possessions. The principal difference is the addition of</t>
  </si>
  <si>
    <t>a silvery cord that extends from between your shoulder</t>
  </si>
  <si>
    <t>blades and trails behind you, fading to invisibility after</t>
  </si>
  <si>
    <t>1 foot. This cord is your tether to your material body. As</t>
  </si>
  <si>
    <t>long as the tether remains intact, you can find your way</t>
  </si>
  <si>
    <t>home. If the cord is cut—something that can happen</t>
  </si>
  <si>
    <t>only when an effect specifically states that it does—your</t>
  </si>
  <si>
    <t>soul and body are separated, killing you instantly.</t>
  </si>
  <si>
    <t>Your astral form can freely travel through the Astral</t>
  </si>
  <si>
    <t>Plane and can pass through portals there leading to any</t>
  </si>
  <si>
    <t>other plane. If you enter a new plane or return to the</t>
  </si>
  <si>
    <t>plane you were on when casting this spell, your body and</t>
  </si>
  <si>
    <t>possessions are transported along the silver cord, allowing</t>
  </si>
  <si>
    <t>you to re-enter your body as you enter the new plane.</t>
  </si>
  <si>
    <t>Your astral form is a separate incarnation. Any damage</t>
  </si>
  <si>
    <t>or other effects that apply to it have no effect on your</t>
  </si>
  <si>
    <t>physical body, nor do they persist when you return to it.</t>
  </si>
  <si>
    <t>The spell ends for you and your companions when</t>
  </si>
  <si>
    <t>you use your action to dismiss it. When the spell ends,</t>
  </si>
  <si>
    <t>the affected creature returns to its physical body,</t>
  </si>
  <si>
    <t>and it awakens.</t>
  </si>
  <si>
    <t>The spell might also end early for you or one of your</t>
  </si>
  <si>
    <t>companions. A successful dispel magic spell used</t>
  </si>
  <si>
    <t>against an astral or physical body ends the spell for that</t>
  </si>
  <si>
    <t>creature. If a creature’s original body or its astral form</t>
  </si>
  <si>
    <t>drops to 0 hit points, the spell ends for that creature. If</t>
  </si>
  <si>
    <t>the spell ends and the silver cord is intact, the cord pulls</t>
  </si>
  <si>
    <t>the creature’s astral form back to its body, ending its</t>
  </si>
  <si>
    <t>state of suspended animation.</t>
  </si>
  <si>
    <t>If you are returned to your body prematurely, your</t>
  </si>
  <si>
    <t>companions remain in their astral forms and must find</t>
  </si>
  <si>
    <t>their own way back to their bodies, usually by dropping</t>
  </si>
  <si>
    <t>to 0 hit points.</t>
  </si>
  <si>
    <t>Augury</t>
  </si>
  <si>
    <t>2nd-level divination (ritual)</t>
  </si>
  <si>
    <t>Components: V, S, M (specially marked sticks, bones,</t>
  </si>
  <si>
    <t>or similar tokens worth at least 25 gp)</t>
  </si>
  <si>
    <t>By casting gem-inlaid sticks, rolling dragon bones,</t>
  </si>
  <si>
    <t>laying out ornate cards, or employing some other</t>
  </si>
  <si>
    <t>divining tool, you receive an omen from an otherworldly</t>
  </si>
  <si>
    <t>entity about the results of a specific course of action that</t>
  </si>
  <si>
    <t>you plan to take within the next 30 minutes. The DM</t>
  </si>
  <si>
    <t>chooses from the following possible omens:</t>
  </si>
  <si>
    <t>• Weal, for good results</t>
  </si>
  <si>
    <t>• Woe, for bad results</t>
  </si>
  <si>
    <t>• Weal and woe, for both good and bad results</t>
  </si>
  <si>
    <t>• Nothing, for results that aren’t especially good or bad</t>
  </si>
  <si>
    <t>The spell doesn’t take into account any possible</t>
  </si>
  <si>
    <t>circumstances that might change the outcome, such</t>
  </si>
  <si>
    <t>as the casting of additional spells or the loss or gain</t>
  </si>
  <si>
    <t>of a companion.</t>
  </si>
  <si>
    <t>If you cast the spell two or more times before</t>
  </si>
  <si>
    <t>completing your next long rest, there is a cumulative 25</t>
  </si>
  <si>
    <t>percent chance for each casting after the first that you</t>
  </si>
  <si>
    <t>get a random reading. The DM makes this roll in secret.</t>
  </si>
  <si>
    <t>4th-level abjuration</t>
  </si>
  <si>
    <t>Range: Self (30-foot radius)</t>
  </si>
  <si>
    <t>Components: V</t>
  </si>
  <si>
    <t>Life-preserving energy radiates from you in an aura with</t>
  </si>
  <si>
    <t>a 30-foot radius. Until the spell ends, the aura moves</t>
  </si>
  <si>
    <t>with you, centered on you. Each nonhostile creature</t>
  </si>
  <si>
    <t>in the aura (including you) has resistance to necrotic</t>
  </si>
  <si>
    <t>damage, and its hit point maximum can't be reduced. In</t>
  </si>
  <si>
    <t>addition, a nonhostile, living creature regains 1 hit point</t>
  </si>
  <si>
    <t>when it starts its turn in the aura with 0 hit points.</t>
  </si>
  <si>
    <t>Purifying energy radiates from you in an aura with a</t>
  </si>
  <si>
    <t>30-foot radius. Until the spell ends, the aura moves</t>
  </si>
  <si>
    <t>in the aura (including you) can’t become diseased,</t>
  </si>
  <si>
    <t>has resistance to poison damage, and has advantage</t>
  </si>
  <si>
    <t>on saving throws against effects that cause any of the</t>
  </si>
  <si>
    <t>following conditions: blinded, charmed, deafened,</t>
  </si>
  <si>
    <t>frightened, paralyzed, poisoned, and stunned.</t>
  </si>
  <si>
    <t>3rd-level evocation</t>
  </si>
  <si>
    <t>Range: Sel f (30-foot radius)</t>
  </si>
  <si>
    <t>Healing energy radiates from you in an aura with a</t>
  </si>
  <si>
    <t>30-foot radius. Until the spell ends, the aura moves with</t>
  </si>
  <si>
    <t>you, centered on you. You can use a bonus action to</t>
  </si>
  <si>
    <t>cause one creature in the aura (including you) to regain</t>
  </si>
  <si>
    <t>2d6 hit points.</t>
  </si>
  <si>
    <t>Casting Time: 8 hours</t>
  </si>
  <si>
    <t>Components: V, S, M (an agate worth at least 1,000 gp,</t>
  </si>
  <si>
    <t>After spending the casting time tracing magical</t>
  </si>
  <si>
    <t>pathways within a precious gemstone, you touch a Huge</t>
  </si>
  <si>
    <t>or smaller beast or plant. The target must have either</t>
  </si>
  <si>
    <t>no Intelligence score or an Intelligence of 3 or less. The</t>
  </si>
  <si>
    <t>target gains an Intelligence of 10. The target also gains</t>
  </si>
  <si>
    <t>the ability to speak one language you know. If the target</t>
  </si>
  <si>
    <t>is a plant, it gains the ability to move its limbs, roots,</t>
  </si>
  <si>
    <t>vines, creepers, and soforth, and it gains senses similar</t>
  </si>
  <si>
    <t>to a human’s. Your DM chooses statistics appropriate</t>
  </si>
  <si>
    <t>for the awakened plant, such as the statistics for the</t>
  </si>
  <si>
    <t>awakened shrub or the awakened tree.</t>
  </si>
  <si>
    <t>The awakened beast or plant is charmed by you for</t>
  </si>
  <si>
    <t>30 days or until you or your companions do anything</t>
  </si>
  <si>
    <t>harmful to it. When the charmed condition ends,</t>
  </si>
  <si>
    <t>the awakened creature chooses whether to remain</t>
  </si>
  <si>
    <t>friendly to you, based on how you treated it while</t>
  </si>
  <si>
    <t>it w as charmed.</t>
  </si>
  <si>
    <t>Components: V, S, M (a drop of blood)</t>
  </si>
  <si>
    <t>Up to three creatures of your choice that you can see</t>
  </si>
  <si>
    <t>within range must make Charisma saving throws.</t>
  </si>
  <si>
    <t>Whenever a target that fails this saving throw makes</t>
  </si>
  <si>
    <t>an attack roll or a saving throw before the spell ends,</t>
  </si>
  <si>
    <t>the target must roll a d4 and subtract the number rolled</t>
  </si>
  <si>
    <t>from the attack roll or saving throw.</t>
  </si>
  <si>
    <t>a spell slot of 2nd level or higher, you can target one</t>
  </si>
  <si>
    <t>additional creature for each slot level above 1st.</t>
  </si>
  <si>
    <t>Casting Time: 1 bonus action</t>
  </si>
  <si>
    <t>Range: Sel f</t>
  </si>
  <si>
    <t>The next time you hit a creature with a weapon attack</t>
  </si>
  <si>
    <t>before this spell ends, your weapon crackles with force,</t>
  </si>
  <si>
    <t>and the attack deals an extra 5d10 force damage to the</t>
  </si>
  <si>
    <t>target. Additionally, if this attack reduces the target</t>
  </si>
  <si>
    <t>to 50 hit points or fewer, you banish it. If the target is</t>
  </si>
  <si>
    <t>native to a different plane of existence than the one</t>
  </si>
  <si>
    <t>you’re on, the target disappears, returning to its home</t>
  </si>
  <si>
    <t>plane. If the target is native to the plane you’re on, the</t>
  </si>
  <si>
    <t>creature vanishes into a harmless demiplane. While</t>
  </si>
  <si>
    <t>there, the target is incapacitated. It remains there until</t>
  </si>
  <si>
    <t>the spell ends, at which point the target reappears in the</t>
  </si>
  <si>
    <t>space it left or in the nearest unoccupied space if that</t>
  </si>
  <si>
    <t>space is occupied.</t>
  </si>
  <si>
    <t>Components: V, S, M (an item distasteful to the target)</t>
  </si>
  <si>
    <t>You attempt to send one creature that you can see</t>
  </si>
  <si>
    <t>within range to another plane of existence. The</t>
  </si>
  <si>
    <t>target must succeed on a Charisma saving throw</t>
  </si>
  <si>
    <t>or be banished.</t>
  </si>
  <si>
    <t>If the target is native to the plane of existence you’re</t>
  </si>
  <si>
    <t>on, you banish the target to a harmless demiplane.</t>
  </si>
  <si>
    <t>While there, the target is incapacitated. The target</t>
  </si>
  <si>
    <t>remains there until the spell ends, at which point the</t>
  </si>
  <si>
    <t>target reappears in the space it left or in the nearest</t>
  </si>
  <si>
    <t>unoccupied space if that space is occupied.</t>
  </si>
  <si>
    <t>If the target is native to a different plane of existence</t>
  </si>
  <si>
    <t>than the one you’re on, the target is banished with</t>
  </si>
  <si>
    <t>a faint popping noise, returning to its home plane.</t>
  </si>
  <si>
    <t>If the spell ends before 1 minute has passed, the</t>
  </si>
  <si>
    <t>unoccupied space if that space is occupied. Otherwise,</t>
  </si>
  <si>
    <t>the target doesn't return.</t>
  </si>
  <si>
    <t>a spell slot of 5th level or higher, you can target one</t>
  </si>
  <si>
    <t>additional creature for each slot level above 4th.</t>
  </si>
  <si>
    <t>Components: V, S, M (a handful of oak bark)</t>
  </si>
  <si>
    <t>You touch a w illing creature. Until the spell ends, the</t>
  </si>
  <si>
    <t>target’s skin has a rough, bark-like appearance, and the</t>
  </si>
  <si>
    <t>target’s AC can’t be less than 16, regardless of what kind</t>
  </si>
  <si>
    <t>of armor it is wearing.</t>
  </si>
  <si>
    <t>3rd-level abjuration</t>
  </si>
  <si>
    <t>This spell bestows hope and vitality. Choose any</t>
  </si>
  <si>
    <t>number of creatures within range. For the duration,</t>
  </si>
  <si>
    <t>each target has advantage on Wisdom saving throws</t>
  </si>
  <si>
    <t>and death saving throws, and regains the maximum</t>
  </si>
  <si>
    <t>number of hit points possible from any healing.</t>
  </si>
  <si>
    <t>Components: S</t>
  </si>
  <si>
    <t>You touch a w illing beast. For the duration of the spell,</t>
  </si>
  <si>
    <t>you can use your action to see through the beast’s eyes</t>
  </si>
  <si>
    <t>and hear what it hears, and continue to do so until</t>
  </si>
  <si>
    <t>you use your action to return to your normal senses.</t>
  </si>
  <si>
    <t>While perceiving through the beast’s senses, you gain</t>
  </si>
  <si>
    <t>the benefits of any special senses possessed by that</t>
  </si>
  <si>
    <t>creature, though you are blinded and deafened to your</t>
  </si>
  <si>
    <t>own surroundings.</t>
  </si>
  <si>
    <t>You touch a creature, and that creature must succeed</t>
  </si>
  <si>
    <t>on a Wisdom saving throw or become cursed for the</t>
  </si>
  <si>
    <t>duration of the spell. When you cast this spell, choose</t>
  </si>
  <si>
    <t>the nature of the curse from the following options:</t>
  </si>
  <si>
    <t>• Choose one ability score. While cursed, the target</t>
  </si>
  <si>
    <t>has disadvantage on ability checks and saving throws</t>
  </si>
  <si>
    <t>made with that ability score.</t>
  </si>
  <si>
    <t>• While cursed, the target has disadvantage on attack</t>
  </si>
  <si>
    <t>rolls against you.</t>
  </si>
  <si>
    <t>• While cursed, the target must make a Wisdom saving</t>
  </si>
  <si>
    <t>throw at the start of each of its turns. If it fails, it</t>
  </si>
  <si>
    <t>wastes its action that turn doing nothing.</t>
  </si>
  <si>
    <t>• While the target is cursed, your attacks and spells</t>
  </si>
  <si>
    <t>deal an extra 1d8 necrotic damage to the target.</t>
  </si>
  <si>
    <t>A remove curse spell ends this effect. At the DM’s</t>
  </si>
  <si>
    <t>option, you may choose an alternative curse effect, but</t>
  </si>
  <si>
    <t>it should be no more powerful than those described</t>
  </si>
  <si>
    <t>above. The DM has final say on such a curse’s effect.</t>
  </si>
  <si>
    <t>slot of 4th level or higher, the duration is concentration,</t>
  </si>
  <si>
    <t>up to 10 minutes. If you use a spell slot of 5th level or</t>
  </si>
  <si>
    <t>higher, the duration is 8 hours. If you use a spell slot of</t>
  </si>
  <si>
    <t>7th level or higher, the duration is 24 hours. If you use</t>
  </si>
  <si>
    <t>a 9th level spell slot, the spell lasts until it is dispelled.</t>
  </si>
  <si>
    <t>Using a spell slot of 5th level or higher grants a duration</t>
  </si>
  <si>
    <t>that doesn’t require concentration.</t>
  </si>
  <si>
    <t>5th-level evocation</t>
  </si>
  <si>
    <t>Components: V, S, M (an eggshell and a</t>
  </si>
  <si>
    <t>snakeskin glove)</t>
  </si>
  <si>
    <t>You create a Large hand of shimmering, translucent</t>
  </si>
  <si>
    <t>force in an unoccupied space that you can see within</t>
  </si>
  <si>
    <t>range. The hand lasts for the spell’s duration, and it</t>
  </si>
  <si>
    <t>moves at your command, mimicking the movements of</t>
  </si>
  <si>
    <t>your own hand.</t>
  </si>
  <si>
    <t>The hand is an object that has AC 20 and hit points</t>
  </si>
  <si>
    <t>equal to your hit point maximum. If it drops to 0 hit</t>
  </si>
  <si>
    <t>points, the spell ends. It has a Strength of 26 (+8) and a</t>
  </si>
  <si>
    <t>Dexterity of 10 (+0). The hand doesn’t fill its space.</t>
  </si>
  <si>
    <t>When you cast the spell and as a bonus action on your</t>
  </si>
  <si>
    <t>subsequent turns, you can move the hand up to 60 feet</t>
  </si>
  <si>
    <t>and then cause one of the following effects with it.</t>
  </si>
  <si>
    <t>Clenched Fist. The hand strikes one creature or</t>
  </si>
  <si>
    <t>object within 5 feet of it. Make a melee spell attack for</t>
  </si>
  <si>
    <t>the hand using your game statistics. On a hit, the target</t>
  </si>
  <si>
    <t>takes 4d8 force damage.</t>
  </si>
  <si>
    <t>Forceful Hand. The hand attempts to push a creature</t>
  </si>
  <si>
    <t>within 5 feet of it in a direction you choose. Make</t>
  </si>
  <si>
    <t>a check with the hand’s Strength contested by the</t>
  </si>
  <si>
    <t>Strength (Athletics) check of the target. If the target is</t>
  </si>
  <si>
    <t>Medium or smaller, you have advantage on the check. If</t>
  </si>
  <si>
    <t>you succeed, the hand pushes the target up to 5 feet plus</t>
  </si>
  <si>
    <t>a number of feet equal tofive times your spellcasting</t>
  </si>
  <si>
    <t>ability modifier. The hand moves with the target to</t>
  </si>
  <si>
    <t>remain within 5 feet of it.</t>
  </si>
  <si>
    <t>Grasping Hand. The hand attempts to grapple a Huge</t>
  </si>
  <si>
    <t>or smaller creature within 5 feet of it. You use the hand’s</t>
  </si>
  <si>
    <t>Strength score to resolve the grapple. If the target is</t>
  </si>
  <si>
    <t>Medium or smaller, you have advantage on the check.</t>
  </si>
  <si>
    <t>While the hand is grappling the target, you can use a</t>
  </si>
  <si>
    <t>bonus action to have the hand crush it. When you do</t>
  </si>
  <si>
    <t>so, the target takes bludgeoning damage equal to 2d6 +</t>
  </si>
  <si>
    <t>your spellcasting ability modifier.</t>
  </si>
  <si>
    <t>Interposing Hand. The hand interposes itself</t>
  </si>
  <si>
    <t>between you and a creature you choose until you give</t>
  </si>
  <si>
    <t>the hand a different command. The hand moves to stay</t>
  </si>
  <si>
    <t>between you and the target, providing you with half</t>
  </si>
  <si>
    <t>cover against the target. The target can't move through</t>
  </si>
  <si>
    <t>the hand’s space if its Strength score is less than or</t>
  </si>
  <si>
    <t>equal to the hand’s Strength score. If its Strength score</t>
  </si>
  <si>
    <t>is higher than the hand’s Strength score, the target can</t>
  </si>
  <si>
    <t>move toward you through the hand’s space, but that</t>
  </si>
  <si>
    <t>space is difficult terrain for the target.</t>
  </si>
  <si>
    <t>spell slot of 6th level or higher, the damage from the</t>
  </si>
  <si>
    <t>clenched fist option increases by 2d8 and the damage</t>
  </si>
  <si>
    <t>from the grasping hand increases by 2d6 for each slot</t>
  </si>
  <si>
    <t>level above 5th.</t>
  </si>
  <si>
    <t>6th-level evocation</t>
  </si>
  <si>
    <t>Range: 90 feet</t>
  </si>
  <si>
    <t>You create a vertical wall of whirling, razor-sharp blades</t>
  </si>
  <si>
    <t>made of magical energy. The wall appears within range</t>
  </si>
  <si>
    <t>and lasts for the duration. You can make a straight wall</t>
  </si>
  <si>
    <t>up to 100 feet long, 20 feet high, and 5 feet thick, or a</t>
  </si>
  <si>
    <t>ringed wall up to 60 feet in diameter, 20 feet high, and</t>
  </si>
  <si>
    <t>5 feet thick. The wall provides three-quarters cover to</t>
  </si>
  <si>
    <t>creatures behind it, and its space is difficult terrain.</t>
  </si>
  <si>
    <t>When a creature enters the w all’s area for the first</t>
  </si>
  <si>
    <t>time on a turn or starts its turn there, the creature must</t>
  </si>
  <si>
    <t>make a Dexterity saving throw. On a failed save, the</t>
  </si>
  <si>
    <t>creature takes 6 d10 slashing damage. On a successful</t>
  </si>
  <si>
    <t>save, the creature takes half as much damage.</t>
  </si>
  <si>
    <t>Abjuration cantrip</t>
  </si>
  <si>
    <t>Duration: 1 round</t>
  </si>
  <si>
    <t>You extend your hand and trace a sigil of warding in the</t>
  </si>
  <si>
    <t>air. Until the end of your next turn, you have resistance</t>
  </si>
  <si>
    <t>against bludgeoning, piercing, and slashing damage</t>
  </si>
  <si>
    <t>dealt by weapon attacks.</t>
  </si>
  <si>
    <t>Components: V, S, M (a sprinkling of holy water)</t>
  </si>
  <si>
    <t>You bless up to three creatures of your choice within</t>
  </si>
  <si>
    <t>range. Whenever a target makes an attack roll or a</t>
  </si>
  <si>
    <t>saving throw before the spell ends, the target can roll</t>
  </si>
  <si>
    <t>a d4 and add the number rolled to the attack roll or</t>
  </si>
  <si>
    <t>saving throw.</t>
  </si>
  <si>
    <t>A t Higher Levels. When you cast this spell using</t>
  </si>
  <si>
    <t>4th-level necromancy</t>
  </si>
  <si>
    <t>Necromantic energy washes over a creature of your</t>
  </si>
  <si>
    <t>choice that you can see within range, draining moisture</t>
  </si>
  <si>
    <t>and vitality from it. The target must make a Constitution</t>
  </si>
  <si>
    <t>saving throw. The target takes 8d8 necrotic damage on</t>
  </si>
  <si>
    <t>a failed save, or half as much damage on a successful</t>
  </si>
  <si>
    <t>one. This spell has no effect on undead or constructs.</t>
  </si>
  <si>
    <t>If you target a plant creature or a magical plant, it</t>
  </si>
  <si>
    <t>makes the saving throw with disadvantage, and the spell</t>
  </si>
  <si>
    <t>deals maximum damage to it.</t>
  </si>
  <si>
    <t>If you target a nonmagical plant that isn’t a creature,</t>
  </si>
  <si>
    <t>such as a tree or shrub, it doesn’t make a saving throw;</t>
  </si>
  <si>
    <t>it simply withers and dies.</t>
  </si>
  <si>
    <t>spell slot of 5th level or higher, the damage increases by</t>
  </si>
  <si>
    <t>1d8 for each slot level above 4th.</t>
  </si>
  <si>
    <t>The next time you hit a creature with a melee weapon</t>
  </si>
  <si>
    <t>attack during this spell’s duration, your weapon flares</t>
  </si>
  <si>
    <t>with bright light, and the attack deals an extra 3d8</t>
  </si>
  <si>
    <t>radiant damage to the target. Additionally, the target</t>
  </si>
  <si>
    <t>must succeed on a Constitution saving throw or be</t>
  </si>
  <si>
    <t>blinded until the spell ends.</t>
  </si>
  <si>
    <t>A creature blinded by this spell makes another</t>
  </si>
  <si>
    <t>Constitution saving throw at the end of each of its turns.</t>
  </si>
  <si>
    <t>On a successful save, it is no longer blinded.</t>
  </si>
  <si>
    <t>2nd-level necromancy</t>
  </si>
  <si>
    <t>Duration: 1 minute</t>
  </si>
  <si>
    <t>You can blind or deafen a foe. Choose one creature that</t>
  </si>
  <si>
    <t>you can see within range to make a Constitution saving</t>
  </si>
  <si>
    <t>throw. If it fails, the target is either blinded or deafened</t>
  </si>
  <si>
    <t>(your choice) for the duration. At the end of each of its</t>
  </si>
  <si>
    <t>turns, the target can make a Constitution saving throw.</t>
  </si>
  <si>
    <t>On a success, the spell ends.</t>
  </si>
  <si>
    <t>a spell slot of 3rd level or higher, you can target one</t>
  </si>
  <si>
    <t>additional creature for each slot level above 2nd.</t>
  </si>
  <si>
    <t>3rd-level transmutation</t>
  </si>
  <si>
    <t>Roll a d20 at the end of each of your turns for the</t>
  </si>
  <si>
    <t>duration of the spell. On a roll of 11 or higher, you</t>
  </si>
  <si>
    <t>vanish from your current plane of existence and appear</t>
  </si>
  <si>
    <t>in the Ethereal Plane (the spell fails and the casting is</t>
  </si>
  <si>
    <t>wasted if you were already on that plane). At the start of</t>
  </si>
  <si>
    <t>your next turn, and when the spell ends if you are on the</t>
  </si>
  <si>
    <t>Ethereal Plane, you return to an unoccupied space of</t>
  </si>
  <si>
    <t>your choice that you can see within 10 feet of the space</t>
  </si>
  <si>
    <t>you vanished from. If no unoccupied space is available</t>
  </si>
  <si>
    <t>within that range, you appear in the nearest unoccupied</t>
  </si>
  <si>
    <t>space (chosen at random if more than one space is</t>
  </si>
  <si>
    <t>equally near). You can dismiss this spell as an action.</t>
  </si>
  <si>
    <t>While on the Ethereal Plane, you can see and hear</t>
  </si>
  <si>
    <t>the plane you originated from, which is cast in shades</t>
  </si>
  <si>
    <t>of gray, and you can’t see anything there more than 60</t>
  </si>
  <si>
    <t>feet away. You can only affect and be affected by other</t>
  </si>
  <si>
    <t>creatures on the Ethereal Plane. Creatures that aren’t</t>
  </si>
  <si>
    <t>there can’t perceive you or interact with you, unless they</t>
  </si>
  <si>
    <t>have the ability to do so.</t>
  </si>
  <si>
    <t>2nd-level illusion</t>
  </si>
  <si>
    <t>Your body becomes blurred, shifting and wavering to</t>
  </si>
  <si>
    <t>all w ho can see you. For the duration, any creature has</t>
  </si>
  <si>
    <t>disadvantage on attack rolls against you. An attacker</t>
  </si>
  <si>
    <t>is immune to this effect if it doesn’t rely on sight,</t>
  </si>
  <si>
    <t>as with blindsight, or can see through illusions, as</t>
  </si>
  <si>
    <t>with truesight.</t>
  </si>
  <si>
    <t>2nd-level evocation</t>
  </si>
  <si>
    <t>before this spell ends, the weapon gleams with astral</t>
  </si>
  <si>
    <t>radiance as you strike. The attack deals an extra 2d6</t>
  </si>
  <si>
    <t>radiant damage to the target, which becomes visible if</t>
  </si>
  <si>
    <t>it’s invisible, and the target sheds dim light in a 5-foot</t>
  </si>
  <si>
    <t>radius and can’t become invisible until the spell ends.</t>
  </si>
  <si>
    <t>a spell slot of 3rd level or higher, the extra damage</t>
  </si>
  <si>
    <t>increases by 1d6 for each slot level above 2nd.</t>
  </si>
  <si>
    <t>1st-level evocation</t>
  </si>
  <si>
    <t>Range: Sel f (15-foot cone)</t>
  </si>
  <si>
    <t>As you hold your hands with thumbs touching and</t>
  </si>
  <si>
    <t>fingers spread, a thin sheet of flames shoots forth from</t>
  </si>
  <si>
    <t>your outstretched fingertips. Each creature in a 15-foot</t>
  </si>
  <si>
    <t>cone must make a Dexterity saving throw. A creature</t>
  </si>
  <si>
    <t>takes 3d6 fire damage on a failed save, or half as much</t>
  </si>
  <si>
    <t>damage on a successful one.</t>
  </si>
  <si>
    <t>The fire ignites any flammable objects in the area that</t>
  </si>
  <si>
    <t>aren’t being w orn or carried.</t>
  </si>
  <si>
    <t>3rd-level conjuration</t>
  </si>
  <si>
    <t>A storm cloud appears in the shape of a cylinder that</t>
  </si>
  <si>
    <t>is 10 feet tall with a 60-foot radius, centered on a point</t>
  </si>
  <si>
    <t>you can see 100 feet directly above you. The spell fails</t>
  </si>
  <si>
    <t>if you can’t see a point in the air where the storm cloud</t>
  </si>
  <si>
    <t>could appear (for example, if you are in a room that can’t</t>
  </si>
  <si>
    <t>accommodate the cloud).</t>
  </si>
  <si>
    <t>When you cast the spell, choose a point you can see</t>
  </si>
  <si>
    <t>within range. A bolt of lightning flashes down from the</t>
  </si>
  <si>
    <t>cloud to that point. Each creature within 5 feet of that</t>
  </si>
  <si>
    <t>point must make a Dexterity saving throw. A creature</t>
  </si>
  <si>
    <t>takes 3d10 lightning damage on a failed save, or half</t>
  </si>
  <si>
    <t>as much damage on a successful one. On each of your</t>
  </si>
  <si>
    <t>turns until the spell ends, you can use your action to call</t>
  </si>
  <si>
    <t>down lightning in this way again, targeting the same</t>
  </si>
  <si>
    <t>point or a different one.</t>
  </si>
  <si>
    <t>If you are outdoors in stormy conditions when you</t>
  </si>
  <si>
    <t>cast this spell, the spell gives you control over the</t>
  </si>
  <si>
    <t>existing storm instead of creating a new one. Under</t>
  </si>
  <si>
    <t>such conditions, the spell’s damage increases by 1d10.</t>
  </si>
  <si>
    <t>spell slot of 4th or higher level, the damage increases by</t>
  </si>
  <si>
    <t>1d10 for each slot level above 3rd.</t>
  </si>
  <si>
    <t>2nd-level enchantment</t>
  </si>
  <si>
    <t>You attempt to suppress strong emotions in a group</t>
  </si>
  <si>
    <t>of people. Each humanoid in a 20-foot-radius sphere</t>
  </si>
  <si>
    <t>centered on a point you choose within range must make</t>
  </si>
  <si>
    <t>a Charisma saving throw; a creature can choose to</t>
  </si>
  <si>
    <t>fail this saving throw if it w ishes. If a creature fails its</t>
  </si>
  <si>
    <t>saving throw, choose one of the following two effects.</t>
  </si>
  <si>
    <t>You can suppress any effect causing a target to be</t>
  </si>
  <si>
    <t>charmed or frightened. When this spell ends, any</t>
  </si>
  <si>
    <t>suppressed effect resumes, provided that its duration</t>
  </si>
  <si>
    <t>has not expired in the meantime.</t>
  </si>
  <si>
    <t>Alternatively, you can make a target indifferent about</t>
  </si>
  <si>
    <t>creatures of your choice that it is hostile toward. This</t>
  </si>
  <si>
    <t>indifference ends if the target is attacked or harmed by</t>
  </si>
  <si>
    <t>a spell or if it w itnesses any of its friends being harmed.</t>
  </si>
  <si>
    <t>When the spell ends, the creature becomes hostile</t>
  </si>
  <si>
    <t>again, unless the DM rules otherwise.</t>
  </si>
  <si>
    <t>Range: 150 feet</t>
  </si>
  <si>
    <t>Components: V, S, M (a bit of fur; a p iece of amber,</t>
  </si>
  <si>
    <t>glass, or a crystal rod; and three silver pins)</t>
  </si>
  <si>
    <t>You create a bolt of lightning that arcs toward a target of</t>
  </si>
  <si>
    <t>your choice that you can see within range. Three bolts</t>
  </si>
  <si>
    <t>then leap from that target to as many as three other</t>
  </si>
  <si>
    <t>targets, each of which must b e within 30 feet of the first</t>
  </si>
  <si>
    <t>target. A target can be a creature or an object and can</t>
  </si>
  <si>
    <t>be targeted by only one of the bolts.</t>
  </si>
  <si>
    <t>A target must make a Dexterity saving throw. The</t>
  </si>
  <si>
    <t>target takes 10d8 lightning damage on a failed save, or</t>
  </si>
  <si>
    <t>half as much damage on a successful one.</t>
  </si>
  <si>
    <t>a spell slot of 7th level or higher, one additional bolt</t>
  </si>
  <si>
    <t>leaps from the first target to another target for each slot</t>
  </si>
  <si>
    <t>level above 6th.</t>
  </si>
  <si>
    <t>You attempt to charm a humanoid you can see within</t>
  </si>
  <si>
    <t>range. It must make a Wisdom saving throw, and does</t>
  </si>
  <si>
    <t>so with advantage if you or your companions are fighting</t>
  </si>
  <si>
    <t>it. If it fails the saving throw, it is charmed by you until</t>
  </si>
  <si>
    <t>the spell ends or until you or your companions do</t>
  </si>
  <si>
    <t>anything harmful to it. The charmed creature regards</t>
  </si>
  <si>
    <t>you as a friendly acquaintance. When the spell ends, the</t>
  </si>
  <si>
    <t>creature knows it w as charmed by you.</t>
  </si>
  <si>
    <t>additional creature for each slot level above 1st. The</t>
  </si>
  <si>
    <t>creatures must be within 30 feet of each other when</t>
  </si>
  <si>
    <t>you target them.</t>
  </si>
  <si>
    <t>Necromancy cantrip</t>
  </si>
  <si>
    <t>You create a ghostly, skeletal hand in the space of a</t>
  </si>
  <si>
    <t>creature within range. Make a ranged spell attack</t>
  </si>
  <si>
    <t>against the creature to assail it with the chill of the</t>
  </si>
  <si>
    <t>grave. On a hit, the target takes 1d8 necrotic damage,</t>
  </si>
  <si>
    <t>and it can’t regain hit points until the start of your next</t>
  </si>
  <si>
    <t>turn. Until then, the hand clings to the target.</t>
  </si>
  <si>
    <t>If you hit an undead target, it also has disadvantage on</t>
  </si>
  <si>
    <t>attack rolls against you until the end of your next turn.</t>
  </si>
  <si>
    <t>This spell’s damage increases by 1d8 when you reach</t>
  </si>
  <si>
    <t>5th level (2d8), 11th level (3d8), and 17th level (4d8).</t>
  </si>
  <si>
    <t>Components: V, S, M (a diamond worth at least 50 gp)</t>
  </si>
  <si>
    <t>You hurl a 4-inch-diameter sphere of energy at a</t>
  </si>
  <si>
    <t>creature that you can see within range. You choose</t>
  </si>
  <si>
    <t>acid, cold, fire, lightning, poison, or thunder for the type</t>
  </si>
  <si>
    <t>of orb you create, and then make a ranged spell attack</t>
  </si>
  <si>
    <t>against the target. If the attack hits, the creature takes</t>
  </si>
  <si>
    <t>3d8 damage of the type you chose.</t>
  </si>
  <si>
    <t>1d8 for each slot level above 1st</t>
  </si>
  <si>
    <t>6th-level necromancy</t>
  </si>
  <si>
    <t>Components: V, S, M (the powder of a crushed black</t>
  </si>
  <si>
    <t>pearl worth at least 500 gp)</t>
  </si>
  <si>
    <t>A sphere of negative energy ripples out in a 60-footradius</t>
  </si>
  <si>
    <t>sphere from a point within range. Each creature</t>
  </si>
  <si>
    <t>in that area must make a Constitution saving throw. A</t>
  </si>
  <si>
    <t>target takes 8d6 necrotic damage on a failed save, or</t>
  </si>
  <si>
    <t>A t Higher Levels. When you cast this spell using a</t>
  </si>
  <si>
    <t>spell slot of 7th level or higher, the damage increases by</t>
  </si>
  <si>
    <t>2d6 for each slot level above 6th.</t>
  </si>
  <si>
    <t>Divine energy radiates from you, distorting and</t>
  </si>
  <si>
    <t>diffusing magical energy within 30 feet of you. Until</t>
  </si>
  <si>
    <t>the spell ends, the sphere moves with you, centered on</t>
  </si>
  <si>
    <t>you. For the duration, each friendly creature in the area</t>
  </si>
  <si>
    <t>(including you) has advantage on saving throws against</t>
  </si>
  <si>
    <t>spells and other magical effects. Additionally, when</t>
  </si>
  <si>
    <t>an affected creature succeeds on a saving throw made</t>
  </si>
  <si>
    <t>against a spell or magical effect that allows it to make a</t>
  </si>
  <si>
    <t>saving throw to take only half damage, it instead takes</t>
  </si>
  <si>
    <t>no damage if it succeeds on the saving throw.</t>
  </si>
  <si>
    <t>3rd-level divination</t>
  </si>
  <si>
    <t>Casting Time: 10 minutes</t>
  </si>
  <si>
    <t>Range: 1 mile</t>
  </si>
  <si>
    <t>Components: V, S, M (a focus worth at least 100</t>
  </si>
  <si>
    <t>gp, either a jeweled horn for hearing or a glass</t>
  </si>
  <si>
    <t>eye for seeing)</t>
  </si>
  <si>
    <t>You create an invisible sensor within range in a location</t>
  </si>
  <si>
    <t>familiar to you (a place you have visited or seen before)</t>
  </si>
  <si>
    <t>or in an obvious location that is unfamiliar to you (such</t>
  </si>
  <si>
    <t>as behind a door, around a corner, or in a grove of trees).</t>
  </si>
  <si>
    <t>The sensor remains in place for the duration, and it</t>
  </si>
  <si>
    <t>can’t be attacked or otherwise interacted with.</t>
  </si>
  <si>
    <t>When you cast the spell, you choose seeing or</t>
  </si>
  <si>
    <t>hearing. You can use the chosen sense through the</t>
  </si>
  <si>
    <t>sensor as if you were in its space. A s your action, you</t>
  </si>
  <si>
    <t>can switch between seeing and hearing.</t>
  </si>
  <si>
    <t>A creature that can see the sensor (such as a creature</t>
  </si>
  <si>
    <t>benefiting from see invisibility or truesight) sees a</t>
  </si>
  <si>
    <t>luminous, intangible orb about the size of your fist.</t>
  </si>
  <si>
    <t>8th-level necromancy</t>
  </si>
  <si>
    <t>Components: V, S, M (a diamond worth at least 1,000</t>
  </si>
  <si>
    <t>gp and at least 1 cubic inch of flesh of the creature</t>
  </si>
  <si>
    <t>that is to be cloned, which the spell consumes, and a</t>
  </si>
  <si>
    <t>vessel worth at least 2,000 gp that has a sealable lid</t>
  </si>
  <si>
    <t>and is large enough to hold a Medium creature, such</t>
  </si>
  <si>
    <t>as a huge urn, coffin, mud-filled cyst in the ground, or</t>
  </si>
  <si>
    <t>crystal container filled with salt water)</t>
  </si>
  <si>
    <t>This spell grows an inert duplicate of a living creature</t>
  </si>
  <si>
    <t>as a safeguard against death. This clone forms inside</t>
  </si>
  <si>
    <t>a sealed vessel and grows tofull size and maturity</t>
  </si>
  <si>
    <t>after 120 days; you can also choose to have the clone</t>
  </si>
  <si>
    <t>be a younger version of the same creature. It remains</t>
  </si>
  <si>
    <t>inert and endures indefinitely, as long as its vessel</t>
  </si>
  <si>
    <t>remains undisturbed.</t>
  </si>
  <si>
    <t>At any time after the clone matures, if the original</t>
  </si>
  <si>
    <t>creature dies, its soul transfers to the clone, provided</t>
  </si>
  <si>
    <t>that the soul is free and w illing to return. The clone is</t>
  </si>
  <si>
    <t>physically identical to the original and has the same</t>
  </si>
  <si>
    <t>personality, memories, and abilities, but none of the</t>
  </si>
  <si>
    <t>original’s equipment. The original creature’s physical</t>
  </si>
  <si>
    <t>remains, if they still exist, become inert and can’t</t>
  </si>
  <si>
    <t>thereafter be restored to life, since the creature’s soul</t>
  </si>
  <si>
    <t>is elsewhere.</t>
  </si>
  <si>
    <t>2nd-level conjuration</t>
  </si>
  <si>
    <t>Components: V, S, M (a sliver of glass)</t>
  </si>
  <si>
    <t>You fill the air with spinning daggers in a cube 5 feet on</t>
  </si>
  <si>
    <t>each side, centered on a point you choose within range.</t>
  </si>
  <si>
    <t>A creature takes 4d4 slashing damage when it enters</t>
  </si>
  <si>
    <t>the spell’s area for the first time on a turn or starts</t>
  </si>
  <si>
    <t>its turn there.</t>
  </si>
  <si>
    <t>spell slot of 3rd level or higher, the damage increases by</t>
  </si>
  <si>
    <t>2d4 for each slot level above 2nd.</t>
  </si>
  <si>
    <t>5th-level conjuration</t>
  </si>
  <si>
    <t>You create a 20-foot-radius sphere of poisonous, yellowgreen</t>
  </si>
  <si>
    <t>fog centered on a point you choose within range.</t>
  </si>
  <si>
    <t>The fog spreads around corners. It lasts for the duration</t>
  </si>
  <si>
    <t>or until strong wind disperses the fog, ending the spell.</t>
  </si>
  <si>
    <t>Its area is heavily obscured.</t>
  </si>
  <si>
    <t>When a creature enters the spell’s area for the first</t>
  </si>
  <si>
    <t>time on a turn or starts its turn there, that creature must</t>
  </si>
  <si>
    <t>make a Constitution saving throw. The creature takes</t>
  </si>
  <si>
    <t>5d8 poison damage on a failed save, or half as much</t>
  </si>
  <si>
    <t>damage on a successful one. Creatures are affected</t>
  </si>
  <si>
    <t>even if they hold their breath or don’t need to breathe.</t>
  </si>
  <si>
    <t>The fog m oves 10 feet away from you at the start</t>
  </si>
  <si>
    <t>of each of your turns, rolling along the surface of the</t>
  </si>
  <si>
    <t>ground. The vapors, being heavier than air, sink to the</t>
  </si>
  <si>
    <t>lowest level of the land, even pouring down openings.</t>
  </si>
  <si>
    <t>spell slot of 6th level or higher, the damage increases by</t>
  </si>
  <si>
    <t>1d8 for each slot level above 5th.</t>
  </si>
  <si>
    <t>1st-level illusion</t>
  </si>
  <si>
    <t>Range: S e l f (15-foot cone)</t>
  </si>
  <si>
    <t>Components: V, S, M (a pinch of powder or sand that is</t>
  </si>
  <si>
    <t>colored red, yellow, and blue)</t>
  </si>
  <si>
    <t>A dazzling array of flashing, colored light springs from</t>
  </si>
  <si>
    <t>your hand. Roll 6 d10; the total is how many hit points</t>
  </si>
  <si>
    <t>of creatures this spell can effect. Creatures in a 15-foot</t>
  </si>
  <si>
    <t>cone originating from you are affected in ascending</t>
  </si>
  <si>
    <t>order of their current hit points (ignoring unconscious</t>
  </si>
  <si>
    <t>creatures and creatures that can’t see).</t>
  </si>
  <si>
    <t>Starting with the creature that has the lowest current</t>
  </si>
  <si>
    <t>hit points, each creature affected by this spell is blinded</t>
  </si>
  <si>
    <t>until the spell ends. Subtract each creature’s hit points</t>
  </si>
  <si>
    <t>from the total before moving on to the creature with</t>
  </si>
  <si>
    <t>the next lowest hit points. A creature’s hit points must</t>
  </si>
  <si>
    <t>be equal to or less than the remaining total for that</t>
  </si>
  <si>
    <t>creature to be affected.</t>
  </si>
  <si>
    <t>spell slot of 2nd level or higher, roll an additional 2d10</t>
  </si>
  <si>
    <t>for each slot level above 1st.</t>
  </si>
  <si>
    <t>You speak a one-word command to a creature you can</t>
  </si>
  <si>
    <t>see within range. The target must succeed on a Wisdom</t>
  </si>
  <si>
    <t>saving throw or follow the command on its next turn.</t>
  </si>
  <si>
    <t>The spell has no effect if the target is undead, if it</t>
  </si>
  <si>
    <t>doesn’t understand your language, or if your command</t>
  </si>
  <si>
    <t>is directly harmful to it.</t>
  </si>
  <si>
    <t>Some typical commands and their effects follow. You</t>
  </si>
  <si>
    <t>might issue a command other than one described here.</t>
  </si>
  <si>
    <t>If you do so, the DM determines how the target behaves.</t>
  </si>
  <si>
    <t>If the target can’t follow your command, the spell ends.</t>
  </si>
  <si>
    <t>Approach. The target moves toward you by the</t>
  </si>
  <si>
    <t>shortest and most direct route, ending its turn if it</t>
  </si>
  <si>
    <t>moves within 5 feet of you.</t>
  </si>
  <si>
    <t>Drop. The target drops whatever it is holding and then</t>
  </si>
  <si>
    <t>ends its turn.</t>
  </si>
  <si>
    <t>Flee. The target spends its turn moving away from</t>
  </si>
  <si>
    <t>you by the fastest available means.</t>
  </si>
  <si>
    <t>Grovel. The target falls prone and then ends its turn.</t>
  </si>
  <si>
    <t>Halt. The target doesn’t move and takes no actions.</t>
  </si>
  <si>
    <t>A flying creature stays aloft, provided that it is able to</t>
  </si>
  <si>
    <t>do so. If it must move to stay aloft, it flies the minimum</t>
  </si>
  <si>
    <t>distance needed to remain in the air.</t>
  </si>
  <si>
    <t>5th-level divination (ritual)</t>
  </si>
  <si>
    <t>Components: V, S, M (incense and a vial of holy or</t>
  </si>
  <si>
    <t>unholy water)</t>
  </si>
  <si>
    <t>You contact your deity or a divine proxy and ask up to</t>
  </si>
  <si>
    <t>three questions that can be answered with a yes or no.</t>
  </si>
  <si>
    <t>You must ask your questions before the spell ends. You</t>
  </si>
  <si>
    <t>receive a correct answer for each question.</t>
  </si>
  <si>
    <t>Divine beings aren’t necessarily omniscient, so you</t>
  </si>
  <si>
    <t>might receive “unclear” as an answer if a question</t>
  </si>
  <si>
    <t>pertains to information that lies beyond the deity’s</t>
  </si>
  <si>
    <t>knowledge. In a case where a one-word answer could be</t>
  </si>
  <si>
    <t>misleading or contrary to the deity’s interests, the DM</t>
  </si>
  <si>
    <t>might offer a short phrase as an answer instead.</t>
  </si>
  <si>
    <t>If you cast the spell two or more times before finishing</t>
  </si>
  <si>
    <t>your next long rest, there is a cumulative 25 percent</t>
  </si>
  <si>
    <t>chance for each casting after the first that you get no</t>
  </si>
  <si>
    <t>answer. The DM makes this roll in secret.</t>
  </si>
  <si>
    <t>Commune With Nature</t>
  </si>
  <si>
    <t>You briefly become one with nature and gain knowledge</t>
  </si>
  <si>
    <t>of the surrounding territory. In the outdoors, the spell</t>
  </si>
  <si>
    <t>gives you knowledge of the land within 3 miles of you.</t>
  </si>
  <si>
    <t>In caves and other natural underground settings, the</t>
  </si>
  <si>
    <t>radius is limited to 300 feet. The spell doesn’t function</t>
  </si>
  <si>
    <t>where nature has been replaced by construction, such</t>
  </si>
  <si>
    <t>as in dungeons and towns.</t>
  </si>
  <si>
    <t>You instantly gain knowledge of up to three facts of</t>
  </si>
  <si>
    <t>your choice about any of the following subjects as they</t>
  </si>
  <si>
    <t>relate to the area:</t>
  </si>
  <si>
    <t>• terrain and bodies of water</t>
  </si>
  <si>
    <t>• prevalent plants, minerals, animals, or peoples</t>
  </si>
  <si>
    <t>• powerful celestials, fey, fiends, elementals, or undead</t>
  </si>
  <si>
    <t>• influence from other planes of existence</t>
  </si>
  <si>
    <t>• buildings</t>
  </si>
  <si>
    <t>For example, you could determine the location of</t>
  </si>
  <si>
    <t>powerful undead in the area, the location of major</t>
  </si>
  <si>
    <t>sources of safe drinking water, and the location of any</t>
  </si>
  <si>
    <t>nearby towns.</t>
  </si>
  <si>
    <t>You attempt to compel a creature into a duel. One</t>
  </si>
  <si>
    <t>creature that you can see within range must make a</t>
  </si>
  <si>
    <t>Wisdom saving throw. On a failed save, the creature is</t>
  </si>
  <si>
    <t>drawn to you, compelled by your divine demand. For</t>
  </si>
  <si>
    <t>the duration, it has disadvantage on attack rolls against</t>
  </si>
  <si>
    <t>creatures other than you, and must make a Wisdom</t>
  </si>
  <si>
    <t>saving throw each time it attempts to move to a space</t>
  </si>
  <si>
    <t>that is more than 30 feet away from you; if it succeeds</t>
  </si>
  <si>
    <t>on this saving throw, this spell doesn’t restrict the</t>
  </si>
  <si>
    <t>target’s movement for that turn.</t>
  </si>
  <si>
    <t>The spell ends if you attack any other creature, if you</t>
  </si>
  <si>
    <t>cast a spell that targets a hostile creature other than the</t>
  </si>
  <si>
    <t>target, if a creature friendly to you damages the target or</t>
  </si>
  <si>
    <t>casts a harmful spell on it, or if you end your turn more</t>
  </si>
  <si>
    <t>than 30 feet away from the target.</t>
  </si>
  <si>
    <t>1st-level divination (ritual)</t>
  </si>
  <si>
    <t>Components: V, S, M (a pinch of soot and salt)</t>
  </si>
  <si>
    <t>For the duration, you understand the literal meaning of</t>
  </si>
  <si>
    <t>any spoken language that you hear. You also understand</t>
  </si>
  <si>
    <t>any written language that you see, but you must be</t>
  </si>
  <si>
    <t>touching the surface on which the w ords are written. It</t>
  </si>
  <si>
    <t>takes about 1 minute to read one page of text.</t>
  </si>
  <si>
    <t>This spell doesn’t decode secret messages in a text</t>
  </si>
  <si>
    <t>or a glyph, such as an arcane sigil, that isn’t part of a</t>
  </si>
  <si>
    <t>written language.</t>
  </si>
  <si>
    <t>4th-level enchantment</t>
  </si>
  <si>
    <t>Creatures of your choice that you can see within range</t>
  </si>
  <si>
    <t>and that can hear you must make a Wisdom saving</t>
  </si>
  <si>
    <t>throw. A target automatically succeeds on this saving</t>
  </si>
  <si>
    <t>throw if it can’t be charmed. On a failed save, a target</t>
  </si>
  <si>
    <t>is affected by this spell. Until the spell ends, you can</t>
  </si>
  <si>
    <t>use a bonus action on each of your turns to designate a</t>
  </si>
  <si>
    <t>direction that is horizontal to you. Each affected target</t>
  </si>
  <si>
    <t>must u se as much of its movement as possible to move</t>
  </si>
  <si>
    <t>in that direction on its next turn. It can take its action</t>
  </si>
  <si>
    <t>before it moves. After moving in this way, it can make</t>
  </si>
  <si>
    <t>another Wisdom saving to try to end the effect.</t>
  </si>
  <si>
    <t>A target isn’t compelled to move into an obviously</t>
  </si>
  <si>
    <t>deadly hazard, such as a fire or pit, but it w ill provoke</t>
  </si>
  <si>
    <t>opportunity attacks to move in the designated direction.</t>
  </si>
  <si>
    <t>Range: Sel f (60-foot cone)</t>
  </si>
  <si>
    <t>Components: V, S, M (a small crystal or glass cone)</t>
  </si>
  <si>
    <t>A blast of cold air erupts from your hands. Each</t>
  </si>
  <si>
    <t>creature in a 60-foot cone must make a Constitution</t>
  </si>
  <si>
    <t>saving throw. A creature takes 8d8 cold damage on a</t>
  </si>
  <si>
    <t>failed save, or half as much damage on a successful one.</t>
  </si>
  <si>
    <t>A creature killed by this spell becomes a frozen statue</t>
  </si>
  <si>
    <t>until it thaws.</t>
  </si>
  <si>
    <t>Components: V, S, M (three nut shells)</t>
  </si>
  <si>
    <t>This spell assaults and twists creatures' minds,</t>
  </si>
  <si>
    <t>spawning delusions and provoking uncontrolled action.</t>
  </si>
  <si>
    <t>Each creature in a 10-foot-radius sphere centered on</t>
  </si>
  <si>
    <t>a point you choose within range must succeed on a</t>
  </si>
  <si>
    <t>Wisdom saving throw when you cast this spell or be</t>
  </si>
  <si>
    <t>affected by it.</t>
  </si>
  <si>
    <t>An affected target can’t take reactions and must roll</t>
  </si>
  <si>
    <t>a d 10 at the start of each of its turns to determine its</t>
  </si>
  <si>
    <t>behavior for that turn.</t>
  </si>
  <si>
    <t>d10 Behavior</t>
  </si>
  <si>
    <t>1 The creature uses all its movement to move in a</t>
  </si>
  <si>
    <t>random direction. To determine the direction, roll</t>
  </si>
  <si>
    <t>a d8 and assign a direction to each die face. The</t>
  </si>
  <si>
    <t>creature doesn’t take an action this turn.</t>
  </si>
  <si>
    <t>2-6 The creature doesn’t move or take actions this turn.</t>
  </si>
  <si>
    <t>7-8 The creature uses its action to make a melee attack</t>
  </si>
  <si>
    <t>against a randomly determined creature within its</t>
  </si>
  <si>
    <t>reach. If there is no creature within its reach, the</t>
  </si>
  <si>
    <t>creature does nothing this turn.</t>
  </si>
  <si>
    <t>9-10 The creature can act and move normally.</t>
  </si>
  <si>
    <t>At the end of each of its turns, an affected target can</t>
  </si>
  <si>
    <t>make a Wisdom saving throw. If it succeeds, this effect</t>
  </si>
  <si>
    <t>ends for that target.</t>
  </si>
  <si>
    <t>spell slot of 5th level or higher, the radius of the sphere</t>
  </si>
  <si>
    <t>increases by 5 feet for each slot level above 4th.</t>
  </si>
  <si>
    <t>You summon fey spirits that take the form of beasts and</t>
  </si>
  <si>
    <t>appear in unoccupied spaces that you can see within</t>
  </si>
  <si>
    <t>range. Choose one of the following options for what</t>
  </si>
  <si>
    <t>appears:</t>
  </si>
  <si>
    <t>• One beast of challenge rating 2 or lower</t>
  </si>
  <si>
    <t>• Two beasts of challenge rating 1 or lower</t>
  </si>
  <si>
    <t>• Four beasts of challenge rating 1/2 or lower</t>
  </si>
  <si>
    <t>• Eight beasts of challenge rating 1/4 or lower</t>
  </si>
  <si>
    <t>Each beast is also considered fey, and it disappears</t>
  </si>
  <si>
    <t>when it drops to 0 hit points or when the spell ends.</t>
  </si>
  <si>
    <t>The summoned creatures are friendly to you and your</t>
  </si>
  <si>
    <t>companions. Roll initiative for the summoned creatures</t>
  </si>
  <si>
    <t>as a group, which has its own turns. They obey any</t>
  </si>
  <si>
    <t>verbal commands that you issue to them (no action</t>
  </si>
  <si>
    <t>required by you). If you don’t issue any commands to</t>
  </si>
  <si>
    <t>them, they defend themselves from hostile creatures,</t>
  </si>
  <si>
    <t>but otherwise take no actions.</t>
  </si>
  <si>
    <t>The DM has the creatures’ statistics.</t>
  </si>
  <si>
    <t>certain higher-level spell slots, you choose one of the</t>
  </si>
  <si>
    <t>summoning options above, and more creatures appear:</t>
  </si>
  <si>
    <t>twice as many with a 5th-level slot, three times as many</t>
  </si>
  <si>
    <t>with a 7th-level slot, and four times as many with a</t>
  </si>
  <si>
    <t>9th-level slot.</t>
  </si>
  <si>
    <t>Range: Self (60-foot cone)</t>
  </si>
  <si>
    <t>Components: V, S, M (one piece of ammunition or a</t>
  </si>
  <si>
    <t>thrown weapon)</t>
  </si>
  <si>
    <t>You throw a nonmagical weapon or fire a piece of</t>
  </si>
  <si>
    <t>nonmagical ammunition into the air to create a cone</t>
  </si>
  <si>
    <t>of identical weapons that shoot forward and then</t>
  </si>
  <si>
    <t>disappear. Each creature in a 60-foot cone must succeed</t>
  </si>
  <si>
    <t>on a Dexterity saving throw. A creature takes 3d8</t>
  </si>
  <si>
    <t>damage on a failed save, or half as much damage on a</t>
  </si>
  <si>
    <t>successful one. The damage type is the same as that of</t>
  </si>
  <si>
    <t>the weapon or ammunition used as a component.</t>
  </si>
  <si>
    <t>7th-level conjuration</t>
  </si>
  <si>
    <t>You summon a celestial of challenge rating 4 or lower,</t>
  </si>
  <si>
    <t>which appears in an unoccupied space that you can see</t>
  </si>
  <si>
    <t>within range. The celestial disappears when it drops to</t>
  </si>
  <si>
    <t>0 hit points or when the spell ends.</t>
  </si>
  <si>
    <t>The celestial is friendly to you and your companions</t>
  </si>
  <si>
    <t>for the duration. Roll initiative for the celestial, which</t>
  </si>
  <si>
    <t>has its own turns. It obeys any verbal commands that</t>
  </si>
  <si>
    <t>you issue to it (no action required by you), as long as</t>
  </si>
  <si>
    <t>they don’t violate its alignment. If you don’t issue any</t>
  </si>
  <si>
    <t>commands to the celestial, it defends itself from hostile</t>
  </si>
  <si>
    <t>creatures but otherwise takes no actions.</t>
  </si>
  <si>
    <t>The DM has the celestial’s statistics.</t>
  </si>
  <si>
    <t>9th-level spell slot, you summon a celestial of challenge</t>
  </si>
  <si>
    <t>rating 5 or lower.</t>
  </si>
  <si>
    <t>Components: V, S, M (burning incense for air, soft clay</t>
  </si>
  <si>
    <t>for earth, sulfur and phosphorus for fire, or water and</t>
  </si>
  <si>
    <t>sand for water)</t>
  </si>
  <si>
    <t>You call forth an elemental servant. Choose an area of air,</t>
  </si>
  <si>
    <t>earth, fire, or water that fills a 10-foot cube within range.</t>
  </si>
  <si>
    <t>An elemental of challenge rating 5 or lower appropriate</t>
  </si>
  <si>
    <t>to the area you chose appears in an unoccupied space</t>
  </si>
  <si>
    <t>within 10 feet of it. For example, a fire elemental</t>
  </si>
  <si>
    <t>emerges from a bonfire, and an earth elemental rises</t>
  </si>
  <si>
    <t>up from the ground. The elemental disappears when it</t>
  </si>
  <si>
    <t>drops to 0 hit points or when the spell ends.</t>
  </si>
  <si>
    <t>The elemental is friendly to you and your companions</t>
  </si>
  <si>
    <t>for the duration. Roll initiative for the elemental, which</t>
  </si>
  <si>
    <t>you issue to it (no action required by you). If you don’t</t>
  </si>
  <si>
    <t>issue any commands to the elemental, it defends itself</t>
  </si>
  <si>
    <t>from hostile creatures but otherwise takes no actions.</t>
  </si>
  <si>
    <t>If your concentration is broken, the elemental doesn’t</t>
  </si>
  <si>
    <t>disappear. Instead, you lose control of the elemental,</t>
  </si>
  <si>
    <t>it becomes hostile toward you and your companions,</t>
  </si>
  <si>
    <t>and it might attack. An uncontrolled elemental can’t</t>
  </si>
  <si>
    <t>be dismissed by you, and it disappears 1 hour after</t>
  </si>
  <si>
    <t>you summoned it.</t>
  </si>
  <si>
    <t>The DM has the elemental’s statistics.</t>
  </si>
  <si>
    <t>a spell slot of 6th level or higher, the challenge rating</t>
  </si>
  <si>
    <t>increases by 1 for each slot level above 5th.</t>
  </si>
  <si>
    <t>You summon a fey creature of challenge rating 6 or</t>
  </si>
  <si>
    <t>lower, or a fey spirit that takes the form of a beast of</t>
  </si>
  <si>
    <t>challenge rating 6 or lower. It appears in an unoccupied</t>
  </si>
  <si>
    <t>space that you can see within range. The fey creature</t>
  </si>
  <si>
    <t>disappears when it drops to 0 hit points or when</t>
  </si>
  <si>
    <t>the spell ends.</t>
  </si>
  <si>
    <t>The fey creature is friendly to you and your</t>
  </si>
  <si>
    <t>companions for the duration. Roll initiative for the</t>
  </si>
  <si>
    <t>creature, which has its own turns. It obeys any verbal</t>
  </si>
  <si>
    <t>commands that you issue to it (no action required</t>
  </si>
  <si>
    <t>by you), as long as they don't violate its alignment. If</t>
  </si>
  <si>
    <t>you don’t issue any commands to the fey creature, it</t>
  </si>
  <si>
    <t>defends itself from hostile creatures but otherwise</t>
  </si>
  <si>
    <t>takes no actions.</t>
  </si>
  <si>
    <t>If your concentration is broken, the fey creature</t>
  </si>
  <si>
    <t>doesn’t disappear. Instead, you lose control of the</t>
  </si>
  <si>
    <t>fey creature, it becomes hostile toward you and your</t>
  </si>
  <si>
    <t>companions, and it might attack. An uncontrolled fey</t>
  </si>
  <si>
    <t>creature can't be dismissed by you, and it disappears 1</t>
  </si>
  <si>
    <t>hour after you summoned it.</t>
  </si>
  <si>
    <t>The DM has the fey creature’s statistics.</t>
  </si>
  <si>
    <t>a spell slot of 7th level or higher, the challenge rating</t>
  </si>
  <si>
    <t>increases by 1 for each slot level above 6th.</t>
  </si>
  <si>
    <t>4th-level conjuration</t>
  </si>
  <si>
    <t>You summon elementals that appear in unoccupied</t>
  </si>
  <si>
    <t>spaces that you can see within range. You choose one</t>
  </si>
  <si>
    <t>the following options for what appears:</t>
  </si>
  <si>
    <t>• One elemental of challenge rating 2 or lower</t>
  </si>
  <si>
    <t>• Two elementals of challenge rating 1 or lower</t>
  </si>
  <si>
    <t>• Four elementals of challenge rating 1/2 or lower</t>
  </si>
  <si>
    <t>• Eight elementals of challenge rating 1/4 or lower.</t>
  </si>
  <si>
    <t>An elemental summoned by this spell disappears when</t>
  </si>
  <si>
    <t>it drops to 0 hit points or when the spell ends.</t>
  </si>
  <si>
    <t>The DM has the creatures' statistics.</t>
  </si>
  <si>
    <t>twice as many with a 6th-level slot and three times as</t>
  </si>
  <si>
    <t>many with an 8th-level slot.</t>
  </si>
  <si>
    <t>Components: V, S , M (one piece of ammunition or one</t>
  </si>
  <si>
    <t>You fire a p iece of nonmagical ammunition from a</t>
  </si>
  <si>
    <t>ranged weapon or throw a nonmagical weapon into</t>
  </si>
  <si>
    <t>the air and choose a point within range. Hundreds of</t>
  </si>
  <si>
    <t>duplicates of the ammunition or weapon fall in a volley</t>
  </si>
  <si>
    <t>from above and then disappear. Each creature in a</t>
  </si>
  <si>
    <t>40-foot-radius. 20-foot-high cylinder centered on that</t>
  </si>
  <si>
    <t>takes 8d8 damage on a failed save, or half as much</t>
  </si>
  <si>
    <t>damage on a successful one. The damage type is the</t>
  </si>
  <si>
    <t>same as that of the ammunition or weapon.</t>
  </si>
  <si>
    <t>Components: V, S, M (one holly berry per</t>
  </si>
  <si>
    <t>creature summoned)</t>
  </si>
  <si>
    <t>You summon fey creatures that appear in unoccupied</t>
  </si>
  <si>
    <t>spaces that you can see within range. Choose one of the</t>
  </si>
  <si>
    <t>following options for what appears:</t>
  </si>
  <si>
    <t>• One fey creature of challenge rating 2 or lower</t>
  </si>
  <si>
    <t>• Twofey creatures of challenge rating 1 or lower</t>
  </si>
  <si>
    <t>• Four fey creatures of challenge rating 1/2 or lower</t>
  </si>
  <si>
    <t>• Eight fey creatures of challenge rating 1/4 or lower</t>
  </si>
  <si>
    <t>A summoned creature disappears when it drops to 0 hit</t>
  </si>
  <si>
    <t>points or when the spell ends.</t>
  </si>
  <si>
    <t>as a group, which have their own turns. They obey any</t>
  </si>
  <si>
    <t>required by you). If you don't issue any commands to</t>
  </si>
  <si>
    <t>You mentally contact a demigod, the spirit of a long-dead</t>
  </si>
  <si>
    <t>sage, or some other mysterious entity from another</t>
  </si>
  <si>
    <t>plane. Contacting this extraplanar intelligence can</t>
  </si>
  <si>
    <t>strain or even break your mind. When you cast this</t>
  </si>
  <si>
    <t>spell, make a DC 15 Intelligence saving throw. On a</t>
  </si>
  <si>
    <t>failure, you take 6d6 psychic damage and are insane</t>
  </si>
  <si>
    <t>until you finish a long rest. While insane, you can’t take</t>
  </si>
  <si>
    <t>actions, can’t understand what other creatures say, can’t</t>
  </si>
  <si>
    <t>read, and speak only in gibberish. A greater restoration</t>
  </si>
  <si>
    <t>spell cast on you ends this effect.</t>
  </si>
  <si>
    <t>On a successful save, you can ask the entity up tofive</t>
  </si>
  <si>
    <t>questions. You must ask your questions before the spell</t>
  </si>
  <si>
    <t>ends. The DM answers each question with one word,</t>
  </si>
  <si>
    <t>such as “yes,” “no,” “maybe,” “never,” “irrelevant,” or</t>
  </si>
  <si>
    <t>“unclear” (if the entity doesn’t know the answer to the</t>
  </si>
  <si>
    <t>question). If a one-word answer w ould be misleading,</t>
  </si>
  <si>
    <t>the DM might instead offer a short phrase as an answer.</t>
  </si>
  <si>
    <t>5th-level necromancy</t>
  </si>
  <si>
    <t>Component: V, S</t>
  </si>
  <si>
    <t>Duration: 7 days</t>
  </si>
  <si>
    <t>Your touch inflicts disease. Make a melee spell attack</t>
  </si>
  <si>
    <t>against a creature within your reach. On a hit, you afflict</t>
  </si>
  <si>
    <t>the creature with a disease of your choice from any of</t>
  </si>
  <si>
    <t>the ones described below.</t>
  </si>
  <si>
    <t>At the end of each of the target’s turns, it must make</t>
  </si>
  <si>
    <t>a Constitution saving throw. After failing three of</t>
  </si>
  <si>
    <t>these saving throws, the disease’s effects last for the</t>
  </si>
  <si>
    <t>duration, and the creature stops making these saves.</t>
  </si>
  <si>
    <t>After succeeding on three of these saving throws, the</t>
  </si>
  <si>
    <t>creature recovers from the disease, and the spell ends.</t>
  </si>
  <si>
    <t>Since this spell induces a natural disease in its</t>
  </si>
  <si>
    <t>target, any effect that removes a disease or otherwise</t>
  </si>
  <si>
    <t>ameliorates a disease’s effects apply to it.</t>
  </si>
  <si>
    <t>Blinding Sickness. Pain grips the creature’s mind,</t>
  </si>
  <si>
    <t>and its eyes turn milky white. The creature has</t>
  </si>
  <si>
    <t>disadvantage on Wisdom checks and Wisdom saving</t>
  </si>
  <si>
    <t>throws and is blinded.</t>
  </si>
  <si>
    <t>Filth Fever. A raging fever sweeps through the</t>
  </si>
  <si>
    <t>creature’s body. The creature has disadvantage on</t>
  </si>
  <si>
    <t>Strength checks, Strength saving throws, and attack</t>
  </si>
  <si>
    <t>rolls that use Strength.</t>
  </si>
  <si>
    <t>Flesh Rot. The creature’s flesh decays. The creature</t>
  </si>
  <si>
    <t>has disadvantage on Charisma checks and vulnerability</t>
  </si>
  <si>
    <t>to all damage.</t>
  </si>
  <si>
    <t>Mindfire. The creature’s mind becomes feverish. The</t>
  </si>
  <si>
    <t>creature has disadvantage on Intelligence checks and</t>
  </si>
  <si>
    <t>Intelligence saving throws, and the creature behaves as</t>
  </si>
  <si>
    <t>if under the effects of the confusion spell during combat.</t>
  </si>
  <si>
    <t>Seizure. The creature is overcome with shaking.</t>
  </si>
  <si>
    <t>The creature has disadvantage on Dexterity checks,</t>
  </si>
  <si>
    <t>Dexterity saving throws, and attack rolls that</t>
  </si>
  <si>
    <t>use Dexterity.</t>
  </si>
  <si>
    <t>Slimy Doom. The creature begins to bleed</t>
  </si>
  <si>
    <t>uncontrollably. The creature has disadvantage on</t>
  </si>
  <si>
    <t>Constitution checks and Constitution saving throws.</t>
  </si>
  <si>
    <t>In addition, whenever the creature takes damage, it is</t>
  </si>
  <si>
    <t>stunned until the end of its next turn.</t>
  </si>
  <si>
    <t>Components: V, S, M (a statuette of yourself carved</t>
  </si>
  <si>
    <t>from ivory and decorated with gems worth at</t>
  </si>
  <si>
    <t>least 1,500 gp)</t>
  </si>
  <si>
    <t>Choose a spell of 5th level or lower that you can cast, that</t>
  </si>
  <si>
    <t>has a casting time of 1 action, and that can target you.</t>
  </si>
  <si>
    <t>You cast that spell—called the contingent spell—as part</t>
  </si>
  <si>
    <t>of casting contingency, expending spell slots for both, but</t>
  </si>
  <si>
    <t>the contingent spell doesn't come into effect. Instead, it</t>
  </si>
  <si>
    <t>takes effect when a certain circumstance occurs. You</t>
  </si>
  <si>
    <t>describe that circumstance when you cast the two spells.</t>
  </si>
  <si>
    <t>For example, a contingency cast with water breathing</t>
  </si>
  <si>
    <t>might stipulate that water breathing comes into effect</t>
  </si>
  <si>
    <t>when you are engulfed in water or a similar liquid.</t>
  </si>
  <si>
    <t>The contingent spell takes effect immediately after the</t>
  </si>
  <si>
    <t>circumstance is met for the first time, whether or not you</t>
  </si>
  <si>
    <t>want it to. and then contingency ends.</t>
  </si>
  <si>
    <t>The contingent spell takes effect only on you, even</t>
  </si>
  <si>
    <t>if it can normally target others. You can use only one</t>
  </si>
  <si>
    <t>contingency spell at a time. If you cast this spell again,</t>
  </si>
  <si>
    <t>the effect of another contingency spell on you ends. Also,</t>
  </si>
  <si>
    <t>contingency ends on you if its material component is</t>
  </si>
  <si>
    <t>ever not on your person.</t>
  </si>
  <si>
    <t>Components: V, S, M (ruby dust worth 50 gp, which the</t>
  </si>
  <si>
    <t>spell consumes)</t>
  </si>
  <si>
    <t>A flame, equivalent in brightness to a torch, springs</t>
  </si>
  <si>
    <t>forth from an object that you touch. The effect looks like</t>
  </si>
  <si>
    <t>a regular flame, but it creates no heat and doesn’t use</t>
  </si>
  <si>
    <t>oxygen. A continual flame can be covered or hidden but</t>
  </si>
  <si>
    <t>not smothered or quenched.</t>
  </si>
  <si>
    <t>4th-level transmutation</t>
  </si>
  <si>
    <t>Range: 300 feet</t>
  </si>
  <si>
    <t>Components: V, S , M (a drop of water and a</t>
  </si>
  <si>
    <t>pinch of dust)</t>
  </si>
  <si>
    <t>Until the spell ends, you control any freestanding water</t>
  </si>
  <si>
    <t>inside an area you choose that is a cube up to 100 feet</t>
  </si>
  <si>
    <t>on a side. You can choose from any of the following</t>
  </si>
  <si>
    <t>effects when you cast this spell. As an action on your</t>
  </si>
  <si>
    <t>turn, you can repeat the same effect or choose a</t>
  </si>
  <si>
    <t>different one.</t>
  </si>
  <si>
    <t>Flood. You cause the water level of all standing water in</t>
  </si>
  <si>
    <t>the area to rise by as much as 20 feet. If the area includes</t>
  </si>
  <si>
    <t>a shore, the flooding water spills over onto dry land.</t>
  </si>
  <si>
    <t>If you choose an area in a large body of water, you</t>
  </si>
  <si>
    <t>instead create a 20-foot tall wave that travels from one</t>
  </si>
  <si>
    <t>side of the area to the other and then crashes down. Any</t>
  </si>
  <si>
    <t>Huge or smaller vehicles in the wave’s path are carried</t>
  </si>
  <si>
    <t>with it to the other side. Any Huge or smaller vehicles</t>
  </si>
  <si>
    <t>struck by the wave have a 25 percent chance of capsizing.</t>
  </si>
  <si>
    <t>The water level remains elevated until the spell ends</t>
  </si>
  <si>
    <t>or you choose a different effect. If this effect produced</t>
  </si>
  <si>
    <t>a wave, the wave repeats on the start of your next turn</t>
  </si>
  <si>
    <t>while the flood effect lasts.</t>
  </si>
  <si>
    <t>Part Water. You cause water in the area to move</t>
  </si>
  <si>
    <t>apart and create a trench. The trench extends across</t>
  </si>
  <si>
    <t>the spell’s area, and the separated water forms a wall to</t>
  </si>
  <si>
    <t>either side. The trench remains until the spell ends or</t>
  </si>
  <si>
    <t>you choose a different effect. The water then slowly fills</t>
  </si>
  <si>
    <t>in the trench over the course of the next round until the</t>
  </si>
  <si>
    <t>normal water level is restored.</t>
  </si>
  <si>
    <t>Redirect Flow. You cause flowing water in the area</t>
  </si>
  <si>
    <t>to move in a direction you choose, even if the water has</t>
  </si>
  <si>
    <t>toflow over obstacles, up walls, or in other unlikely</t>
  </si>
  <si>
    <t>directions. The water in the area moves as you direct</t>
  </si>
  <si>
    <t>it, but once it moves beyond the spell’s area, it resumes</t>
  </si>
  <si>
    <t>its flow based on the terrain conditions. The water</t>
  </si>
  <si>
    <t>continues to move in the direction you chose until the</t>
  </si>
  <si>
    <t>spell ends or you choose a different effect.</t>
  </si>
  <si>
    <t>Whirlpool. This effect requires a body of water</t>
  </si>
  <si>
    <t>at least 50 feet square and 25 feet deep. You cause</t>
  </si>
  <si>
    <t>a whirlpool toform in the center of the area. The</t>
  </si>
  <si>
    <t>whirlpool forms a vortex that is 5 feet w ide at the</t>
  </si>
  <si>
    <t>base, up to 50 feet w ide at the top, and 25 feet tall. Any</t>
  </si>
  <si>
    <t>creature or object in the water and within 25 feet of the</t>
  </si>
  <si>
    <t>vortex is pulled 10 feet toward it. A creature can swim</t>
  </si>
  <si>
    <t>away from the vortex by m aking a Strength (Athletics)</t>
  </si>
  <si>
    <t>check against your spell save DC.</t>
  </si>
  <si>
    <t>When a creature enters the vortex for the first time on</t>
  </si>
  <si>
    <t>a turn or starts its turn there, it must make a Strength</t>
  </si>
  <si>
    <t>saving throw. On a failed save, the creature takes 2d8</t>
  </si>
  <si>
    <t>bludgeoning damage and is caught in the vortex until</t>
  </si>
  <si>
    <t>the spell ends. On a successful save, the creature takes</t>
  </si>
  <si>
    <t>half damage, and isn’t caught in the vortex. A creature</t>
  </si>
  <si>
    <t>caught in the vortex can use its action to try to swim</t>
  </si>
  <si>
    <t>away from the vortex as described above, but has</t>
  </si>
  <si>
    <t>disadvantage on the Strength (Athletics) check to do so.</t>
  </si>
  <si>
    <t>The first time each turn that an object enters the</t>
  </si>
  <si>
    <t>vortex, the object takes 2d8 bludgeoning damage; this</t>
  </si>
  <si>
    <t>damage occurs each round it remains in the vortex.</t>
  </si>
  <si>
    <t>8 th-Ievel transmutation</t>
  </si>
  <si>
    <t>Range: Self (5-mile radius)</t>
  </si>
  <si>
    <t>Components: V, S, M (burning incense and bits of earth</t>
  </si>
  <si>
    <t>and wood mixed in water)</t>
  </si>
  <si>
    <t>Duration: Concentration, up to 8 hours</t>
  </si>
  <si>
    <t>You take control of the weather within 5 miles of you</t>
  </si>
  <si>
    <t>for the duration. You must be outdoors to cast this spell.</t>
  </si>
  <si>
    <t>Moving to a place where you don’t have a clear path to</t>
  </si>
  <si>
    <t>the sky ends the spell early.</t>
  </si>
  <si>
    <t>When you cast the spell, you change the current</t>
  </si>
  <si>
    <t>weather conditions, which are determined by the DM</t>
  </si>
  <si>
    <t>based on the climate and season. You can change</t>
  </si>
  <si>
    <t>precipitation, temperature, and wind. It takes 1d4 x 10</t>
  </si>
  <si>
    <t>minutes for the new conditions to take effect. Once they</t>
  </si>
  <si>
    <t>do so, you can change the conditions again. When the</t>
  </si>
  <si>
    <t>spell ends, the weather gradually returns to normal.</t>
  </si>
  <si>
    <t>When you change the weather conditions, find a</t>
  </si>
  <si>
    <t>current condition on the following tables and change its</t>
  </si>
  <si>
    <t>stage by one, up or down. When changing the wind, you</t>
  </si>
  <si>
    <t>can change its direction.</t>
  </si>
  <si>
    <t>Percipitation</t>
  </si>
  <si>
    <t xml:space="preserve">Stage </t>
  </si>
  <si>
    <t>Condition</t>
  </si>
  <si>
    <t>Clear</t>
  </si>
  <si>
    <t>Light clouds</t>
  </si>
  <si>
    <t>Overcast or ground fog</t>
  </si>
  <si>
    <t>Rain, hail, or snow</t>
  </si>
  <si>
    <t>Torrential rain, driving hail, or blizzard</t>
  </si>
  <si>
    <t>Temperature</t>
  </si>
  <si>
    <t>Unbearable heat</t>
  </si>
  <si>
    <t>Hot</t>
  </si>
  <si>
    <t>Warm</t>
  </si>
  <si>
    <t>Cool</t>
  </si>
  <si>
    <t>Cold</t>
  </si>
  <si>
    <t>Arctic cold</t>
  </si>
  <si>
    <t>Wind</t>
  </si>
  <si>
    <t>Stage</t>
  </si>
  <si>
    <t xml:space="preserve"> Condition</t>
  </si>
  <si>
    <t>Calm</t>
  </si>
  <si>
    <t>Moderate wind</t>
  </si>
  <si>
    <t>Strong wind</t>
  </si>
  <si>
    <t>Gale</t>
  </si>
  <si>
    <t xml:space="preserve"> Storm</t>
  </si>
  <si>
    <t>Range: 5 feet</t>
  </si>
  <si>
    <t>Components: V, S, M (four or more arrows or bolts)</t>
  </si>
  <si>
    <t>You plant four pieces of nonmagical ammunition—</t>
  </si>
  <si>
    <t>arrows or crossbow bolts—in the ground within range</t>
  </si>
  <si>
    <t>and lay magic upon them to protect an area. Until the</t>
  </si>
  <si>
    <t>spell ends, whenever a creature other than you comes</t>
  </si>
  <si>
    <t>within 30 feet of the ammunition for the first time on a</t>
  </si>
  <si>
    <t>turn or ends its turn there, one piece of ammunition flies</t>
  </si>
  <si>
    <t>up to strike it. The creature must succeed on a Dexterity</t>
  </si>
  <si>
    <t>saving throw or take 1d6 piercing damage. The piece of</t>
  </si>
  <si>
    <t>ammunition is then destroyed. The spell ends when no</t>
  </si>
  <si>
    <t>ammunition remains.</t>
  </si>
  <si>
    <t>When you cast this spell, you can designate any</t>
  </si>
  <si>
    <t>creatures you choose, and the spell ignores them.</t>
  </si>
  <si>
    <t>a spell slot of 3rd level or higher, the amount of</t>
  </si>
  <si>
    <t>ammunition that can be affected increases by twofor</t>
  </si>
  <si>
    <t>each slot level above 2nd.</t>
  </si>
  <si>
    <t>Casting Time: 1 reaction, which you take when you see</t>
  </si>
  <si>
    <t>a creature within 60 feet of you casting a spell</t>
  </si>
  <si>
    <t>You attempt to interrupt a creature in the process of</t>
  </si>
  <si>
    <t>casting a spell. If the creature is casting a spell of 3rd</t>
  </si>
  <si>
    <t>level or lower, its spell fails and has no effect. If it is</t>
  </si>
  <si>
    <t>casting a spell of 4th level or higher, make an ability</t>
  </si>
  <si>
    <t>check using your spellcasting ability. The DC equals 10</t>
  </si>
  <si>
    <t>+ the spell’s level. On a success, the creature’s spell fails</t>
  </si>
  <si>
    <t>and has no effect.</t>
  </si>
  <si>
    <t>spell slot of 4th level or higher, the interrupted spell has</t>
  </si>
  <si>
    <t>no effect if its level is less than or equal to the level of the</t>
  </si>
  <si>
    <t>spell slot you used.</t>
  </si>
  <si>
    <t>You create 45 pounds of food and 30 gallons of water</t>
  </si>
  <si>
    <t>on the ground or in containers within range, enough</t>
  </si>
  <si>
    <t>to sustain up tofifteen humanoids or five steeds for</t>
  </si>
  <si>
    <t>24 hours. The food is bland but nourishing, and spoils</t>
  </si>
  <si>
    <t>if uneaten after 24 hours. The water is clean and</t>
  </si>
  <si>
    <t>doesn’t go bad.</t>
  </si>
  <si>
    <t>Create Or Destroy Water</t>
  </si>
  <si>
    <t>1st-level transmutation</t>
  </si>
  <si>
    <t>Components: V, S, M (a drop of water if creating water</t>
  </si>
  <si>
    <t>or a few grains of sand if destroying it)</t>
  </si>
  <si>
    <t>You either create or destroy water.</t>
  </si>
  <si>
    <t>Create Water. You create up to 10 gallons of clean</t>
  </si>
  <si>
    <t>water within range in an open container. Alternatively,</t>
  </si>
  <si>
    <t>the water falls as rain in a 30-foot cube within range,</t>
  </si>
  <si>
    <t>extinguishing exposed flames in the area.</t>
  </si>
  <si>
    <t>D estroy Water. You destroy up to 10 gallons of water</t>
  </si>
  <si>
    <t>in an open container within range. Alternatively, you</t>
  </si>
  <si>
    <t>destroy fog in a 30-foot cube within range.</t>
  </si>
  <si>
    <t>spell slot of 2nd level or higher, you create or destroy</t>
  </si>
  <si>
    <t>10 additional gallons of water, or the size of the cube</t>
  </si>
  <si>
    <t>increases by 5 feet, for each slot level above 1st.</t>
  </si>
  <si>
    <t>Components: V, S, M (one clay pot filled with grave dirt,</t>
  </si>
  <si>
    <t>one clay pot filled with brackish water, and one 150 gp</t>
  </si>
  <si>
    <t>black onyx stone for each corpse)</t>
  </si>
  <si>
    <t>You can cast this spell only at night. Choose up to three</t>
  </si>
  <si>
    <t>corpses of Medium or Small humanoids within range.</t>
  </si>
  <si>
    <t>Each corpse becomes a ghoul under your control. (The</t>
  </si>
  <si>
    <t>DM has game statistics for these creatures.)</t>
  </si>
  <si>
    <t>As a bonus action on each of your turns, you can</t>
  </si>
  <si>
    <t>mentally command any creature you animated with</t>
  </si>
  <si>
    <t>this spell if the creature is within 120 feet of you (if you</t>
  </si>
  <si>
    <t>each one). You decide what action the creature w ill take</t>
  </si>
  <si>
    <t>and where it will move during its next turn, or you can</t>
  </si>
  <si>
    <t>after which it stops obeying any command you have</t>
  </si>
  <si>
    <t>given it. To maintain control of the creature for another</t>
  </si>
  <si>
    <t>before the current 24-hour period ends. This use</t>
  </si>
  <si>
    <t>of the spell reasserts your control over up to three</t>
  </si>
  <si>
    <t>animating new ones.</t>
  </si>
  <si>
    <t>7th-level spell slot, you can animate or reassert control</t>
  </si>
  <si>
    <t>over four ghouls. When you cast this spell using an</t>
  </si>
  <si>
    <t>8th-level spell slot, you can animate or reassert control</t>
  </si>
  <si>
    <t>over five ghouls or two ghasts or wights. When you cast</t>
  </si>
  <si>
    <t>this spell using a 9th-level spell slot, you can animate or</t>
  </si>
  <si>
    <t>reassert control over six ghouls, three ghasts or wights,</t>
  </si>
  <si>
    <t>or two mummies.</t>
  </si>
  <si>
    <t>5th-level illusion</t>
  </si>
  <si>
    <t>Components: V, S, M (a tiny p iece of matter of the same</t>
  </si>
  <si>
    <t>type of the item you plan to create)</t>
  </si>
  <si>
    <t>You pull wisps of shadow material from the Shadowfell</t>
  </si>
  <si>
    <t>to create a nonliving object of vegetable matter within</t>
  </si>
  <si>
    <t>range: soft goods, rope, wood, or something similar. You</t>
  </si>
  <si>
    <t>can also use this spell to create mineral objects such as</t>
  </si>
  <si>
    <t>stone, crystal, or metal. The object created must be no</t>
  </si>
  <si>
    <t>larger than a 5-foot cube, and the object must be of a</t>
  </si>
  <si>
    <t>form and material that you have seen before.</t>
  </si>
  <si>
    <t>The duration depends on the object’s material. If</t>
  </si>
  <si>
    <t>the object is composed of multiple materials, use the</t>
  </si>
  <si>
    <t>shortest duration.</t>
  </si>
  <si>
    <t xml:space="preserve">Material </t>
  </si>
  <si>
    <t>Duration</t>
  </si>
  <si>
    <t>Vegetable matter</t>
  </si>
  <si>
    <t>1 day</t>
  </si>
  <si>
    <t xml:space="preserve">Stone or crystal </t>
  </si>
  <si>
    <t>12 hours</t>
  </si>
  <si>
    <t xml:space="preserve">Precious metals </t>
  </si>
  <si>
    <t>1 hour</t>
  </si>
  <si>
    <t>Gems</t>
  </si>
  <si>
    <t>10 minutes</t>
  </si>
  <si>
    <t xml:space="preserve">Adamantine or mithral </t>
  </si>
  <si>
    <t>1 minute</t>
  </si>
  <si>
    <t>Using any material created by this spell as another</t>
  </si>
  <si>
    <t>spell’s material component causes that spell tofail.</t>
  </si>
  <si>
    <t>spell slot of 6th level or higher, the cube increases by 5</t>
  </si>
  <si>
    <t>feet for each slot level above 5th.</t>
  </si>
  <si>
    <t>One humanoid of your choice that you can see within</t>
  </si>
  <si>
    <t>range must succeed on a Wisdom saving throw or</t>
  </si>
  <si>
    <t>become charmed by you for the duration. While</t>
  </si>
  <si>
    <t>the target is charmed in this way, a twisted crown</t>
  </si>
  <si>
    <t>of jagged iron appears on its head, and a madness</t>
  </si>
  <si>
    <t>glows in its eyes.</t>
  </si>
  <si>
    <t>The charmed target must use its action before moving</t>
  </si>
  <si>
    <t>on each of its turns to make a melee attack against a</t>
  </si>
  <si>
    <t>creature other than itself that you mentally choose.</t>
  </si>
  <si>
    <t>The target can act normally on its turn if you choose no</t>
  </si>
  <si>
    <t>creature or if none are within its reach.</t>
  </si>
  <si>
    <t>On your subsequent turns, you must use your action to</t>
  </si>
  <si>
    <t>maintain control over the target, or the spell ends. Also,</t>
  </si>
  <si>
    <t>the target can make a Wisdom saving throw at the end</t>
  </si>
  <si>
    <t>of each of its turns. On a success, the spell ends.</t>
  </si>
  <si>
    <t>Holy power radiates from you in an aura with a 30-foot</t>
  </si>
  <si>
    <t>radius, awakening boldness in friendly creatures. Until</t>
  </si>
  <si>
    <t>the spell ends, the aura moves with you, centered on</t>
  </si>
  <si>
    <t>you. While in the aura, each nonhostile creature in the</t>
  </si>
  <si>
    <t>aura (including you) deals an extra 1d4 radiant damage</t>
  </si>
  <si>
    <t>when it hits with a weapon attack.</t>
  </si>
  <si>
    <t>A creature you touch regains a number of hit points</t>
  </si>
  <si>
    <t>equal to 1d8 + your spellcasting ability modifier. This</t>
  </si>
  <si>
    <t>spell has no effect on undead or constructs.</t>
  </si>
  <si>
    <t>spell slot of 2nd level or higher, the healing increases by</t>
  </si>
  <si>
    <t>1d8 for each slot level above 1st.</t>
  </si>
  <si>
    <t>Evocation cantrip</t>
  </si>
  <si>
    <t>Components: V, S, M (a bit of phosphorus or w ychwood,</t>
  </si>
  <si>
    <t>or a glowworm)</t>
  </si>
  <si>
    <t>You create up tofour torch-sized lights within range,</t>
  </si>
  <si>
    <t>making them appear as torches, lanterns, or glowing</t>
  </si>
  <si>
    <t>orbs that hover in the air for the duration. You can</t>
  </si>
  <si>
    <t>also combine the four lights into one glowing vaguely</t>
  </si>
  <si>
    <t>humanoid form of Medium size. Whichever form you</t>
  </si>
  <si>
    <t>choose, each light sheds dim light in a 10-foot radius.</t>
  </si>
  <si>
    <t>As a bonus action on your turn, you can move the</t>
  </si>
  <si>
    <t>lights up to 60 feet to a new spot within range. A light</t>
  </si>
  <si>
    <t>must be within 20 feet of another light created by this</t>
  </si>
  <si>
    <t>spell, and a light winks out if it exceeds the spell’s range.</t>
  </si>
  <si>
    <t>Components: V, M (bat fur and a drop of pitch or</t>
  </si>
  <si>
    <t>piece of coal)</t>
  </si>
  <si>
    <t>Magical darkness spreads from a point you choose</t>
  </si>
  <si>
    <t>within range tofill a 15-foot-radius sphere for the</t>
  </si>
  <si>
    <t>duration. The darkness spreads around corners.</t>
  </si>
  <si>
    <t>A creature with darkvision can’t see through this</t>
  </si>
  <si>
    <t>darkness, and nonmagical light can’t illuminate it.</t>
  </si>
  <si>
    <t>If the point you choose is on an object you are holding</t>
  </si>
  <si>
    <t>or one that isn’t being w orn or carried, the darkness</t>
  </si>
  <si>
    <t>emanates from the object and moves with it. Completely</t>
  </si>
  <si>
    <t>covering the source of the darkness with an opaque</t>
  </si>
  <si>
    <t>object, such as a bowl or a helm, blocks the darkness.</t>
  </si>
  <si>
    <t>If any of this spell’s area overlaps with an area of light</t>
  </si>
  <si>
    <t>created by a spell of 2nd level or lower, the spell that</t>
  </si>
  <si>
    <t>created the light is dispelled.</t>
  </si>
  <si>
    <t>Components: V, S, M (either a pinch of dried</t>
  </si>
  <si>
    <t>carrot or an agate)</t>
  </si>
  <si>
    <t>You touch a willing creature to grant it the ability to</t>
  </si>
  <si>
    <t>see in the dark. For the duration, that creature has</t>
  </si>
  <si>
    <t>darkvision out to a range of 60 feet.</t>
  </si>
  <si>
    <t>A 60-foot-radius sphere of light spreads out from a point</t>
  </si>
  <si>
    <t>you choose within range. The sphere is bright light and</t>
  </si>
  <si>
    <t>sheds dim light for an additional 60 feet.</t>
  </si>
  <si>
    <t>If you chose a point on an object you are holding or</t>
  </si>
  <si>
    <t>one that isn’t being w orn or carried, the light shines</t>
  </si>
  <si>
    <t>from the object and moves with it. Completely covering</t>
  </si>
  <si>
    <t>the affected object with an opaque object, such as a bowl</t>
  </si>
  <si>
    <t>or a helm, blocks the light.</t>
  </si>
  <si>
    <t>If any of this spell’s area overlaps with an area of</t>
  </si>
  <si>
    <t>darkness created by a spell of 3rd level or lower, the</t>
  </si>
  <si>
    <t>spell that created the darkness is dispelled.</t>
  </si>
  <si>
    <t>You touch a creature and grant it a measure of</t>
  </si>
  <si>
    <t>protection from death.</t>
  </si>
  <si>
    <t>The first time the target w ould drop to 0 hit points as a</t>
  </si>
  <si>
    <t>result of taking damage, the target instead drops to 1 hit</t>
  </si>
  <si>
    <t>point, and the spell ends.</t>
  </si>
  <si>
    <t>If the spell is still in effect when the target is subjected</t>
  </si>
  <si>
    <t>to an effect that would kill it instantaneously without</t>
  </si>
  <si>
    <t>dealing damage, that effect is instead negated against</t>
  </si>
  <si>
    <t>the target, and the spell ends.</t>
  </si>
  <si>
    <t>7th-level evocation</t>
  </si>
  <si>
    <t>Components: V, S, M (a tiny ball of bat</t>
  </si>
  <si>
    <t>guano and sulfur)</t>
  </si>
  <si>
    <t>A beam of yellow light flashes from your pointing finger,</t>
  </si>
  <si>
    <t>then condenses to linger at a chosen point within range</t>
  </si>
  <si>
    <t>as a glowing bead for the duration. When the spell</t>
  </si>
  <si>
    <t>ends, either because your concentration is broken or</t>
  </si>
  <si>
    <t>because you decide to end it, the bead blossoms with a</t>
  </si>
  <si>
    <t>low roar into an explosion of flame that spreads around</t>
  </si>
  <si>
    <t>corners. Each creature in a 20-foot-radius sphere</t>
  </si>
  <si>
    <t>centered on that point must make a Dexterity saving</t>
  </si>
  <si>
    <t>throw. A creature takes fire damage equal to the total</t>
  </si>
  <si>
    <t>accumulated damage on a failed save, or half as much</t>
  </si>
  <si>
    <t>The spell’s base damage is 12d6. If at the end of</t>
  </si>
  <si>
    <t>your turn the bead has not yet detonated, the damage</t>
  </si>
  <si>
    <t>increases by 1d6.</t>
  </si>
  <si>
    <t>If the glowing bead is touched before the interval</t>
  </si>
  <si>
    <t>has expired, the creature touching it must make a</t>
  </si>
  <si>
    <t>Dexterity saving throw. On a failed save, the spell ends</t>
  </si>
  <si>
    <t>immediately, causing the bead to erupt in flame. On a</t>
  </si>
  <si>
    <t>successful save, the creature can throw the bead up to</t>
  </si>
  <si>
    <t>40 feet. When it strikes a creature or a solid object, the</t>
  </si>
  <si>
    <t>spell ends, and the bead explodes.</t>
  </si>
  <si>
    <t>The fire damages objects in the area and ignites</t>
  </si>
  <si>
    <t>flammable objects that aren’t being w orn or carried.</t>
  </si>
  <si>
    <t>a spell slot of 8th level or higher, the base damage</t>
  </si>
  <si>
    <t>increases by 1d6 for each slot level above 7th.</t>
  </si>
  <si>
    <t>8th-level conjuration</t>
  </si>
  <si>
    <t>You create a shadowy door on a flat solid surface that</t>
  </si>
  <si>
    <t>you can see within range. The door is large enough to</t>
  </si>
  <si>
    <t>allow Medium creatures to pass through unhindered.</t>
  </si>
  <si>
    <t>When opened, the door leads to a demiplane that</t>
  </si>
  <si>
    <t>appears to be an empty room 30 feet in each dimension,</t>
  </si>
  <si>
    <t>made of wood or stone. When the spell ends, the door</t>
  </si>
  <si>
    <t>disappears, and any creatures or objects inside the</t>
  </si>
  <si>
    <t>demiplane remain trapped there, as the door also</t>
  </si>
  <si>
    <t>disappears from the other side.</t>
  </si>
  <si>
    <t>Each time you cast this spell, you can create a new</t>
  </si>
  <si>
    <t>demiplane, or have the shadowy door connect to a</t>
  </si>
  <si>
    <t>demiplane you created with a previous casting of this</t>
  </si>
  <si>
    <t>spell. Additionally, if you know the nature and contents</t>
  </si>
  <si>
    <t>of a demiplane created by a casting of this spell by</t>
  </si>
  <si>
    <t>another creature, you can have the shadowy door</t>
  </si>
  <si>
    <t>connect to its demiplane instead.</t>
  </si>
  <si>
    <t>You strike the ground, creating a burst of divine</t>
  </si>
  <si>
    <t>energy that ripples outward from you. Each creature</t>
  </si>
  <si>
    <t>you choose within 30 feet of you must succeed on a</t>
  </si>
  <si>
    <t>Constitution saving throw or take 5d6 thunder damage,</t>
  </si>
  <si>
    <t>as well as 5d6 radiant or necrotic damage (your choice),</t>
  </si>
  <si>
    <t>and be knocked prone. A creature that succeeds on</t>
  </si>
  <si>
    <t>its saving throw takes half as much damage and isn’t</t>
  </si>
  <si>
    <t>knocked prone.</t>
  </si>
  <si>
    <t>1st-level divination</t>
  </si>
  <si>
    <t>For the duration, you know if there is an aberration,</t>
  </si>
  <si>
    <t>celestial, elemental, fey, fiend, or undead within 30</t>
  </si>
  <si>
    <t>feet of you, as well as where the creature is located.</t>
  </si>
  <si>
    <t>Similarly, you know if there is a place or object within</t>
  </si>
  <si>
    <t>30 feet of you that has been magically consecrated</t>
  </si>
  <si>
    <t>or desecrated.</t>
  </si>
  <si>
    <t>The spell can penetrate most barriers, but it is blocked</t>
  </si>
  <si>
    <t>by 1 foot of stone, 1 inch of common metal, a thin sheet</t>
  </si>
  <si>
    <t>of lead, or 3 feet of wood or dirt.</t>
  </si>
  <si>
    <t>For the duration, you sense the presence of magic</t>
  </si>
  <si>
    <t>within 30 feet of you. If you sense magic in this way, you</t>
  </si>
  <si>
    <t>can use your action to see a faint aura around any visible</t>
  </si>
  <si>
    <t>creature or object in the area that bears magic, and you</t>
  </si>
  <si>
    <t>learn its school of magic, if any.</t>
  </si>
  <si>
    <t>Components: V, S, M (a yew leaf)</t>
  </si>
  <si>
    <t>For the duration, you can sense the presence and</t>
  </si>
  <si>
    <t>location of poisons, poisonous creatures, and diseases</t>
  </si>
  <si>
    <t>within 30 feet of you. You also identify the kind of</t>
  </si>
  <si>
    <t>poison, poisonous creature, or disease in each case.</t>
  </si>
  <si>
    <t>of lead, or 3 feet of w o od or dirt.</t>
  </si>
  <si>
    <t>2nd-level divination</t>
  </si>
  <si>
    <t>Components: V, S, M (a copper piece)</t>
  </si>
  <si>
    <t>For the duration, you can read the thoughts of certain</t>
  </si>
  <si>
    <t>creatures. When you cast the spell and as your action on</t>
  </si>
  <si>
    <t>each turn until the spell ends, you can focus your mind</t>
  </si>
  <si>
    <t>on any one creature that you can see within 30 feet of</t>
  </si>
  <si>
    <t>you. If the creature you choose has an Intelligence of</t>
  </si>
  <si>
    <t>3 or lower or doesn’t speak any language, the creature</t>
  </si>
  <si>
    <t>is unaffected.</t>
  </si>
  <si>
    <t>You initially learn the surface thoughts of the</t>
  </si>
  <si>
    <t>creature—what is most on its mind in that moment. As</t>
  </si>
  <si>
    <t>an action, you can either shift your attention to another</t>
  </si>
  <si>
    <t>creature’s thoughts or attempt to probe deeper into the</t>
  </si>
  <si>
    <t>same creature’s mind. If you probe deeper, the target</t>
  </si>
  <si>
    <t>must make a Wisdom saving throw. If it fails, you gain</t>
  </si>
  <si>
    <t>insight into its reasoning (if any), its emotional state,</t>
  </si>
  <si>
    <t>and something that looms large in its mind (such as</t>
  </si>
  <si>
    <t>something it w orries over, loves, or hates). If it succeeds,</t>
  </si>
  <si>
    <t>the spell ends. Either way, the target knows that you are</t>
  </si>
  <si>
    <t>probing into its mind, and unless you shift your attention</t>
  </si>
  <si>
    <t>to another creature’s thoughts, the creature can use</t>
  </si>
  <si>
    <t>its action on its turn to make an Intelligence check</t>
  </si>
  <si>
    <t>contested by your Intelligence check; if it succeeds,</t>
  </si>
  <si>
    <t>Questions verbally directed at the target creature</t>
  </si>
  <si>
    <t>naturally shape the course of its thoughts, so this spell</t>
  </si>
  <si>
    <t>is particularly effective as part of an interrogation.</t>
  </si>
  <si>
    <t>You can also use this spell to detect the presence of</t>
  </si>
  <si>
    <t>thinking creatures you can’t see. When you cast the</t>
  </si>
  <si>
    <t>spell or as your action during the duration, you can</t>
  </si>
  <si>
    <t>search for thoughts within 30 feet of you. The spell can</t>
  </si>
  <si>
    <t>penetrate barriers, but 2 feet of rock, 2 inches of any</t>
  </si>
  <si>
    <t>metal other than lead, or a thin sheet of lead blocks you.</t>
  </si>
  <si>
    <t>You can’t detect a creature with an Intelligence of 3 or</t>
  </si>
  <si>
    <t>lower or one that doesn’t speak any language.</t>
  </si>
  <si>
    <t>Once you detect the presence of a creature in this way,</t>
  </si>
  <si>
    <t>you can read its thoughts for the rest of the duration as</t>
  </si>
  <si>
    <t>described above, even if you can’t see it, but it must still</t>
  </si>
  <si>
    <t>be within range.</t>
  </si>
  <si>
    <t>You teleport yourself from your current location to any</t>
  </si>
  <si>
    <t>other spot within range. You arrive at exactly the spot</t>
  </si>
  <si>
    <t>desired. It can be a place you can see, one you can</t>
  </si>
  <si>
    <t>visualize, or one you can describe by stating distance</t>
  </si>
  <si>
    <t>and direction, such as “ 200 feet straight downward” or</t>
  </si>
  <si>
    <t>“upward to the northwest at a 45-degree angle, 300 feet.”</t>
  </si>
  <si>
    <t>You can bring along objects as long as their weight</t>
  </si>
  <si>
    <t>doesn’t exceed what you can carry. You can also bring</t>
  </si>
  <si>
    <t>one willing creature of your size or smaller w ho is</t>
  </si>
  <si>
    <t>carrying gear up to its carrying capacity. The creature</t>
  </si>
  <si>
    <t>must be within 5 feet of you when you cast this spell.</t>
  </si>
  <si>
    <t>If you w ould arrive in a place already occupied by an</t>
  </si>
  <si>
    <t>object or a creature, you and any creature traveling with</t>
  </si>
  <si>
    <t>you each take 4d6 force damage, and the spell fails to</t>
  </si>
  <si>
    <t>teleport you.</t>
  </si>
  <si>
    <t>You make yourself—including your clothing, armor,</t>
  </si>
  <si>
    <t>weapons, and other belongings on your person—look</t>
  </si>
  <si>
    <t>different until the spell ends or until you u se your action</t>
  </si>
  <si>
    <t>to dismiss it. You can seem 1 foot shorter or taller and</t>
  </si>
  <si>
    <t>can appear thin, fat, or in between. You can’t change</t>
  </si>
  <si>
    <t>your body type, so you must adopt a form that has the</t>
  </si>
  <si>
    <t>same basic arrangement of limbs. Otherwise, the extent</t>
  </si>
  <si>
    <t>of the illusion is up to you.</t>
  </si>
  <si>
    <t>The changes wrought by this spell fail to hold up to</t>
  </si>
  <si>
    <t>physical inspection. For example, if you use this spell</t>
  </si>
  <si>
    <t>to add a hat to your outfit, objects pass through the hat,</t>
  </si>
  <si>
    <t>and anyone w ho touches it w ould feel nothing or would</t>
  </si>
  <si>
    <t>feel your head and hair. If you use this spell to appear</t>
  </si>
  <si>
    <t>thinner than you are, the hand of someone who reaches</t>
  </si>
  <si>
    <t>out to touch you would bump into you while it was</t>
  </si>
  <si>
    <t>seemingly still in midair.</t>
  </si>
  <si>
    <t>To discern that you are disguised, a creature can use</t>
  </si>
  <si>
    <t>its action to inspect your appearance and must succeed</t>
  </si>
  <si>
    <t>on an Intelligence (Investigation) check against your</t>
  </si>
  <si>
    <t>spell save DC.</t>
  </si>
  <si>
    <t>6th-level transmutation</t>
  </si>
  <si>
    <t>Components: V, S, M (a lodestone and a pinch of dust)</t>
  </si>
  <si>
    <t>A thin green ray springs from your pointing finger to a</t>
  </si>
  <si>
    <t>target that you can see within range. The target can be a</t>
  </si>
  <si>
    <t>creature, an object, or a creation of magical force, such</t>
  </si>
  <si>
    <t>as the wall created by wall of force.</t>
  </si>
  <si>
    <t>A creature targeted by this spell must make a</t>
  </si>
  <si>
    <t>Dexterity saving throw. On a failed save, the target takes</t>
  </si>
  <si>
    <t>10d6 + 40 force damage. If this damage reduces the</t>
  </si>
  <si>
    <t>target to 0 hit points, it is disintegrated.</t>
  </si>
  <si>
    <t>A disintegrated creature and everything it is wearing</t>
  </si>
  <si>
    <t>and carrying, except magic items, are reduced to a pile</t>
  </si>
  <si>
    <t>of fine gray dust. The creature can be restored to life</t>
  </si>
  <si>
    <t>only by means of a true resurrection or a wish spell.</t>
  </si>
  <si>
    <t>This spell automatically disintegrates a Large or</t>
  </si>
  <si>
    <t>smaller nonmagical object or a creation of magical</t>
  </si>
  <si>
    <t>force. If the target is a Huge or larger object or creation</t>
  </si>
  <si>
    <t>of force, this spell disintegrates a 10-foot-cube portion of</t>
  </si>
  <si>
    <t>it. A magic item is unaffected by this spell.</t>
  </si>
  <si>
    <t>3d6 for each slot level above 6th.</t>
  </si>
  <si>
    <t>Components: V, S, M (holy water or powdered</t>
  </si>
  <si>
    <t>silver and iron)</t>
  </si>
  <si>
    <t>Shimmering energy surrounds and protects you from</t>
  </si>
  <si>
    <t>fey, undead, and creatures originating from beyond the</t>
  </si>
  <si>
    <t>Material Plane. For the duration, celestials, elementals,</t>
  </si>
  <si>
    <t>fey, fiends, and undead have disadvantage on attack</t>
  </si>
  <si>
    <t>You can end the spell early by using either of the</t>
  </si>
  <si>
    <t>following special functions.</t>
  </si>
  <si>
    <t>Break Enchantment. As your action, you touch a</t>
  </si>
  <si>
    <t>creature you can reach that is charmed, frightened, or</t>
  </si>
  <si>
    <t>possessed by a celestial, an elemental, a fey, a fiend,</t>
  </si>
  <si>
    <t>or an undead. The creature you touch is no longer</t>
  </si>
  <si>
    <t>charmed, frightened, or possessed by such creatures.</t>
  </si>
  <si>
    <t>Dismissal. As your action, make a melee spell attack</t>
  </si>
  <si>
    <t>against a celestial, an elemental, a fey, a fiend, or an</t>
  </si>
  <si>
    <t>undead you can reach. On a hit, you attempt to drive</t>
  </si>
  <si>
    <t>the creature back to its home plane. The creature must</t>
  </si>
  <si>
    <t>succeed on a Charisma saving throw or be sent back to</t>
  </si>
  <si>
    <t>its home plane (if it isn't there already). If they aren’t on</t>
  </si>
  <si>
    <t>their home plane, undead are sent to the Shadowfell,</t>
  </si>
  <si>
    <t>and fey are sent to the Feywild.</t>
  </si>
  <si>
    <t>Choose one creature, object, or magical effect within</t>
  </si>
  <si>
    <t>range. Any spell of 3rd level or lower on the target ends.</t>
  </si>
  <si>
    <t>For each spell of 4th level or higher on the target, make</t>
  </si>
  <si>
    <t>an ability check using your spellcasting ability. The</t>
  </si>
  <si>
    <t>DC equals 10 + the spell’s level. On a successful check,</t>
  </si>
  <si>
    <t>spell slot of 4th level or higher, you automatically end</t>
  </si>
  <si>
    <t>the effects of a spell on the target if the spell’s level is</t>
  </si>
  <si>
    <t>equal to or less than the level of the spell slot you used.</t>
  </si>
  <si>
    <t>You whisper a discordant melody that only one creature</t>
  </si>
  <si>
    <t>of your choice within range can hear, wracking it with</t>
  </si>
  <si>
    <t>terrible pain. The target must m ake a Wisdom saving</t>
  </si>
  <si>
    <t>throw. On a failed save, it takes 3d6 psychic damage and</t>
  </si>
  <si>
    <t>must immediately use its reaction, if available, to move</t>
  </si>
  <si>
    <t>as far as its speed allows away from you. The creature</t>
  </si>
  <si>
    <t>doesn’t move into obviously dangerous ground, such</t>
  </si>
  <si>
    <t>as a fire or a pit. On a successful save, the target takes</t>
  </si>
  <si>
    <t>half as much damage and doesn’t have to move away. A</t>
  </si>
  <si>
    <t>deafened creature automatically succeeds on the save.</t>
  </si>
  <si>
    <t>4th-level divination (ritual)</t>
  </si>
  <si>
    <t>Components: V, S, M (incense and a sacrificial offering</t>
  </si>
  <si>
    <t>appropriate to your religion, together worth at least 25</t>
  </si>
  <si>
    <t>gp, which the spell consumes)</t>
  </si>
  <si>
    <t>Your magic and an offering put you in contact with</t>
  </si>
  <si>
    <t>a god or a god’s servants. You ask a single question</t>
  </si>
  <si>
    <t>concerning a specific goal, event, or activity to occur</t>
  </si>
  <si>
    <t>within 7 days. The DM offers a truthful reply. The reply</t>
  </si>
  <si>
    <t>might be a short phrase, a cryptic rhyme, or an omen.</t>
  </si>
  <si>
    <t>chance for each casting after the first that you get a</t>
  </si>
  <si>
    <t>random reading. The DM makes this roll in secret.</t>
  </si>
  <si>
    <t>Your prayer empowers you with divine radiance. Until</t>
  </si>
  <si>
    <t>the spell ends, your weapon attacks deal an extra 1d4</t>
  </si>
  <si>
    <t>radiant damage on a hit.</t>
  </si>
  <si>
    <t>You utter a divine word, imbued with the power that</t>
  </si>
  <si>
    <t>shaped the world at the dawn of creation. Choose any</t>
  </si>
  <si>
    <t>number of creatures you can see within range. Each</t>
  </si>
  <si>
    <t>creature that can hear you must make a Charisma</t>
  </si>
  <si>
    <t>saving throw. On a failed save, a creature suffers an</t>
  </si>
  <si>
    <t>effect based on its current hit points:</t>
  </si>
  <si>
    <t>• 50 hit points or fewer: deafened for 1 minute</t>
  </si>
  <si>
    <t>• 40 hit points or fewer: deafened and blinded for 10</t>
  </si>
  <si>
    <t>minutes</t>
  </si>
  <si>
    <t>• 30 hit points or fewer: blinded, deafened, and stunned</t>
  </si>
  <si>
    <t>for 1 hour</t>
  </si>
  <si>
    <t>• 20 hit points or fewer: killed instantly</t>
  </si>
  <si>
    <t>Regardless of its current hit points, a celestial, an</t>
  </si>
  <si>
    <t>elemental, a fey, or a fiend that fails its save is forced</t>
  </si>
  <si>
    <t>back to its plane of origin (if it isn’t there already) and</t>
  </si>
  <si>
    <t>can’t return to your current plane for 24 hours by any</t>
  </si>
  <si>
    <t>means short of a wish spell.</t>
  </si>
  <si>
    <t>You attempt to beguile a beast that you can see within</t>
  </si>
  <si>
    <t>range. It must succeed on a Wisdom saving throw or be</t>
  </si>
  <si>
    <t>charmed by you for the duration. If you or creatures that</t>
  </si>
  <si>
    <t>are friendly to you are fighting it, it has advantage on the</t>
  </si>
  <si>
    <t>While the beast is charmed, you have a telepathic link</t>
  </si>
  <si>
    <t>with it as long as the two of you are on the same plane</t>
  </si>
  <si>
    <t>of existence. You can use this telepathic link to issue</t>
  </si>
  <si>
    <t>commands to the creature while you are conscious (no</t>
  </si>
  <si>
    <t>action required), which it does its best to obey. You can</t>
  </si>
  <si>
    <t>specify a simple and general course of action, such as</t>
  </si>
  <si>
    <t>“Attack that creature,” “Run over there,” or “Fetch that</t>
  </si>
  <si>
    <t>object.” If the creature completes the order and doesn’t</t>
  </si>
  <si>
    <t>receive further direction from you, it defends and</t>
  </si>
  <si>
    <t>preserves itself to the best of its ability.</t>
  </si>
  <si>
    <t>You can u se your action to take total and precise</t>
  </si>
  <si>
    <t>control of the target. Until the end of your next turn, the</t>
  </si>
  <si>
    <t>creature takes only the actions you choose, and doesn’t</t>
  </si>
  <si>
    <t>do anything that you don’t allow it to do. During this</t>
  </si>
  <si>
    <t>time, you can also cause the creature to use a reaction,</t>
  </si>
  <si>
    <t>but this requires you to use your own reaction as well.</t>
  </si>
  <si>
    <t>Each time the target takes damage, it makes a new</t>
  </si>
  <si>
    <t>Wisdom saving throw against the spell. If the saving</t>
  </si>
  <si>
    <t>throw succeeds, the spell ends.</t>
  </si>
  <si>
    <t>At Higher Levels. When you cast this spell with a</t>
  </si>
  <si>
    <t>5th-level spell slot, the duration is concentration, up</t>
  </si>
  <si>
    <t>to 10 minutes. When you use a 6th-level spell slot,</t>
  </si>
  <si>
    <t>the duration is concentration, up to 1 hour. When you</t>
  </si>
  <si>
    <t>use a spell slot of 7th level or higher, the duration is</t>
  </si>
  <si>
    <t>concentration, up to 8 hours.</t>
  </si>
  <si>
    <t>You attempt to beguile a creature that you can see</t>
  </si>
  <si>
    <t>within range. It must succeed on a Wisdom saving</t>
  </si>
  <si>
    <t>throw or be charmed by you for the duration. If you or</t>
  </si>
  <si>
    <t>creatures that are friendly to you are fighting it, it has</t>
  </si>
  <si>
    <t>advantage on the saving throw.</t>
  </si>
  <si>
    <t>While the creature is charmed, you have a telepathic</t>
  </si>
  <si>
    <t>link with it as long as the two of you are on the same</t>
  </si>
  <si>
    <t>plane of existence. You can use this telepathic link to</t>
  </si>
  <si>
    <t>issue commands to the creature while you are conscious</t>
  </si>
  <si>
    <t>(no action required), which it does its best to obey. You</t>
  </si>
  <si>
    <t>can specify a simple and general course of action, such</t>
  </si>
  <si>
    <t>as “Attack that creature,” “Run over there,” or “Fetch</t>
  </si>
  <si>
    <t>that object.” If the creature completes the order and</t>
  </si>
  <si>
    <t>doesn’t receive further direction from you, it defends</t>
  </si>
  <si>
    <t>and preserves itself to the best of its ability.</t>
  </si>
  <si>
    <t>You can use your action to take total and precise</t>
  </si>
  <si>
    <t>but this requires you to use your own reaction as well</t>
  </si>
  <si>
    <t>At Higher Levels. When you cast this spell with</t>
  </si>
  <si>
    <t>a 9th-level spell slot, the duration is concentration,</t>
  </si>
  <si>
    <t>up to 8 hours.</t>
  </si>
  <si>
    <t>5th-level enchantment</t>
  </si>
  <si>
    <t>You attempt to beguile a humanoid that you can see</t>
  </si>
  <si>
    <t>While the target is charmed, you have a telepathic link</t>
  </si>
  <si>
    <t>time you can also cause the creature to use a reaction,</t>
  </si>
  <si>
    <t>a 6th-level spell slot, the duration is concentration,</t>
  </si>
  <si>
    <t>up to 10 minutes. When you use a 7th-level spell slot,</t>
  </si>
  <si>
    <t>use a spell slot of 8th level or higher, the duration is</t>
  </si>
  <si>
    <t>Drawmij's Instant Summons</t>
  </si>
  <si>
    <t>6th-level conjuration (ritual)</t>
  </si>
  <si>
    <t>Components: V, S, M (a sapphire worth 1,000 gp)</t>
  </si>
  <si>
    <t>You touch an object weighing 10 pounds or less w hose</t>
  </si>
  <si>
    <t>longest dimension is 6 feet or less. The spell leaves an</t>
  </si>
  <si>
    <t>invisible mark on its surface and invisibly inscribes the</t>
  </si>
  <si>
    <t>name of the item on the sapphire you use as the material</t>
  </si>
  <si>
    <t>component. Each time you cast this spell, you must use</t>
  </si>
  <si>
    <t>a different sapphire.</t>
  </si>
  <si>
    <t>At any time thereafter, you can use your action to</t>
  </si>
  <si>
    <t>speak the item’s name and crush the sapphire. The item</t>
  </si>
  <si>
    <t>instantly appears in your hand regardless of physical or</t>
  </si>
  <si>
    <t>planar distances, and the spell ends.</t>
  </si>
  <si>
    <t>If another creature is holding or carrying the item,</t>
  </si>
  <si>
    <t>crushing the sapphire doesn’t transport the item to you,</t>
  </si>
  <si>
    <t>but instead you learn who the creature possessing the</t>
  </si>
  <si>
    <t>object is and roughly where that creature is located</t>
  </si>
  <si>
    <t>at that moment.</t>
  </si>
  <si>
    <t>Dispel magic or a similar effect successfully applied to</t>
  </si>
  <si>
    <t>the sapphire ends this spell’s effect.</t>
  </si>
  <si>
    <t>Range: Special</t>
  </si>
  <si>
    <t>Components: V, S, M (a handful of sand, a dab of ink,</t>
  </si>
  <si>
    <t>and a writing quill plucked from a sleeping bird)</t>
  </si>
  <si>
    <t>This spell shapes a creature’s dreams. Choose a</t>
  </si>
  <si>
    <t>creature known to you as the target of this spell. The</t>
  </si>
  <si>
    <t>target must be on the same plane of existence as you.</t>
  </si>
  <si>
    <t>Creatures that don’t sleep, such as elves, can’t be</t>
  </si>
  <si>
    <t>contacted by this spell. You, or a w illing creature you</t>
  </si>
  <si>
    <t>touch, enters a trance state, acting as a m essenger.</t>
  </si>
  <si>
    <t>While in the trance, the messenger is aware of his or</t>
  </si>
  <si>
    <t>her surroundings, but can’t take actions or move.</t>
  </si>
  <si>
    <t>If the target is asleep, the messenger appears in the</t>
  </si>
  <si>
    <t>target’s dreams and can converse with the target as</t>
  </si>
  <si>
    <t>long as it remains asleep, through the duration of the</t>
  </si>
  <si>
    <t>spell. The messenger can also shape the environment</t>
  </si>
  <si>
    <t>of the dream, creating landscapes, objects, and other</t>
  </si>
  <si>
    <t>images. The messenger can emerge from the trance at</t>
  </si>
  <si>
    <t>any time, ending the effect of the spell early. The target</t>
  </si>
  <si>
    <t>recalls the dream perfectly upon waking. If the target is</t>
  </si>
  <si>
    <t>awake when you cast the spell, the messenger knows it,</t>
  </si>
  <si>
    <t>and can either end the trance (and the spell) or wait for</t>
  </si>
  <si>
    <t>the target tofall asleep, at which point the messenger</t>
  </si>
  <si>
    <t>appears in the target’s dreams.</t>
  </si>
  <si>
    <t>You can make the messenger appear monstrous</t>
  </si>
  <si>
    <t>and terrifying to the target. If you do, the messenger</t>
  </si>
  <si>
    <t>can deliver a message of no more than ten words and</t>
  </si>
  <si>
    <t>then the target must make a Wisdom saving throw. On</t>
  </si>
  <si>
    <t>a failed save, echoes of the phantasmal monstrosity</t>
  </si>
  <si>
    <t>spawn a nightmare that lasts the duration of the target’s</t>
  </si>
  <si>
    <t>sleep and prevents the target from gaining any benefit</t>
  </si>
  <si>
    <t>from that rest. In addition, when the target wakes up, it</t>
  </si>
  <si>
    <t>takes 3d6 psychic damage.</t>
  </si>
  <si>
    <t>If you have a body part, lock of hair, clipping from a</t>
  </si>
  <si>
    <t>nail, or similar portion of the target’s body, the target</t>
  </si>
  <si>
    <t>makes its saving throw with disadvantage.</t>
  </si>
  <si>
    <t>Transmutation cantrip</t>
  </si>
  <si>
    <t>Whispering to the spirits of nature, you create one of the</t>
  </si>
  <si>
    <t>following effects within range:</t>
  </si>
  <si>
    <t>• You create a tiny, harmless sensory effect that predicts</t>
  </si>
  <si>
    <t>what the weather will be at your location for the next</t>
  </si>
  <si>
    <t>24 hours. The effect might manifest as a golden orb</t>
  </si>
  <si>
    <t>for clear skies, a cloud for rain, falling snowflakes for</t>
  </si>
  <si>
    <t>snow, and so on. This effect persists for 1 round.</t>
  </si>
  <si>
    <t>• You instantly make a flower blossom, a seed pod open,</t>
  </si>
  <si>
    <t>or a leaf bud bloom.</t>
  </si>
  <si>
    <t>• You create an instantaneous, harmless sensory effect,</t>
  </si>
  <si>
    <t>such as falling leaves, a puff of wind, the sound of a</t>
  </si>
  <si>
    <t>small animal, or the faint odor of skunk. The effect</t>
  </si>
  <si>
    <t>must fit in a 5-foot cube.</t>
  </si>
  <si>
    <t>• You instantly light or snuff out a candle, a torch, or a</t>
  </si>
  <si>
    <t>small campfire.</t>
  </si>
  <si>
    <t>8th-level evocation</t>
  </si>
  <si>
    <t>Components: V, S, M (a pinch of dirt, a piece of rock,</t>
  </si>
  <si>
    <t>and a lump of clay)</t>
  </si>
  <si>
    <t>You create a seismic disturbance at a point on the</t>
  </si>
  <si>
    <t>ground that you can see within range. For the duration,</t>
  </si>
  <si>
    <t>an intense tremor rips through the ground in a</t>
  </si>
  <si>
    <t>100-foot-radius circle centered on that point and shakes</t>
  </si>
  <si>
    <t>creatures and structures in contact with the ground</t>
  </si>
  <si>
    <t>in that area.</t>
  </si>
  <si>
    <t>The ground in the area becomes difficult terrain.</t>
  </si>
  <si>
    <t>Each creature on the ground that is concentrating must</t>
  </si>
  <si>
    <t>make a Constitution saving throw. On a failed save, the</t>
  </si>
  <si>
    <t>creature’s concentration is broken.</t>
  </si>
  <si>
    <t>When you cast this spell and at the end of each turn</t>
  </si>
  <si>
    <t>you spend concentrating on it, each creature on the</t>
  </si>
  <si>
    <t>ground in the area must make a Dexterity saving throw.</t>
  </si>
  <si>
    <t>On a failed save, the creature is knocked prone.</t>
  </si>
  <si>
    <t>This spell can have additional effects depending on</t>
  </si>
  <si>
    <t>the terrain in the area, as determined by the DM.</t>
  </si>
  <si>
    <t>Fissures. Fissures open throughout the spell’s area at</t>
  </si>
  <si>
    <t>the start of your next turn after you cast the spell. A total</t>
  </si>
  <si>
    <t>of 1d6 such fissures open in locations chosen by the DM.</t>
  </si>
  <si>
    <t>Each is 1d10 x 10 feet deep, 10 feet wide, and extends</t>
  </si>
  <si>
    <t>from one edge of the spell’s area to the opposite side.</t>
  </si>
  <si>
    <t>A creature standing on a spot where a fissure opens</t>
  </si>
  <si>
    <t>must succeed on a Dexterity saving throw or fall in. A</t>
  </si>
  <si>
    <t>creature that successfully saves moves with the fissure’s</t>
  </si>
  <si>
    <t>edge as it opens.</t>
  </si>
  <si>
    <t>A fissure that opens beneath a structure causes it to</t>
  </si>
  <si>
    <t>automatically collapse (see below).</t>
  </si>
  <si>
    <t>Structures. The tremor deals 50 bludgeoning damage</t>
  </si>
  <si>
    <t>to any structure in contact with the ground in the area</t>
  </si>
  <si>
    <t>when you cast the spell and at the start of each of your</t>
  </si>
  <si>
    <t>turns until the spell ends. If a structure drops to 0 hit</t>
  </si>
  <si>
    <t>points, it collapses and potentially damages nearby</t>
  </si>
  <si>
    <t>creatures. A creature within half the distance of a</t>
  </si>
  <si>
    <t>structure’s height must make a Dexterity saving throw.</t>
  </si>
  <si>
    <t>On a failed save, the creature takes 5d6 bludgeoning</t>
  </si>
  <si>
    <t>damage, is knocked prone, and is buried in the rubble,</t>
  </si>
  <si>
    <t>requiring a DC 20 Strength (Athletics) check as an</t>
  </si>
  <si>
    <t>action to escape. The DM can adjust the DC higher</t>
  </si>
  <si>
    <t>or lower, depending on the nature of the rubble. On</t>
  </si>
  <si>
    <t>a successful save, the creature takes half as much</t>
  </si>
  <si>
    <t>damage and doesn’t fall prone or become buried.</t>
  </si>
  <si>
    <t>A beam of crackling energy streaks toward a creature</t>
  </si>
  <si>
    <t>within range. Make a ranged spell attack against the</t>
  </si>
  <si>
    <t>target. On a hit, the target takes 1dloforce damage.</t>
  </si>
  <si>
    <t>The spell creates more than one beam when you reach</t>
  </si>
  <si>
    <t>higher levels: two beams at 5th level, three beams at</t>
  </si>
  <si>
    <t>11th level, and four beams at 17th level. You can direct</t>
  </si>
  <si>
    <t>the beams at the same target or at different ones. Make</t>
  </si>
  <si>
    <t>a separate attack roll for each beam.</t>
  </si>
  <si>
    <t>A nonmagical weapon you touch becomes a magic</t>
  </si>
  <si>
    <t>weapon. Choose one of the following damage types:</t>
  </si>
  <si>
    <t>acid, cold, fire, lightning, or thunder. For the duration,</t>
  </si>
  <si>
    <t>the weapon has a +1 bonus to attack rolls and deals an</t>
  </si>
  <si>
    <t>extra 1d4 damage of the chosen type when it hits.</t>
  </si>
  <si>
    <t>spell slot of 5th or 6th level, the bonus to attack rolls</t>
  </si>
  <si>
    <t>increases to +2 and the extra damage increases to</t>
  </si>
  <si>
    <t>2d4. When you use a spell slot of 7th level or higher,</t>
  </si>
  <si>
    <t>the bonus increases to +3 and the extra damage</t>
  </si>
  <si>
    <t>increases to 3d4.</t>
  </si>
  <si>
    <t>Components: V, S, M (fur or a feather from a beast)</t>
  </si>
  <si>
    <t>Duration: Concentration, up to 1 hour.</t>
  </si>
  <si>
    <t>You touch a creature and bestow upon it a magical</t>
  </si>
  <si>
    <t>enhancement. Choose one of the following effects; the</t>
  </si>
  <si>
    <t>target gains that effect until the spell ends.</t>
  </si>
  <si>
    <t>Bear’s Endurance. The target has advantage on</t>
  </si>
  <si>
    <t>Constitution checks. It also gains 2d6 temporary hit</t>
  </si>
  <si>
    <t>points, which are lost when the spell ends.</t>
  </si>
  <si>
    <t>Bull’s Strength. The target has advantage</t>
  </si>
  <si>
    <t>on Strength checks, and his or her carrying</t>
  </si>
  <si>
    <t>capacity doubles.</t>
  </si>
  <si>
    <r>
      <rPr>
        <b/>
        <sz val="10"/>
        <color rgb="FF000000"/>
        <rFont val="Sylfaen"/>
        <family val="1"/>
        <charset val="1"/>
      </rPr>
      <t xml:space="preserve">Cat’s Grace. </t>
    </r>
    <r>
      <rPr>
        <sz val="10"/>
        <color rgb="FF000000"/>
        <rFont val="Sylfaen"/>
        <family val="1"/>
        <charset val="1"/>
      </rPr>
      <t>The target has advantage on Dexterity</t>
    </r>
  </si>
  <si>
    <t>checks. It also doesn’t take damage from falling 20 feet</t>
  </si>
  <si>
    <t>or less if it isn’t incapacitated.</t>
  </si>
  <si>
    <r>
      <rPr>
        <b/>
        <sz val="10"/>
        <color rgb="FF000000"/>
        <rFont val="Sylfaen"/>
        <family val="1"/>
        <charset val="1"/>
      </rPr>
      <t xml:space="preserve">Eagle’s Splendor. </t>
    </r>
    <r>
      <rPr>
        <sz val="10"/>
        <color rgb="FF000000"/>
        <rFont val="Sylfaen"/>
        <family val="1"/>
        <charset val="1"/>
      </rPr>
      <t>The target has advantage on</t>
    </r>
  </si>
  <si>
    <t>Charisma checks.</t>
  </si>
  <si>
    <r>
      <rPr>
        <b/>
        <sz val="10"/>
        <color rgb="FF000000"/>
        <rFont val="Sylfaen"/>
        <family val="1"/>
        <charset val="1"/>
      </rPr>
      <t xml:space="preserve">Fox’s Cunning. </t>
    </r>
    <r>
      <rPr>
        <sz val="10"/>
        <color rgb="FF000000"/>
        <rFont val="Sylfaen"/>
        <family val="1"/>
        <charset val="1"/>
      </rPr>
      <t>The target has advantage on</t>
    </r>
  </si>
  <si>
    <t>Intelligence checks.</t>
  </si>
  <si>
    <r>
      <rPr>
        <b/>
        <sz val="10"/>
        <color rgb="FF000000"/>
        <rFont val="Sylfaen"/>
        <family val="1"/>
        <charset val="1"/>
      </rPr>
      <t xml:space="preserve">Owl’s Wisdom. </t>
    </r>
    <r>
      <rPr>
        <sz val="10"/>
        <color rgb="FF000000"/>
        <rFont val="Sylfaen"/>
        <family val="1"/>
        <charset val="1"/>
      </rPr>
      <t>The target has advantage on</t>
    </r>
  </si>
  <si>
    <t>Wisdom checks.</t>
  </si>
  <si>
    <r>
      <rPr>
        <b/>
        <sz val="10"/>
        <color rgb="FF000000"/>
        <rFont val="Sylfaen"/>
        <family val="1"/>
        <charset val="1"/>
      </rPr>
      <t>At Higher Levels.</t>
    </r>
    <r>
      <rPr>
        <sz val="10"/>
        <color rgb="FF000000"/>
        <rFont val="Sylfaen"/>
        <family val="1"/>
        <charset val="1"/>
      </rPr>
      <t xml:space="preserve"> When you cast this spell using</t>
    </r>
  </si>
  <si>
    <t>Components: V, S, M (a pinch of powdered iron)</t>
  </si>
  <si>
    <t>You cause a creature or an object you can see within</t>
  </si>
  <si>
    <t>range to grow larger or smaller for the duration. Choose</t>
  </si>
  <si>
    <t>either a creature or an object that is neither w orn</t>
  </si>
  <si>
    <t>nor carried. If the target is unwilling, it can make a</t>
  </si>
  <si>
    <t>Constitution saving throw. On a success, the spell</t>
  </si>
  <si>
    <t>has no effect.</t>
  </si>
  <si>
    <t>If the target is a creature, everything it is wearing and</t>
  </si>
  <si>
    <t>carrying changes size with it. Any item dropped by an</t>
  </si>
  <si>
    <t>affected creature returns to normal size at once.</t>
  </si>
  <si>
    <t>Enlarge. The target’s size doubles in all dimensions,</t>
  </si>
  <si>
    <t>and its weight is multiplied by eight. This growth</t>
  </si>
  <si>
    <t>increases its size by one category—from Medium to</t>
  </si>
  <si>
    <t>Large, for example. If there isn’t enough room for the</t>
  </si>
  <si>
    <t>target to double its size, the creature or object attains</t>
  </si>
  <si>
    <t>the maximum possible size in the space available.</t>
  </si>
  <si>
    <t>Until the spell ends, the target also has advantage on</t>
  </si>
  <si>
    <t>Strength checks and Strength saving throws. The</t>
  </si>
  <si>
    <t>target’s weapons also grow to match its new size. While</t>
  </si>
  <si>
    <t>these weapons are enlarged, the target’s attacks with</t>
  </si>
  <si>
    <t>them deal 1d4 extra damage.</t>
  </si>
  <si>
    <t>Reduce. The target’s size is halved in all dimensions,</t>
  </si>
  <si>
    <t>and its weight is reduced to one-eighth of normal. This</t>
  </si>
  <si>
    <t>reduction decreases its size by one category—from</t>
  </si>
  <si>
    <t>Medium to Small, for example. Until the spell ends,</t>
  </si>
  <si>
    <t>the target also has disadvantage on Strength checks</t>
  </si>
  <si>
    <t>and Strength saving throws. The target’s weapons also</t>
  </si>
  <si>
    <t>shrink to match its new size. While these weapons are</t>
  </si>
  <si>
    <t>reduced, the target’s attacks with them deal 1d4 less</t>
  </si>
  <si>
    <t>damage (this can’t reduce the damage below 1).</t>
  </si>
  <si>
    <t>before this spell ends, a w rithing mass of thorny vines</t>
  </si>
  <si>
    <t>appears at the point of impact, and the target must</t>
  </si>
  <si>
    <t>succeed on a Strength saving throw or be restrained by</t>
  </si>
  <si>
    <t>the magical vines until the spell ends. A Large or larger</t>
  </si>
  <si>
    <t>creature has advantage on this saving throw. If the</t>
  </si>
  <si>
    <t>target succeeds on the save, the vines shrivel away.</t>
  </si>
  <si>
    <t>While restrained by this spell, the target takes 1d6</t>
  </si>
  <si>
    <t>piercing damage at the start of each of its turns. A creature</t>
  </si>
  <si>
    <t>restrained by the vines or one that can touch the creature</t>
  </si>
  <si>
    <t>can use its action to make a Strength check against your</t>
  </si>
  <si>
    <t>spell save DC. On a success, the target is freed.</t>
  </si>
  <si>
    <r>
      <rPr>
        <b/>
        <sz val="10"/>
        <color rgb="FF000000"/>
        <rFont val="Sylfaen"/>
        <family val="1"/>
        <charset val="1"/>
      </rPr>
      <t>At Higher Levels.</t>
    </r>
    <r>
      <rPr>
        <sz val="10"/>
        <color rgb="FF000000"/>
        <rFont val="Sylfaen"/>
        <family val="1"/>
        <charset val="1"/>
      </rPr>
      <t xml:space="preserve"> If you cast this spell using a spell</t>
    </r>
  </si>
  <si>
    <t>slot of 2nd level or higher, the damage increases by 1d6</t>
  </si>
  <si>
    <t>Entangle</t>
  </si>
  <si>
    <t>Grasping w eeds and vines sprout from the ground in a</t>
  </si>
  <si>
    <t>20-foot square starting from a point within range. For</t>
  </si>
  <si>
    <t>the duration, these plants turn the ground in the area</t>
  </si>
  <si>
    <t>into difficult terrain.</t>
  </si>
  <si>
    <t>A creature in the area when you cast the spell must</t>
  </si>
  <si>
    <t>succeed on a Strength saving throw or be restrained</t>
  </si>
  <si>
    <t>by the entangling plants until the spell ends. A creature</t>
  </si>
  <si>
    <t>restrained by the plants can use its action to make</t>
  </si>
  <si>
    <t>a Strength check against your spell save DC. On a</t>
  </si>
  <si>
    <t>success, it frees itself.</t>
  </si>
  <si>
    <t>When the spell ends, the conjured plants wilt away.</t>
  </si>
  <si>
    <t>You weave a distracting string of words, causing</t>
  </si>
  <si>
    <t>creatures of your choice that you can see within range</t>
  </si>
  <si>
    <t>and that can hear you to make a Wisdom saving</t>
  </si>
  <si>
    <t>throw. Any creature that can’t be charmed succeeds</t>
  </si>
  <si>
    <t>on this saving throw automatically, and if you or your</t>
  </si>
  <si>
    <t>companions are fighting a creature, it has advantage on</t>
  </si>
  <si>
    <t>the save. On a failed save, the target has disadvantage</t>
  </si>
  <si>
    <t>on Wisdom (Perception) checks made to perceive any</t>
  </si>
  <si>
    <t>creature other than you until the spell ends or until the</t>
  </si>
  <si>
    <t>target can no longer hear you. The spell ends if you are</t>
  </si>
  <si>
    <t>incapacitated or can no longer speak.</t>
  </si>
  <si>
    <t>7th-level transmutation</t>
  </si>
  <si>
    <t>Duration: Up to 8 hours</t>
  </si>
  <si>
    <t>You step into the border regions of the Ethereal Plane,</t>
  </si>
  <si>
    <t>in the area where it overlaps with your current plane.</t>
  </si>
  <si>
    <t>You remain in the Border Ethereal for the duration or</t>
  </si>
  <si>
    <t>until you use your action to dismiss the spell. During</t>
  </si>
  <si>
    <t>this time, you can move in any direction. If you move</t>
  </si>
  <si>
    <t>up or down, every foot of movement costs an extra foot.</t>
  </si>
  <si>
    <t>You can see and hear the plane you originated from, but</t>
  </si>
  <si>
    <t>everything there looks gray, and you can’t see anything</t>
  </si>
  <si>
    <t>more than 60 feet away.</t>
  </si>
  <si>
    <t>While on the Ethereal Plane, you can only affect and</t>
  </si>
  <si>
    <t>be affected by other creatures on that plane. Creatures</t>
  </si>
  <si>
    <t>that aren't on the Ethereal Plane can’t perceive you and</t>
  </si>
  <si>
    <t>can’t interact with you, unless a special ability or magic</t>
  </si>
  <si>
    <t>has given them the ability to do so.</t>
  </si>
  <si>
    <t>You ignore all objects and effects that aren’t on the</t>
  </si>
  <si>
    <t>Ethereal Plane, allowing you to move through objects</t>
  </si>
  <si>
    <t>you perceive on the plane you originated from.</t>
  </si>
  <si>
    <t>When the spell ends, you immediately return to the</t>
  </si>
  <si>
    <t>plane you originated from in the spot you currently</t>
  </si>
  <si>
    <t>occupy. If you occupy the same spot as a solid object</t>
  </si>
  <si>
    <t>or creature when this happens, you are immediately</t>
  </si>
  <si>
    <t>shunted to the nearest unoccupied space that you</t>
  </si>
  <si>
    <t>can occupy and take force damage equal to twice the</t>
  </si>
  <si>
    <t>number of feet you are moved.</t>
  </si>
  <si>
    <t>This spell has no effect if you cast it while you are on</t>
  </si>
  <si>
    <t>the Ethereal Plane or a plane that doesn’t border it, such</t>
  </si>
  <si>
    <t>as one of the Outer Planes.</t>
  </si>
  <si>
    <r>
      <rPr>
        <b/>
        <sz val="10"/>
        <color rgb="FF000000"/>
        <rFont val="Sylfaen"/>
        <family val="1"/>
        <charset val="1"/>
      </rPr>
      <t xml:space="preserve">At Higher Levels. </t>
    </r>
    <r>
      <rPr>
        <sz val="10"/>
        <color rgb="FF000000"/>
        <rFont val="Sylfaen"/>
        <family val="1"/>
        <charset val="1"/>
      </rPr>
      <t>When you cast this spell using</t>
    </r>
  </si>
  <si>
    <t>a spell slot of 8th level or higher, you can target up to</t>
  </si>
  <si>
    <t>three willing creatures (including you) for each slot level</t>
  </si>
  <si>
    <t>above 7th. The creatures must be within 10 feet of you</t>
  </si>
  <si>
    <t>when you cast the spell.</t>
  </si>
  <si>
    <t>Components: V, S, M (a piece of tentacle from a giant</t>
  </si>
  <si>
    <t>octopus or a giant squid)</t>
  </si>
  <si>
    <t>Squirming, ebony tentacles fill a 20-foot square on</t>
  </si>
  <si>
    <t>these tentacles turn the ground in the area into</t>
  </si>
  <si>
    <t>difficult terrain.</t>
  </si>
  <si>
    <t>When a creature enters the affected area for the first</t>
  </si>
  <si>
    <t>time on a turn or starts its turn there, the creature</t>
  </si>
  <si>
    <t>must succeed on a Dexterity saving throw or take 3d6</t>
  </si>
  <si>
    <t>bludgeoning damage and be restrained by the tentacles</t>
  </si>
  <si>
    <t>until the spell ends. A creature that starts its turn in the</t>
  </si>
  <si>
    <t>area and is already restrained by the tentacles takes 3d6</t>
  </si>
  <si>
    <t>bludgeoning damage.</t>
  </si>
  <si>
    <t>A creature restrained by the tentacles can use its</t>
  </si>
  <si>
    <t>action to make a Strength or Dexterity check (its choice)</t>
  </si>
  <si>
    <t>against your spell save DC. On a success, it frees itself.</t>
  </si>
  <si>
    <t>This spell allows you to move at an incredible pace.</t>
  </si>
  <si>
    <t>When you cast this spell, and then as a bonus action</t>
  </si>
  <si>
    <t>on each of your turns until the spell ends, you can take</t>
  </si>
  <si>
    <t>the Dash action.</t>
  </si>
  <si>
    <t>For the spell’s duration, your eyes become an inky void</t>
  </si>
  <si>
    <t>imbued with dread power. One creature of your choice</t>
  </si>
  <si>
    <t>within 60 feet of you that you can see must succeed</t>
  </si>
  <si>
    <t>on a Wisdom saving throw or be affected by one of the</t>
  </si>
  <si>
    <t>following effects of your choice for the duration. On</t>
  </si>
  <si>
    <t>each of your turns until the spell ends, you can use</t>
  </si>
  <si>
    <t>your action to target another creature but can’t target</t>
  </si>
  <si>
    <t>a creature again if it has succeeded on a saving throw</t>
  </si>
  <si>
    <t>against this casting of eyebite.</t>
  </si>
  <si>
    <t>Asleep. The target falls unconscious. It w akes up if it</t>
  </si>
  <si>
    <t>takes any damage or if another creature uses its action</t>
  </si>
  <si>
    <t>to shake the sleeper awake.</t>
  </si>
  <si>
    <t>Panicked. The target is frightened of you. On each</t>
  </si>
  <si>
    <t>of its turns, the frightened creature must take the</t>
  </si>
  <si>
    <t>Dash action and move away from you by the safest and</t>
  </si>
  <si>
    <t>shortest available route, unless there is nowhere to</t>
  </si>
  <si>
    <t>move. If the target moves to a place at least 60 feet away</t>
  </si>
  <si>
    <t>from you where it can no longer see you, this effect ends.</t>
  </si>
  <si>
    <t>Sickened. The target has disadvantage on attack rolls</t>
  </si>
  <si>
    <t>and ability checks. At the end of each of its turns, it can</t>
  </si>
  <si>
    <t>make another Wisdom saving throw. If it succeeds,</t>
  </si>
  <si>
    <t>the effect ends.</t>
  </si>
  <si>
    <t>You convert raw materials into products of the same</t>
  </si>
  <si>
    <t>material. For example, you can fabricate a wooden</t>
  </si>
  <si>
    <t>bridge from a clump of trees, a rope from a patch of</t>
  </si>
  <si>
    <t>hemp, and clothes from flax or wool.</t>
  </si>
  <si>
    <t>Choose raw materials that you can see within range.</t>
  </si>
  <si>
    <t>You can fabricate a Large or smaller object (contained</t>
  </si>
  <si>
    <t>within a 10-foot cube, or eight connected 5-foot cubes),</t>
  </si>
  <si>
    <t>given a sufficient quantity of raw material. If you</t>
  </si>
  <si>
    <t>are working with metal, stone, or another mineral</t>
  </si>
  <si>
    <t>substance, however, the fabricated object can be no</t>
  </si>
  <si>
    <t>larger than Medium (contained within a single 5-foot</t>
  </si>
  <si>
    <t>cube). The quality of objects made by the spell is</t>
  </si>
  <si>
    <t>commensurate with the quality of the raw materials.</t>
  </si>
  <si>
    <t>Creatures or magic items can’t be created or</t>
  </si>
  <si>
    <t>transmuted by this spell. You also can’t use it to</t>
  </si>
  <si>
    <t>create items that ordinarily require a high degree of</t>
  </si>
  <si>
    <t>craftsmanship, such as jewelry, weapons, glass, or</t>
  </si>
  <si>
    <t>armor, unless you have proficiency with the type of</t>
  </si>
  <si>
    <t>artisan’s tools used to craft such objects.</t>
  </si>
  <si>
    <t>Each object in a 20-foot cube within range is outlined in</t>
  </si>
  <si>
    <t>blue, green, or violet light (your choice). Any creature in</t>
  </si>
  <si>
    <t>the area when the spell is cast is also outlined in light if</t>
  </si>
  <si>
    <t>it fails a Dexterity saving throw. For the duration, objects</t>
  </si>
  <si>
    <t>and affected creatures shed dim light in a 10-foot radius.</t>
  </si>
  <si>
    <t>Any attack roll against an affected creature or object</t>
  </si>
  <si>
    <t>has advantage if the attacker can see it, and the affected</t>
  </si>
  <si>
    <t>creature or object can’t benefit from being invisible.</t>
  </si>
  <si>
    <t>1st-level necromancy</t>
  </si>
  <si>
    <t>Components: V, S, M (a small amount of alcohol or</t>
  </si>
  <si>
    <t>distilled spirits)</t>
  </si>
  <si>
    <t>Bolstering yourself with a necromantic facsimile of life,</t>
  </si>
  <si>
    <t>you gain 1d4 + 4 temporary hit points for the duration.</t>
  </si>
  <si>
    <r>
      <rPr>
        <b/>
        <sz val="10"/>
        <color rgb="FF000000"/>
        <rFont val="Sylfaen"/>
        <family val="1"/>
        <charset val="1"/>
      </rPr>
      <t xml:space="preserve">At Higher Levels. </t>
    </r>
    <r>
      <rPr>
        <sz val="10"/>
        <color rgb="FF000000"/>
        <rFont val="Sylfaen"/>
        <family val="1"/>
        <charset val="1"/>
      </rPr>
      <t>When you cast this spell using a</t>
    </r>
  </si>
  <si>
    <t>spell slot of 2nd level or higher, you gain 5 additional</t>
  </si>
  <si>
    <t>temporary hit points for each slot level above 1st.</t>
  </si>
  <si>
    <t>3rd-level illusion</t>
  </si>
  <si>
    <t>Range: Sel f (30-foot cone)</t>
  </si>
  <si>
    <t>Components: V, S, M (a white feather or the</t>
  </si>
  <si>
    <t>heart of a hen)</t>
  </si>
  <si>
    <t>You project a phantasmal image of a creature’s worst</t>
  </si>
  <si>
    <t>fears. Each creature in a 30-foot cone must succeed on</t>
  </si>
  <si>
    <t>a Wisdom saving throw or drop whatever it is holding</t>
  </si>
  <si>
    <t>and become frightened for the duration.</t>
  </si>
  <si>
    <t>While frightened by this spell, a creature must take</t>
  </si>
  <si>
    <t>the Dash action and move away from you by the safest</t>
  </si>
  <si>
    <t>available route on each of its turns, unless there is</t>
  </si>
  <si>
    <t>nowhere to move. If the creature ends its turn in a</t>
  </si>
  <si>
    <t>location where it doesn’t have line of sight to you,</t>
  </si>
  <si>
    <t>the creature can make a Wisdom saving throw. On a</t>
  </si>
  <si>
    <t>successful save, the spell ends for that creature.</t>
  </si>
  <si>
    <t>Casting Time: 1 reaction, which you take when you or a</t>
  </si>
  <si>
    <t>creature within 60 feet of you falls</t>
  </si>
  <si>
    <t>Components: V, M (a small feather or p iece of down)</t>
  </si>
  <si>
    <t>Choose up tofive falling creatures within range. A</t>
  </si>
  <si>
    <t>falling creature's rate of descent slows to 60 feet per</t>
  </si>
  <si>
    <t>round until the spell ends. If the creature lands before</t>
  </si>
  <si>
    <t>the spell ends, it takes nofalling damage and can land</t>
  </si>
  <si>
    <t>on its feet, and the spell ends for that creature.</t>
  </si>
  <si>
    <t>Components: V, S, M (a handful of clay, crystal, glass,</t>
  </si>
  <si>
    <t>or mineral spheres)</t>
  </si>
  <si>
    <t>You blast the mind of a creature that you can see within</t>
  </si>
  <si>
    <t>range, attempting to shatter its intellect and personality.</t>
  </si>
  <si>
    <t>The target takes 4d6 psychic damage and must make an</t>
  </si>
  <si>
    <t>Intelligence saving throw.</t>
  </si>
  <si>
    <t>On a failed save, the creature’s Intelligence and</t>
  </si>
  <si>
    <t>Charisma scores become 1. The creature can’t cast</t>
  </si>
  <si>
    <t>spells, activate magic items, understand language, or</t>
  </si>
  <si>
    <t>communicate in any intelligible way. The creature can,</t>
  </si>
  <si>
    <t>however, identify its friends, follow them, and even</t>
  </si>
  <si>
    <t>protect them.</t>
  </si>
  <si>
    <t>At the end of every 30 days, the creature can repeat</t>
  </si>
  <si>
    <t>its saving throw against this spell. If it succeeds on its</t>
  </si>
  <si>
    <t>saving throw, the spell ends.</t>
  </si>
  <si>
    <t>The spell can also be ended by greater restoration,</t>
  </si>
  <si>
    <t>heal, or wish.</t>
  </si>
  <si>
    <t>3rd-level necromancy (ritual)</t>
  </si>
  <si>
    <t>Components: V, S, M (a pinch of graveyard dirt)</t>
  </si>
  <si>
    <t>You touch a willing creature and put it into a cataleptic</t>
  </si>
  <si>
    <t>state that is indistinguishable from death.</t>
  </si>
  <si>
    <t>For the spell’s duration, or until you use an action</t>
  </si>
  <si>
    <t>to touch the target and dismiss the spell, the target</t>
  </si>
  <si>
    <t>appears dead to all outward inspection and to spells</t>
  </si>
  <si>
    <t>used to determine the target’s status. The target is</t>
  </si>
  <si>
    <t>blinded and incapacitated, and its speed drops to 0.</t>
  </si>
  <si>
    <t>The target has resistance to all damage except psychic</t>
  </si>
  <si>
    <t>damage. If the target is diseased or poisoned when you</t>
  </si>
  <si>
    <t>cast the spell, or b ecomes diseased or poisoned while</t>
  </si>
  <si>
    <t>under the spell’s effect, the disease and poison have no</t>
  </si>
  <si>
    <t>effect until the spell ends.</t>
  </si>
  <si>
    <t>1st-level conjuration (ritual)</t>
  </si>
  <si>
    <t>Components: V, S, M (10 gp worth of charcoal,</t>
  </si>
  <si>
    <t>incense, and herbs that must be consumed by fire in a</t>
  </si>
  <si>
    <t>brass brazier)</t>
  </si>
  <si>
    <t>You gain the service of a familiar, a spirit that takes an</t>
  </si>
  <si>
    <t>animal form you choose: bat, cat, crab, frog (toad), hawk,</t>
  </si>
  <si>
    <t>lizard, octopus, owl, poisonous snake, fish (quipper),</t>
  </si>
  <si>
    <t>rat, raven, sea horse, spider, or w easel. Appearing in</t>
  </si>
  <si>
    <t>an unoccupied space within range, the familiar has the</t>
  </si>
  <si>
    <t>statistics of the chosen form, though it is a celestial, fey,</t>
  </si>
  <si>
    <t>or fiend (your choice) instead of a beast.</t>
  </si>
  <si>
    <t>Your familiar acts independently of you, but it always</t>
  </si>
  <si>
    <t>obeys your commands. In combat, it rolls its own</t>
  </si>
  <si>
    <t>initiative and acts on its own turn. A familiar can’t</t>
  </si>
  <si>
    <t>attack, but it can take other actions as normal.</t>
  </si>
  <si>
    <t>When the familiar drops to 0 hit points, it disappears,</t>
  </si>
  <si>
    <t>leaving behind no physical form. It reappears after you</t>
  </si>
  <si>
    <t>cast this spell again</t>
  </si>
  <si>
    <t>While your familiar is within 100 feet of you, you</t>
  </si>
  <si>
    <t>can communicate with it telepathically. Additionally,</t>
  </si>
  <si>
    <t>as an action, you can see through your familiar’s eyes</t>
  </si>
  <si>
    <t>and hear what it hears until the start of your next turn,</t>
  </si>
  <si>
    <t>gaining the benefits of any special senses that the</t>
  </si>
  <si>
    <t>familiar has. During this time, you are deaf and blind</t>
  </si>
  <si>
    <t>with regard to your own senses.</t>
  </si>
  <si>
    <t>As an action, you can temporarily dismiss your</t>
  </si>
  <si>
    <t>familiar. It disappears into a pocket dimension where it</t>
  </si>
  <si>
    <t>awaits your summons. Alternatively, you can dismiss it</t>
  </si>
  <si>
    <t>forever. As an action while it is temporarily dismissed,</t>
  </si>
  <si>
    <t>you can cause it to reappear in any unoccupied space</t>
  </si>
  <si>
    <t>within 30 feet of you.</t>
  </si>
  <si>
    <t>You can’t have more than one familiar at a time. If you</t>
  </si>
  <si>
    <t>cast this spell while you already have a familiar, you</t>
  </si>
  <si>
    <t>instead cause it to adopt a new form. Choose one of the</t>
  </si>
  <si>
    <t>forms from the above list. Your familiar transforms into</t>
  </si>
  <si>
    <t>the chosen creature.</t>
  </si>
  <si>
    <t>Finally, when you cast a spell with a range of touch,</t>
  </si>
  <si>
    <t>your familiar can deliver the spell as if it had cast the</t>
  </si>
  <si>
    <t>spell. Your familiar must be within 100 feet of you, and</t>
  </si>
  <si>
    <t>it must use its reaction to deliver the spell when you cast</t>
  </si>
  <si>
    <t>it. If the spell requires an attack roll, you use your attack</t>
  </si>
  <si>
    <t>modifier for the roll.</t>
  </si>
  <si>
    <t>You summon a spirit that assumes the form of an</t>
  </si>
  <si>
    <t>unusually intelligent, strong, and loyal steed, creating a</t>
  </si>
  <si>
    <t>long-lasting bond with it. Appearing in an unoccupied</t>
  </si>
  <si>
    <t>space within range, the steed takes on a form that you</t>
  </si>
  <si>
    <t>choose, such as a warhorse, a pony, a camel, an elk, or</t>
  </si>
  <si>
    <t>a mastiff. (Your DM might allow other animals to be</t>
  </si>
  <si>
    <t>summoned as steeds.) The steed has the statistics of the</t>
  </si>
  <si>
    <t>chosen form, though it is a celestial, fey, or fiend (your</t>
  </si>
  <si>
    <t>choice) instead of its normal type. Additionally, if your</t>
  </si>
  <si>
    <t>steed has an Intelligence of 5 or less, its Intelligence</t>
  </si>
  <si>
    <t>becomes 6, and it gains the ability to understand one</t>
  </si>
  <si>
    <t>language of your choice that you speak.</t>
  </si>
  <si>
    <t>Your steed serves you as a mount, both in combat and</t>
  </si>
  <si>
    <t>out, and you have an instinctive bond with it that allows</t>
  </si>
  <si>
    <t>you tofight as a seamless unit. While mounted on your</t>
  </si>
  <si>
    <t>steed, you can make any spell you cast that targets only</t>
  </si>
  <si>
    <t>you also target your steed.</t>
  </si>
  <si>
    <t>When the steed drops to 0 hit points, it disappears,</t>
  </si>
  <si>
    <t>leaving behind no physical form. You can also</t>
  </si>
  <si>
    <t>dismiss your steed at any time as an action, causing</t>
  </si>
  <si>
    <t>it to disappear. In either case, casting this spell</t>
  </si>
  <si>
    <t>again summons the same steed, restored to its hit</t>
  </si>
  <si>
    <t>point maximum.</t>
  </si>
  <si>
    <t>While your steed is within 1 mile of you, you can</t>
  </si>
  <si>
    <t>communicate with it telepathically.</t>
  </si>
  <si>
    <t>You can’t have more than one steed bonded by this</t>
  </si>
  <si>
    <t>spell at a time. As an action, you can release the steed</t>
  </si>
  <si>
    <t>from its bond at any time, causing it to disappear.</t>
  </si>
  <si>
    <t>Find The Path</t>
  </si>
  <si>
    <t>6th-level divination</t>
  </si>
  <si>
    <t>Components: V, S, M (a set of divinatory tools—such</t>
  </si>
  <si>
    <t>as bones, ivory sticks, cards, teeth, or carved runes—</t>
  </si>
  <si>
    <t>worth 100 gp and an object from the location you</t>
  </si>
  <si>
    <t>wish tofind)</t>
  </si>
  <si>
    <t>Duration: Concentration, up to 1 day</t>
  </si>
  <si>
    <t>This spell allows you tofind the shortest, most direct</t>
  </si>
  <si>
    <t>physical route to a specific fixed location that you are</t>
  </si>
  <si>
    <t>familiar with on the same plane of existence. If you</t>
  </si>
  <si>
    <t>name a destination on another plane of existence, a</t>
  </si>
  <si>
    <t>destination that moves (such as a mobile fortress), or a</t>
  </si>
  <si>
    <t>destination that isn’t specific (such as “a green dragon’s</t>
  </si>
  <si>
    <t>lair”), the spell fails.</t>
  </si>
  <si>
    <t>For the duration, as long as you are on the same plane</t>
  </si>
  <si>
    <t>of existence as the destination, you know how far it is</t>
  </si>
  <si>
    <t>and in what direction it lies. While you are traveling</t>
  </si>
  <si>
    <t>there, whenever you are presented with a choice of</t>
  </si>
  <si>
    <t>paths along the way, you automatically determine which</t>
  </si>
  <si>
    <t>path is the shortest and most direct route (but not</t>
  </si>
  <si>
    <t>necessarily the safest route) to the destination.</t>
  </si>
  <si>
    <t>You sense the presence of any trap within range that</t>
  </si>
  <si>
    <t>is within line of sight. A trap, for the purpose of this</t>
  </si>
  <si>
    <t>spell, includes anything that w ould inflict a sudden or</t>
  </si>
  <si>
    <t>unexpected effect you consider harmful or undesirable,</t>
  </si>
  <si>
    <t>which w as specifically intended as such by its creator.</t>
  </si>
  <si>
    <t>Thus, the spell w ould sense an area affected by the</t>
  </si>
  <si>
    <t>alarm spell, a glyph of warding, or a mechanical pit trap,</t>
  </si>
  <si>
    <t>but it w ould not reveal a natural weakness in the floor,</t>
  </si>
  <si>
    <t>an unstable ceiling, or a hidden sinkhole.</t>
  </si>
  <si>
    <t>This spell merely reveals that a trap is present. You</t>
  </si>
  <si>
    <t>don’t learn the location of each trap, but you do learn the</t>
  </si>
  <si>
    <t>general nature of the danger posed by a trap you sense.</t>
  </si>
  <si>
    <t>7th-level necromancy</t>
  </si>
  <si>
    <t>You send negative energy coursing through a creature</t>
  </si>
  <si>
    <t>that you can see within range, causing it searing pain.</t>
  </si>
  <si>
    <t>The target must make a Constitution saving throw. It</t>
  </si>
  <si>
    <t>takes 7d8 + 30 necrotic damage on a failed save, or half</t>
  </si>
  <si>
    <t>as much damage on a successful one.</t>
  </si>
  <si>
    <t>A humanoid killed by this spell rises at the start of</t>
  </si>
  <si>
    <t>your next turn as a zombie that is permanently under</t>
  </si>
  <si>
    <t>your command</t>
  </si>
  <si>
    <t>A bright streak flashes from your pointing finger to a</t>
  </si>
  <si>
    <t>point you choose within range and then blossoms with</t>
  </si>
  <si>
    <t>a low roar into an explosion of flame. Each creature</t>
  </si>
  <si>
    <t>in a 20-foot-radius sphere centered on that point must</t>
  </si>
  <si>
    <t>make a Dexterity saving throw. A target takes 8d6 fire</t>
  </si>
  <si>
    <t>successful one.</t>
  </si>
  <si>
    <t>The fire spreads around corners. It ignites flammable</t>
  </si>
  <si>
    <t>objects in the area that aren't being w orn or carried.</t>
  </si>
  <si>
    <r>
      <rPr>
        <b/>
        <sz val="10"/>
        <color rgb="FF000000"/>
        <rFont val="Sylfaen"/>
        <family val="1"/>
        <charset val="1"/>
      </rPr>
      <t>At Higher Levels.</t>
    </r>
    <r>
      <rPr>
        <sz val="10"/>
        <color rgb="FF000000"/>
        <rFont val="Sylfaen"/>
        <family val="1"/>
        <charset val="1"/>
      </rPr>
      <t xml:space="preserve"> When you cast this spell using a</t>
    </r>
  </si>
  <si>
    <t>spell slot of 4th level or higher, the damage increases by</t>
  </si>
  <si>
    <t>1d6 for each slot level above 3rd.</t>
  </si>
  <si>
    <t>You hurl a mote of fire at a creature or object within</t>
  </si>
  <si>
    <t>range. Make a ranged spell attack against the</t>
  </si>
  <si>
    <t>target. On a hit, the target takes 1d10 fire damage. A</t>
  </si>
  <si>
    <t>flammable object hit by this spell ignites if it isn't being</t>
  </si>
  <si>
    <t>worn or carried.</t>
  </si>
  <si>
    <t>This spell’s damage increases by 1d10 when you reach</t>
  </si>
  <si>
    <t>5th level (2d10), 11th level (3d10), and 17th level (4d10).</t>
  </si>
  <si>
    <t>4th-level evocation</t>
  </si>
  <si>
    <t>Components: V, S, M (a bit of phosphorus or a firefly)</t>
  </si>
  <si>
    <t>Duration: 10 minutes</t>
  </si>
  <si>
    <t>Thin and wispy flames wreathe your body for the</t>
  </si>
  <si>
    <t>duration, shedding bright light in a 10-foot radius and</t>
  </si>
  <si>
    <t>dim light for an additional 10 feet. You can end the spell</t>
  </si>
  <si>
    <t>early by using an action to dismiss it.</t>
  </si>
  <si>
    <t>The flames provide you with a warm shield or a chill</t>
  </si>
  <si>
    <t>shield, as you choose. The w arm shield grants you</t>
  </si>
  <si>
    <t>resistance to cold damage, and the chill shield grants</t>
  </si>
  <si>
    <t>you resistance tofire damage.</t>
  </si>
  <si>
    <t>In addition, whenever a creature within 5 feet of you</t>
  </si>
  <si>
    <t>hits you with a melee attack, the shield erupts with</t>
  </si>
  <si>
    <t>flame. The attacker takes 2d8 fire damage from a warm</t>
  </si>
  <si>
    <t>shield, or 2d8 cold damage from a cold shield.</t>
  </si>
  <si>
    <t>A storm made up of sheets of roaring flame appears</t>
  </si>
  <si>
    <t>in a location you choose within range. The area of the</t>
  </si>
  <si>
    <t>storm consists of up to ten 10-foot cubes, which you can</t>
  </si>
  <si>
    <t>arrange as you wish. Each cube must have at least one</t>
  </si>
  <si>
    <t>face adjacent to the face of another cube. Each creature</t>
  </si>
  <si>
    <t>in the area must make a Dexterity saving throw. It</t>
  </si>
  <si>
    <t>takes 7d10 fire damage on a failed save, or half as much</t>
  </si>
  <si>
    <t>flammable objects that aren't being worn or carried.</t>
  </si>
  <si>
    <t>If you choose, plant life in the area is unaffected</t>
  </si>
  <si>
    <t>by this spell.</t>
  </si>
  <si>
    <t>Components: V, S, M (leaf of sumac)</t>
  </si>
  <si>
    <t>You evoke a fiery blade in your free hand. The blade is</t>
  </si>
  <si>
    <t>similar in size and shape to a scimitar, and it lasts for</t>
  </si>
  <si>
    <t>the duration. If you let go of the blade, it disappears, but</t>
  </si>
  <si>
    <t>you can evoke the blade again as a bonus action.</t>
  </si>
  <si>
    <t>You can use your action to make a melee spell</t>
  </si>
  <si>
    <t>attack with the fiery blade. On a hit, the target takes</t>
  </si>
  <si>
    <t>3d6 fire damage.</t>
  </si>
  <si>
    <t>The flaming blade sheds bright light in a 10-foot</t>
  </si>
  <si>
    <t>radius and dim light for an additional 10 feet.</t>
  </si>
  <si>
    <t>1d6 for every two slot levels above 2nd.</t>
  </si>
  <si>
    <t>Components: V, S, M (pinch of sulfur)</t>
  </si>
  <si>
    <t>A vertical column of divine fire roars down from the</t>
  </si>
  <si>
    <t>heavens in a location you specify. Each creature in</t>
  </si>
  <si>
    <t>a 10-foot-radius, 40-foot-high cylinder centered on a</t>
  </si>
  <si>
    <t>point within range must make a Dexterity saving throw.</t>
  </si>
  <si>
    <t>A creature takes 4d6 fire damage and 4d6 radiant</t>
  </si>
  <si>
    <t>spell slot of 6th level or higher, the fire damage or the</t>
  </si>
  <si>
    <t>radiant damage (your choice) increases by 1d6 for each</t>
  </si>
  <si>
    <t>slot level above 5th.</t>
  </si>
  <si>
    <t>Components: V, S, M (a bit of tallow, a pinch of</t>
  </si>
  <si>
    <t>brimstone, and a dusting of powdered iron)</t>
  </si>
  <si>
    <t>A 5-foot-diameter sphere of fire appears in an</t>
  </si>
  <si>
    <t>unoccupied space of your choice within range and lasts</t>
  </si>
  <si>
    <t>for the duration. Any creature that ends its turn within 5</t>
  </si>
  <si>
    <t>feet of the sphere must make a Dexterity saving throw.</t>
  </si>
  <si>
    <t>The creature takes 2d6 fire damage on a failed save, or</t>
  </si>
  <si>
    <t>As a bonus action, you can move the sphere up to 30</t>
  </si>
  <si>
    <t>feet. If you ram the sphere into a creature, that creature</t>
  </si>
  <si>
    <t>must make the saving throw against the sphere’s</t>
  </si>
  <si>
    <t>damage, and the sphere stops moving this turn.</t>
  </si>
  <si>
    <t>When you move the sphere, you can direct it over</t>
  </si>
  <si>
    <t>barriers up to 5 feet tall and jump it across pits up to</t>
  </si>
  <si>
    <t>10 feet w ide. The sphere ignites flammable objects not</t>
  </si>
  <si>
    <t>being w orn or carried, and it sheds bright light in a</t>
  </si>
  <si>
    <t>20-foot radius and dim light for an additional 20 feet.</t>
  </si>
  <si>
    <t>1d6 for each slot level above 2nd.</t>
  </si>
  <si>
    <t>Components: V, S, M (a pinch of lime, water, and earth)</t>
  </si>
  <si>
    <t>You attempt to turn one creature that you can see within</t>
  </si>
  <si>
    <t>range into stone. If the target’s body is made of flesh, the</t>
  </si>
  <si>
    <t>creature must make a Constitution saving throw. On a</t>
  </si>
  <si>
    <t>failed save, it is restrained as its flesh begins to harden.</t>
  </si>
  <si>
    <t>On a successful save, the creature isn’t affected.</t>
  </si>
  <si>
    <t>A creature restrained by this spell must make another</t>
  </si>
  <si>
    <t>If it successfully saves against this spell three times, the</t>
  </si>
  <si>
    <t>spell ends. If it fails its saves three times, it is turned</t>
  </si>
  <si>
    <t>to stone and subjected to the petrified condition for the</t>
  </si>
  <si>
    <t>duration. The successes and failures don’t need to be</t>
  </si>
  <si>
    <t>consecutive; keep track of both until the target collects</t>
  </si>
  <si>
    <t>three of a kind.</t>
  </si>
  <si>
    <t>If the creature is physically broken while petrified,</t>
  </si>
  <si>
    <t>it suffers from similar deformities if it reverts to its</t>
  </si>
  <si>
    <t>original state.</t>
  </si>
  <si>
    <t>If you maintain your concentration on this spell for the</t>
  </si>
  <si>
    <t>entire possible duration, the creature is turned to stone</t>
  </si>
  <si>
    <t>until the effect is removed.</t>
  </si>
  <si>
    <t>Components: V, S, M (a w ing feather from any bird)</t>
  </si>
  <si>
    <t>You touch a willing creature. The target gains a flying</t>
  </si>
  <si>
    <t>speed of 60 feet for the duration. When the spell ends,</t>
  </si>
  <si>
    <t>the target falls if it is still aloft, unless it can stop the fall.</t>
  </si>
  <si>
    <t>a spell slot of 4th level or higher, you can target one</t>
  </si>
  <si>
    <t>additional creature for each slot level above 3rd.</t>
  </si>
  <si>
    <t>You create a 20-foot-radius sphere of fog centered on a</t>
  </si>
  <si>
    <t>point within range. The sphere spreads around corners,</t>
  </si>
  <si>
    <t>and its area is heavily obscured. It lasts for the duration</t>
  </si>
  <si>
    <t>or until a wind of moderate or greater speed (at least 10</t>
  </si>
  <si>
    <t>miles per hour) disperses it.</t>
  </si>
  <si>
    <t>spell slot of 2nd level or higher, the radius of the fog</t>
  </si>
  <si>
    <t>increases by 20 feet for each slot level above 1st.</t>
  </si>
  <si>
    <t>6th-level abjuration (ritual)</t>
  </si>
  <si>
    <t>Components: V, S, M (a sprinkling of holy water, rare</t>
  </si>
  <si>
    <t>incense, and powdered ruby worth at least 1,000 gp)</t>
  </si>
  <si>
    <t>Duration: 1 day</t>
  </si>
  <si>
    <t>You create a ward against magical travel that protects</t>
  </si>
  <si>
    <t>up to 40,000 square feet of floor space to a height of 30</t>
  </si>
  <si>
    <t>feet above the floor. For the duration, creatures can’t</t>
  </si>
  <si>
    <t>teleport into the area or use portals, such as those</t>
  </si>
  <si>
    <t>created by the gate spell, to enter the area. The spell</t>
  </si>
  <si>
    <t>proofs the area against planar travel, and therefore</t>
  </si>
  <si>
    <t>prevents creatures from accessing the area by way of</t>
  </si>
  <si>
    <t>the Astral Plane, Ethereal Plane, Feywild, Shadowfell,</t>
  </si>
  <si>
    <t>or the plane shift spell.</t>
  </si>
  <si>
    <t>In addition, the spell damages types of creatures that</t>
  </si>
  <si>
    <t>you choose when you cast it. Choose one or more of the</t>
  </si>
  <si>
    <t>following: celestials, elementals, fey, fiends, and undead.</t>
  </si>
  <si>
    <t>When a chosen creature enters the spell’s area for the</t>
  </si>
  <si>
    <t>first time on a turn or starts its turn there, the creature</t>
  </si>
  <si>
    <t>takes 5d10 radiant or necrotic damage (your choice</t>
  </si>
  <si>
    <t>when you cast this spell).</t>
  </si>
  <si>
    <t>When you cast this spell, you can designate a</t>
  </si>
  <si>
    <t>password. A creature that speaks the password as it</t>
  </si>
  <si>
    <t>enters the area takes no damage from the spell.</t>
  </si>
  <si>
    <t>The spell’s area can't overlap with the area of another</t>
  </si>
  <si>
    <t>forbiddance spell. If you cast forbiddance every day for</t>
  </si>
  <si>
    <t>30 days in the same location, the spell lasts until it is</t>
  </si>
  <si>
    <t>dispelled, and the material components are consumed</t>
  </si>
  <si>
    <t>on the last casting.</t>
  </si>
  <si>
    <t>Range: 100 feet</t>
  </si>
  <si>
    <t>Components: V, S, M (ruby dust worth 1,500 gp)</t>
  </si>
  <si>
    <t>An immobile, invisible, cube-shaped prison composed of</t>
  </si>
  <si>
    <t>magical force springs into existence around an area you</t>
  </si>
  <si>
    <t>choose within range. The prison can be a cage or a solid</t>
  </si>
  <si>
    <t>box, as you choose.</t>
  </si>
  <si>
    <t>A prison in the shape of a cage can be up to 20 feet on</t>
  </si>
  <si>
    <t>a side and is made from 1/2-inch diameter bars spaced</t>
  </si>
  <si>
    <t>1/2 inch apart.</t>
  </si>
  <si>
    <t>A prison in the shape of a box can be up to 10 feet on</t>
  </si>
  <si>
    <t>a side, creating a solid barrier that prevents any matter</t>
  </si>
  <si>
    <t>from passing through it and blocking any spells cast into</t>
  </si>
  <si>
    <t>or out from the area.</t>
  </si>
  <si>
    <t>When you cast the spell, any creature that is</t>
  </si>
  <si>
    <t>completely inside the cage's area is trapped. Creatures</t>
  </si>
  <si>
    <t>only partially within the area, or those too large tofit</t>
  </si>
  <si>
    <t>inside the area, are pushed away from the center of the</t>
  </si>
  <si>
    <t>area until they are completely outside the area.</t>
  </si>
  <si>
    <t>A creature inside the cage can’t leave it by nonmagical</t>
  </si>
  <si>
    <t>means. If the creature tries to use teleportation or</t>
  </si>
  <si>
    <t>interplanar travel to leave the cage, it must first make a</t>
  </si>
  <si>
    <t>Charisma saving throw. On a success, the creature can</t>
  </si>
  <si>
    <t>use that magic to exit the cage. On a failure, the creature</t>
  </si>
  <si>
    <t>can't exit the cage and wastes the use of the spell or</t>
  </si>
  <si>
    <t>effect. The cage also extends into the Ethereal Plane,</t>
  </si>
  <si>
    <t>blocking ethereal travel.</t>
  </si>
  <si>
    <t>This spell can’t be dispelled by dispel magic.</t>
  </si>
  <si>
    <t>9th-level divination</t>
  </si>
  <si>
    <t>Components: V, S, M (a hummingbird feather)</t>
  </si>
  <si>
    <t>You touch a w illing creature and bestow a limited ability</t>
  </si>
  <si>
    <t>to see into the immediate future. For the duration, the</t>
  </si>
  <si>
    <t>target can’t be surprised and has advantage on attack</t>
  </si>
  <si>
    <t>rolls, ability checks, and saving throws. Additionally,</t>
  </si>
  <si>
    <t>other creatures have disadvantage on attack rolls</t>
  </si>
  <si>
    <t>against the target for the duration.</t>
  </si>
  <si>
    <t>This spell immediately ends if you cast it again before</t>
  </si>
  <si>
    <t>its duration ends.</t>
  </si>
  <si>
    <t>Components: V, S, M (a leather strap, bound around the</t>
  </si>
  <si>
    <t>arm or a similar appendage)</t>
  </si>
  <si>
    <t>You touch a willing creature. For the duration, the</t>
  </si>
  <si>
    <t>target’s movement is unaffected by difficult terrain, and</t>
  </si>
  <si>
    <t>spells and other magical effects can neither reduce</t>
  </si>
  <si>
    <t>the target’s speed nor cause the target to be paralyzed</t>
  </si>
  <si>
    <t>or restrained.</t>
  </si>
  <si>
    <t>The target can also spend 5 feet of movement to</t>
  </si>
  <si>
    <t>automatically escape from nonmagical restraints, such</t>
  </si>
  <si>
    <t>as manacles or a creature that has it grappled. Finally,</t>
  </si>
  <si>
    <t>being underwater imposes no penalties on the target's</t>
  </si>
  <si>
    <t>movement or attacks.</t>
  </si>
  <si>
    <t>Enchantment cantrip</t>
  </si>
  <si>
    <t>Components: S, M (a small amount of makeup applied</t>
  </si>
  <si>
    <t>to the face as this spell is cast)</t>
  </si>
  <si>
    <t>For the duration, you have advantage on all Charisma</t>
  </si>
  <si>
    <t>checks directed at one creature of your choice that isn’t</t>
  </si>
  <si>
    <t>hostile toward you. When the spell ends, the creature</t>
  </si>
  <si>
    <t>realizes that you used magic to influence its mood</t>
  </si>
  <si>
    <t>and becomes hostile toward you. A creature prone</t>
  </si>
  <si>
    <t>to violence might attack you. Another creature might</t>
  </si>
  <si>
    <t>seek retribution in other ways (at the DM’s discretion),</t>
  </si>
  <si>
    <t>depending on the nature of your interaction with it.</t>
  </si>
  <si>
    <t>Components: V, S, M (a bit of gauze and a</t>
  </si>
  <si>
    <t>wisp of smoke)</t>
  </si>
  <si>
    <t>You transform a willing creature you touch, along with</t>
  </si>
  <si>
    <t>everything it’s wearing and carrying, into a misty cloud</t>
  </si>
  <si>
    <t>for the duration. The spell ends if the creature drops to</t>
  </si>
  <si>
    <t>0 hit points. An incorporeal creature isn’t affected.</t>
  </si>
  <si>
    <t>While in this form, the target’s only method of</t>
  </si>
  <si>
    <t>movement is a flying speed of 10 feet. The target can</t>
  </si>
  <si>
    <t>enter and occupy the space of another creature. The</t>
  </si>
  <si>
    <t>target has resistance to nonmagical damage, and it has</t>
  </si>
  <si>
    <t>advantage on Strength, Dexterity, and Constitution</t>
  </si>
  <si>
    <t>saving throws. The target can pass through small holes,</t>
  </si>
  <si>
    <t>narrow openings, and even mere cracks, though it treats</t>
  </si>
  <si>
    <t>liquids as though they were solid surfaces. The target</t>
  </si>
  <si>
    <t>can't fall and remains hovering in the air even when</t>
  </si>
  <si>
    <t>stunned or otherwise incapacitated.</t>
  </si>
  <si>
    <t>While in the form of a misty cloud, the target can’t talk</t>
  </si>
  <si>
    <t>or manipulate objects, and any objects it w as carrying or</t>
  </si>
  <si>
    <t>holding can’t be dropped, used, or otherwise interacted</t>
  </si>
  <si>
    <t>with. The target can’t attack or cast spells.</t>
  </si>
  <si>
    <t>9th-level conjuration</t>
  </si>
  <si>
    <t>Components: V, S, M (a diamond worth at least 5,000 gp)</t>
  </si>
  <si>
    <t>You conjure a portal linking an unoccupied space you</t>
  </si>
  <si>
    <t>can see within range to a precise location on a different</t>
  </si>
  <si>
    <t>plane of existence. The portal is a circular opening,</t>
  </si>
  <si>
    <t>which you can make 5 to 20 feet in diameter. You can</t>
  </si>
  <si>
    <t>orient the portal in any direction you choose. The portal</t>
  </si>
  <si>
    <t>lasts for the duration.</t>
  </si>
  <si>
    <t>The portal has a front and a back on each plane where</t>
  </si>
  <si>
    <t>it appears. Travel through the portal is possible only</t>
  </si>
  <si>
    <t>by m oving through its front. Anything that does so is</t>
  </si>
  <si>
    <t>instantly transported to the other plane, appearing in</t>
  </si>
  <si>
    <t>the unoccupied space nearest to the portal.</t>
  </si>
  <si>
    <t>Deities and other planar rulers can prevent portals</t>
  </si>
  <si>
    <t>created by this spell from opening in their presence or</t>
  </si>
  <si>
    <t>anywhere within their domains.</t>
  </si>
  <si>
    <t>When you cast this spell, you can speak the name</t>
  </si>
  <si>
    <t>of a specific creature (a pseudonym, title, or nickname</t>
  </si>
  <si>
    <t>doesn’t work). If that creature is on a plane other than</t>
  </si>
  <si>
    <t>the one you are on, the portal opens in the named</t>
  </si>
  <si>
    <t>creature’s immediate vicinity and draws the creature</t>
  </si>
  <si>
    <t>through it to the nearest unoccupied space on your side</t>
  </si>
  <si>
    <t>of the portal. You gain no special power over the creature,</t>
  </si>
  <si>
    <t>and it is free to act as the DM deems appropriate. It</t>
  </si>
  <si>
    <t>might leave, attack you, or help you.</t>
  </si>
  <si>
    <t>Duration: 30 days</t>
  </si>
  <si>
    <t>You place a magical command on a creature that you</t>
  </si>
  <si>
    <t>can see within range, forcing it to carry out some</t>
  </si>
  <si>
    <t>service or refrain from some action or course of activity</t>
  </si>
  <si>
    <t>as you decide. If the creature can understand you, it</t>
  </si>
  <si>
    <t>charmed by you for the duration. While the creature</t>
  </si>
  <si>
    <t>is charmed by you, it takes 5 d10 psychic damage</t>
  </si>
  <si>
    <t>each time it acts in a manner directly counter to your</t>
  </si>
  <si>
    <t>instructions, but no more than once each day. A creature</t>
  </si>
  <si>
    <t>that can't understand you is unaffected by the spell.</t>
  </si>
  <si>
    <t>You can issue any command you choose, short of an</t>
  </si>
  <si>
    <t>activity that would result in certain death. Should you</t>
  </si>
  <si>
    <t>issue a suicidal command, the spell ends.</t>
  </si>
  <si>
    <t>You can end the spell early by using an action to</t>
  </si>
  <si>
    <t>dismiss it. A remove curse, greater restoration, or wish</t>
  </si>
  <si>
    <t>spell also ends it.</t>
  </si>
  <si>
    <t>a spell slot of 7th or 8th level, the duration is 1 year.</t>
  </si>
  <si>
    <t>When you cast this spell using a spell slot of 9th level,</t>
  </si>
  <si>
    <t>the spell lasts until it is ended by one of the spells</t>
  </si>
  <si>
    <t>2nd-level necromancy (ritual)</t>
  </si>
  <si>
    <t>Components: V, S, M (a pinch of salt and one copper</t>
  </si>
  <si>
    <t>piece placed on each of the corpse’s eyes, which must</t>
  </si>
  <si>
    <t>remain there for the duration)</t>
  </si>
  <si>
    <t>You touch a corpse or other remains. For the</t>
  </si>
  <si>
    <t>duration, the target is protected from decay and can’t</t>
  </si>
  <si>
    <t>become undead.</t>
  </si>
  <si>
    <t>The spell also effectively extends the time limit on</t>
  </si>
  <si>
    <t>raising the target from the dead, since days spent under</t>
  </si>
  <si>
    <t>the influence of this spell don’t count against the time</t>
  </si>
  <si>
    <t>limit of spells such as raise dead.</t>
  </si>
  <si>
    <t>You transform up to ten centipedes, three spiders, five</t>
  </si>
  <si>
    <t>wasps, or one scorpion within range into giant versions</t>
  </si>
  <si>
    <t>of their natural forms for the duration. A centipede</t>
  </si>
  <si>
    <t>becomes a giant centipede, a spider becomes a giant</t>
  </si>
  <si>
    <t>spider, a wasp becomes a giant wasp, and a scorpion</t>
  </si>
  <si>
    <t>becomes a giant scorpion.</t>
  </si>
  <si>
    <t>Each creature obeys your verbal commands, and</t>
  </si>
  <si>
    <t>in combat, they act on your turn each round. The DM</t>
  </si>
  <si>
    <t>has the statistics for these creatures and resolves their</t>
  </si>
  <si>
    <t>actions and movement.</t>
  </si>
  <si>
    <t>A creature remains in its giant size for the duration,</t>
  </si>
  <si>
    <t>until it drops to 0 hit points, or until you use an action to</t>
  </si>
  <si>
    <t>dismiss the effect on it.</t>
  </si>
  <si>
    <t>The DM might allow you to choose different targets.</t>
  </si>
  <si>
    <t>For example, if you transform a bee, its giant version</t>
  </si>
  <si>
    <t>might have the same statistics as a giant wasp.</t>
  </si>
  <si>
    <t>Until the spell ends, when you make a Charisma</t>
  </si>
  <si>
    <t>check, you can replace the number you roll with a 15.</t>
  </si>
  <si>
    <t>Additionally, no matter what you say, magic that would</t>
  </si>
  <si>
    <t>determine if you are telling the truth indicates that you</t>
  </si>
  <si>
    <t>are being truthful.</t>
  </si>
  <si>
    <t>6th-level abjuration</t>
  </si>
  <si>
    <t>Components: V, S, M (a glass or crystal bead that</t>
  </si>
  <si>
    <t>shatters when the spell ends)</t>
  </si>
  <si>
    <t>An immobile, faintly shimmering barrier springs into</t>
  </si>
  <si>
    <t>existence in a 10-foot radius around you and remains for</t>
  </si>
  <si>
    <t>the duration.</t>
  </si>
  <si>
    <t>Any spell of 5th level or lower cast from outside the</t>
  </si>
  <si>
    <t>barrier can't affect creatures or objects within it, even</t>
  </si>
  <si>
    <t>if the spell is cast using a higher level spell slot. Such a</t>
  </si>
  <si>
    <t>spell can target creatures and objects within the barrier,</t>
  </si>
  <si>
    <t>but the spell has no effect on them. Similarly, the area</t>
  </si>
  <si>
    <t>within the barrier is excluded from the areas affected</t>
  </si>
  <si>
    <t>by such spells.</t>
  </si>
  <si>
    <t>spell slot of 7th level or higher, the barrier blocks spells</t>
  </si>
  <si>
    <t>of one level higher for each slot level above 6th.</t>
  </si>
  <si>
    <t>Components: V, S, M (incense and powdered diamond</t>
  </si>
  <si>
    <t>worth at least 200 gp, which the spell consumes)</t>
  </si>
  <si>
    <t>Duration: Until dispelled or triggered</t>
  </si>
  <si>
    <t>When you cast this spell, you inscribe a glyph that</t>
  </si>
  <si>
    <t>harms other creatures, either upon a surface (such as</t>
  </si>
  <si>
    <t>a table or a section of floor or wall) or within an object</t>
  </si>
  <si>
    <t>that can be closed (such as a book, a scroll, or a treasure</t>
  </si>
  <si>
    <t>chest) to conceal the glyph. If you choose a surface, the</t>
  </si>
  <si>
    <t>glyph can cover an area of the surface no larger than</t>
  </si>
  <si>
    <t>10 feet in diameter. If you choose an object, that object</t>
  </si>
  <si>
    <t>must remain in its place; if the object is moved more</t>
  </si>
  <si>
    <t>than 10 feet from where you cast this spell, the glyph is</t>
  </si>
  <si>
    <t>broken, and the spell ends without being triggered.</t>
  </si>
  <si>
    <t>The glyph is nearly invisible and requires a successful</t>
  </si>
  <si>
    <t>Intelligence (Investigation) check against your spell save</t>
  </si>
  <si>
    <t>DC to be found.</t>
  </si>
  <si>
    <t>You decide what triggers the glyph when you cast</t>
  </si>
  <si>
    <t>the spell. For glyphs inscribed on a surface, the most</t>
  </si>
  <si>
    <t>typical triggers include touching or standing on the</t>
  </si>
  <si>
    <t>glyph, removing another object covering the glyph,</t>
  </si>
  <si>
    <t>approaching within a certain distance of the glyph, or</t>
  </si>
  <si>
    <t>manipulating the object on which the glyph is inscribed.</t>
  </si>
  <si>
    <t>For glyphs inscribed within an object, the most common</t>
  </si>
  <si>
    <t>triggers include opening that object, approaching within</t>
  </si>
  <si>
    <t>a certain distance of the object, or seeing or reading the</t>
  </si>
  <si>
    <t>glyph. Once a glyph is triggered, this spell ends.</t>
  </si>
  <si>
    <t>You can further refine the trigger so the spell activates</t>
  </si>
  <si>
    <t>only under certain circumstances or according to</t>
  </si>
  <si>
    <t>physical characteristics (such as height or weight),</t>
  </si>
  <si>
    <t>creature kind (for example, the ward could be set to</t>
  </si>
  <si>
    <t>affect aberrations or drow), or alignment. You can also</t>
  </si>
  <si>
    <t>set conditions for creatures that don’t trigger the glyph,</t>
  </si>
  <si>
    <t>such as those w ho say a certain password.</t>
  </si>
  <si>
    <t>When you inscribe the glyph, choose explosive runes</t>
  </si>
  <si>
    <t>or a spell glyph.</t>
  </si>
  <si>
    <t>Explosive Runes. When triggered, the glyph erupts</t>
  </si>
  <si>
    <t>with magical energy in a 20-foot-radius sphere centered</t>
  </si>
  <si>
    <t>on the glyph. The sphere spreads around corners. Each</t>
  </si>
  <si>
    <t>creature in the area must make a Dexterity saving</t>
  </si>
  <si>
    <t>throw. A creature takes 5d8 acid, cold, fire, lightning, or</t>
  </si>
  <si>
    <t>thunder damage on a failed saving throw (your choice</t>
  </si>
  <si>
    <t>when you create the glyph), or half as much damage on a</t>
  </si>
  <si>
    <t>Spell Glyph. You can store a prepared spell of</t>
  </si>
  <si>
    <t>3rd level or lower in the glyph by casting it as part</t>
  </si>
  <si>
    <t>of creating the glyph. The spell must target a single</t>
  </si>
  <si>
    <t>creature or an area. The spell being stored has no</t>
  </si>
  <si>
    <t>immediate effect when cast in this way. When the glyph</t>
  </si>
  <si>
    <t>is triggered, the stored spell is cast. If the spell has a</t>
  </si>
  <si>
    <t>target, it targets the creature that triggered the glyph.</t>
  </si>
  <si>
    <t>If the spell affects an area, the area is centered on</t>
  </si>
  <si>
    <t>that creature. If the spell summons hostile creatures</t>
  </si>
  <si>
    <t>or creates harmful objects or traps, they appear as</t>
  </si>
  <si>
    <t>close as possible to the intruder and attack it. If the</t>
  </si>
  <si>
    <t>spell requires concentration, it lasts until the end of its</t>
  </si>
  <si>
    <t>full duration.</t>
  </si>
  <si>
    <t>a spell slot of 4th level or higher, the damage of an</t>
  </si>
  <si>
    <t>explosive runes glyph increases by 1d8 for each slot</t>
  </si>
  <si>
    <t>level above 3rd. If you create a spell glyph, you can store</t>
  </si>
  <si>
    <t>any spell of up to the same level as the slot you use for</t>
  </si>
  <si>
    <t>the glyph of warding.</t>
  </si>
  <si>
    <t>Components: V, S, M (a sprig of mistletoe)</t>
  </si>
  <si>
    <t>Up to ten berries appear in your hand and are infused</t>
  </si>
  <si>
    <t>with magic for the duration. A creature can use its</t>
  </si>
  <si>
    <t>action to eat one berry. Eating a berry restores 1 hit</t>
  </si>
  <si>
    <t>point, and the berry provides enough nourishment to</t>
  </si>
  <si>
    <t>sustain a creature for one day.</t>
  </si>
  <si>
    <t>The berries lose their potency if they have not been</t>
  </si>
  <si>
    <t>consumed within 24 hours of the casting of this spell.</t>
  </si>
  <si>
    <t>You conjure a vine that sprouts from the ground in an</t>
  </si>
  <si>
    <t>unoccupied space of your choice that you can see within</t>
  </si>
  <si>
    <t>range. When you cast this spell, you can direct the vine</t>
  </si>
  <si>
    <t>to lash out at a creature within 30 feet of it that you can</t>
  </si>
  <si>
    <t>see. That creature must succeed on a Dexterity saving</t>
  </si>
  <si>
    <t>throw or be pulled 20 feet directly toward the vine.</t>
  </si>
  <si>
    <t>Until the spell ends, you can direct the vine to lash out</t>
  </si>
  <si>
    <t>at the same creature or another one as a bonus action</t>
  </si>
  <si>
    <t>on each of your turns.</t>
  </si>
  <si>
    <t>Components: V, S, M (a bit of pork rind or butter)</t>
  </si>
  <si>
    <t>Slick grease covers the ground in a 10-foot square</t>
  </si>
  <si>
    <t>centered on a point within range and turns it into</t>
  </si>
  <si>
    <t>difficult terrain for the duration.</t>
  </si>
  <si>
    <t>When the grease appears, each creature standing in</t>
  </si>
  <si>
    <t>its area must succeed on a Dexterity saving throw or fall</t>
  </si>
  <si>
    <t>prone. A creature that enters the area or ends its turn</t>
  </si>
  <si>
    <t>there must also succeed on a Dexterity saving throw</t>
  </si>
  <si>
    <t>or fall prone.</t>
  </si>
  <si>
    <t>4th-level illusion</t>
  </si>
  <si>
    <t>You or a creature you touch becomes invisible until the</t>
  </si>
  <si>
    <t>spell ends. Anything the target is wearing or carrying is</t>
  </si>
  <si>
    <t>invisible as long as it is on the target’s person.</t>
  </si>
  <si>
    <t>Components: V, S, M (diamond dust worth at least 100</t>
  </si>
  <si>
    <t>You imbue a creature you touch with positive energy to</t>
  </si>
  <si>
    <t>undo a debilitating effect. You can reduce the target’s</t>
  </si>
  <si>
    <t>exhaustion level by one, or end one of the following</t>
  </si>
  <si>
    <t>effects on the target:</t>
  </si>
  <si>
    <t>• One effect that charmed or petrified the target</t>
  </si>
  <si>
    <t>• One curse, including the target’s attunement to a</t>
  </si>
  <si>
    <t>cursed magic item</t>
  </si>
  <si>
    <t>• Any reduction to one of the target’s ability scores</t>
  </si>
  <si>
    <t>• One effect reducing the target’s hit point maximum</t>
  </si>
  <si>
    <t>A Large spectral guardian appears and hovers for the</t>
  </si>
  <si>
    <t>duration in an unoccupied space of your choice that you</t>
  </si>
  <si>
    <t>can see within range. The guardian occupies that space</t>
  </si>
  <si>
    <t>and is indistinct except for a gleaming sword and shield</t>
  </si>
  <si>
    <t>emblazoned with the symbol of your deity.</t>
  </si>
  <si>
    <t>Any creature hostile to you that moves to a space</t>
  </si>
  <si>
    <t>within 10 feet of the guardian for the first time on a</t>
  </si>
  <si>
    <t>turn must succeed on a Dexterity saving throw. The</t>
  </si>
  <si>
    <t>creature takes 20 radiant damage on a failed save, or</t>
  </si>
  <si>
    <t>half as much damage on a successful one. The guardian</t>
  </si>
  <si>
    <t>vanishes when it has dealt a total of 60 damage.</t>
  </si>
  <si>
    <t>Components: V, S, M (burning incense, a small</t>
  </si>
  <si>
    <t>measure of brimstone and oil, a knotted string, a</t>
  </si>
  <si>
    <t>small amount of umber hulk blood, and a small silver</t>
  </si>
  <si>
    <t>rod worth at least 10 gp)</t>
  </si>
  <si>
    <t>You create a ward that protects up to 2,500 square feet</t>
  </si>
  <si>
    <t>of floor space (an area 50 feet square, or one hundred</t>
  </si>
  <si>
    <t>5-foot squares or twenty-five 10-foot squares). The</t>
  </si>
  <si>
    <t>warded area can be up to 20 feet tall, and shaped as you</t>
  </si>
  <si>
    <t>desire. You can ward several stories of a stronghold by</t>
  </si>
  <si>
    <t>dividing the area among them, as long as you can walk</t>
  </si>
  <si>
    <t>into each contiguous area while you are casting the spell.</t>
  </si>
  <si>
    <t>When you cast this spell, you can specify individuals</t>
  </si>
  <si>
    <t>that are unaffected by any or all of the effects that</t>
  </si>
  <si>
    <t>you choose. You can also specify a password that,</t>
  </si>
  <si>
    <t>when spoken aloud, makes the speaker immune to</t>
  </si>
  <si>
    <t>these effects.</t>
  </si>
  <si>
    <t>Guards and wards creates the following effects within</t>
  </si>
  <si>
    <t>the warded area.</t>
  </si>
  <si>
    <t>Corridors. Fog fills all the warded corridors, making</t>
  </si>
  <si>
    <t>them heavily obscured. In addition, at each intersection</t>
  </si>
  <si>
    <t>or branching passage offering a choice of direction,</t>
  </si>
  <si>
    <t>there is a 50 percent chance that a creature other than</t>
  </si>
  <si>
    <t>you will believe it is going in the opposite direction from</t>
  </si>
  <si>
    <t>the one it chooses.</t>
  </si>
  <si>
    <t>Doors. All doors in the w arded area are magically</t>
  </si>
  <si>
    <t>locked, as if sealed by an arcane lock spell. In addition,</t>
  </si>
  <si>
    <t>you can cover up to ten doors with an illusion (equivalent</t>
  </si>
  <si>
    <t>to the illusory object function of the minor illusion spell)</t>
  </si>
  <si>
    <t>to make them appear as plain sections of wall.</t>
  </si>
  <si>
    <t>Stairs. Webs fill all stairs in the warded area from top</t>
  </si>
  <si>
    <t>to bottom, as the web spell. These strands regrow in 10</t>
  </si>
  <si>
    <t>minutes if they are burned or torn away while guards</t>
  </si>
  <si>
    <t>and wards lasts.</t>
  </si>
  <si>
    <t>Other Spell Effect. You can place your choice of one</t>
  </si>
  <si>
    <t>of the following magical effects within the w arded area</t>
  </si>
  <si>
    <t>of the stronghold.</t>
  </si>
  <si>
    <t>• Place dancing lights in four corridors. You can designate</t>
  </si>
  <si>
    <t>a simple program that the lights repeat as long as</t>
  </si>
  <si>
    <t>guards and wards lasts.</t>
  </si>
  <si>
    <t>• Place magic mouth in two locations.</t>
  </si>
  <si>
    <t>• Place stinking cloud in two locations. The vapors</t>
  </si>
  <si>
    <t>appear in the places you designate; they return within</t>
  </si>
  <si>
    <t>10 minutes if dispersed by w ind while guards and</t>
  </si>
  <si>
    <t>wards lasts.</t>
  </si>
  <si>
    <t>• Place a constant gust of wind in one corridor or room.</t>
  </si>
  <si>
    <t>• Place a suggestion in one location. You select an area</t>
  </si>
  <si>
    <t>of up to 5 feet square, and any creature that enters</t>
  </si>
  <si>
    <t>or passes through the area receives the suggestion</t>
  </si>
  <si>
    <t>mentally.</t>
  </si>
  <si>
    <t>The whole w arded area radiates magic. A dispel</t>
  </si>
  <si>
    <t>magic cast on a specific effect, if successful, removes</t>
  </si>
  <si>
    <t>only that effect.</t>
  </si>
  <si>
    <t>You can create a permanently guarded and warded</t>
  </si>
  <si>
    <t>structure by casting this spell there every day</t>
  </si>
  <si>
    <t>for one year.</t>
  </si>
  <si>
    <t>Divination cantrip</t>
  </si>
  <si>
    <t>You touch one w illing creature. Once before the spell</t>
  </si>
  <si>
    <t>ends, the target can roll a d4 and add the number rolled</t>
  </si>
  <si>
    <t>to one ability check of its choice. It can roll the die before</t>
  </si>
  <si>
    <t>or after making the ability check. The spell then ends.</t>
  </si>
  <si>
    <t>A flash of light streaks toward a creature of your choice</t>
  </si>
  <si>
    <t>target. On a hit, the target takes 4d6 radiant damage,</t>
  </si>
  <si>
    <t>and the next attack roll made against this target before</t>
  </si>
  <si>
    <t>the end of your next turn has advantage, thanks to the</t>
  </si>
  <si>
    <t>mystical dim light glittering on the target until then.</t>
  </si>
  <si>
    <t>Range: Sel f (60-foot line)</t>
  </si>
  <si>
    <t>Components: V, S, M (a legume seed)</t>
  </si>
  <si>
    <t>A line of strong w ind 60 feet long and 10 feet wide</t>
  </si>
  <si>
    <t>blasts from you in a direction you choose for the spell’s</t>
  </si>
  <si>
    <t>duration. Each creature that starts its turn in the line</t>
  </si>
  <si>
    <t>must succeed on a Strength saving throw or be pushed</t>
  </si>
  <si>
    <t>15 feet away from you in a direction following the line.</t>
  </si>
  <si>
    <t>Any creature in the line must spend 2 feet of</t>
  </si>
  <si>
    <t>movement for every 1 foot it moves when moving</t>
  </si>
  <si>
    <t>closer to you.</t>
  </si>
  <si>
    <t>The gust disperses gas or vapor, and it extinguishes</t>
  </si>
  <si>
    <t>candles, torches, and similar unprotected flames in</t>
  </si>
  <si>
    <t>the area. It causes protected flames, such as those of</t>
  </si>
  <si>
    <t>lanterns, to dance wildly and has a 50 percent chance to</t>
  </si>
  <si>
    <t>extinguish them.</t>
  </si>
  <si>
    <t>As a bonus action on each of your turns before the</t>
  </si>
  <si>
    <t>spell ends, you can change the direction in which the</t>
  </si>
  <si>
    <t>line blasts from you.</t>
  </si>
  <si>
    <t>The next time you hit a creature with a ranged weapon</t>
  </si>
  <si>
    <t>attack before the spell ends, this spell creates a rain</t>
  </si>
  <si>
    <t>of thorns that sprouts from your ranged weapon or</t>
  </si>
  <si>
    <t>ammunition. In addition to the normal effect of the</t>
  </si>
  <si>
    <t>attack, the target of the attack and each creature within</t>
  </si>
  <si>
    <t>5 feet of it must make a Dexterity saving throw. A</t>
  </si>
  <si>
    <t>creature takes 1dlO piercing damage on a failed save, or</t>
  </si>
  <si>
    <r>
      <rPr>
        <b/>
        <sz val="10"/>
        <color rgb="FF000000"/>
        <rFont val="Sylfaen"/>
        <family val="1"/>
        <charset val="1"/>
      </rPr>
      <t xml:space="preserve">At Higher Levels. </t>
    </r>
    <r>
      <rPr>
        <sz val="10"/>
        <color rgb="FF000000"/>
        <rFont val="Sylfaen"/>
        <family val="1"/>
        <charset val="1"/>
      </rPr>
      <t>If you cast this spell using a spell</t>
    </r>
  </si>
  <si>
    <t>slot of 2nd level or higher, the damage increases by 1d10</t>
  </si>
  <si>
    <t>for each slot level above 1st (to a maximum of 6 d10).</t>
  </si>
  <si>
    <t>Casting Time: 24 hours</t>
  </si>
  <si>
    <t>Components: V, S, M (herbs, oils, and incense worth at</t>
  </si>
  <si>
    <t>least 1,000 gp, which the spell consumes)</t>
  </si>
  <si>
    <t>You touch a point and infuse an area around it with holy</t>
  </si>
  <si>
    <t>(or unholy) power. The area can have a radius up to 60</t>
  </si>
  <si>
    <t>feet, and the spell fails if the radius includes an area</t>
  </si>
  <si>
    <t>already under the effect a hallow spell. The affected area</t>
  </si>
  <si>
    <t>is subject to the following effects.</t>
  </si>
  <si>
    <t>First, celestials, elementals, fey, fiends, and undead</t>
  </si>
  <si>
    <t>can’t enter the area, nor can such creatures charm,</t>
  </si>
  <si>
    <t>frighten, or p os sess creatures within it. Any creature</t>
  </si>
  <si>
    <t>charmed, frightened, or pos sessed by such a creature</t>
  </si>
  <si>
    <t>is no longer charmed, frightened, or possessed upon</t>
  </si>
  <si>
    <t>entering the area. You can exclude one or more of those</t>
  </si>
  <si>
    <t>types of creatures from this effect.</t>
  </si>
  <si>
    <t>Second, you can bind an extra effect to the area.</t>
  </si>
  <si>
    <t>Choose the effect from the following list, or choose an</t>
  </si>
  <si>
    <t>effect offered by the DM. Some of these effects apply to</t>
  </si>
  <si>
    <t>creatures in the area; you can designate whether the</t>
  </si>
  <si>
    <t>effect applies to all creatures, creatures that follow a</t>
  </si>
  <si>
    <t>specific deity or leader, or creatures of a specific sort,</t>
  </si>
  <si>
    <t>such as ores or trolls. When a creature that would be</t>
  </si>
  <si>
    <t>affected enters the spell’s area for the first time on a</t>
  </si>
  <si>
    <t>turn or starts its turn there, it can make a Charisma</t>
  </si>
  <si>
    <t>saving throw. On a success, the creature ignores the</t>
  </si>
  <si>
    <t>extra effect until it leaves the area.</t>
  </si>
  <si>
    <t>Courage. Affected creatures can’t be frightened</t>
  </si>
  <si>
    <t>while in the area.</t>
  </si>
  <si>
    <t>Darkness. Darkness fills the area. Normal light,</t>
  </si>
  <si>
    <t>as well as magical light created by spells of a lower</t>
  </si>
  <si>
    <t>level than the slot you used to cast this spell, can’t</t>
  </si>
  <si>
    <t>illuminate the area.</t>
  </si>
  <si>
    <t>Daylight. Bright light fills the area. Magical darkness</t>
  </si>
  <si>
    <t>created by spells of a lower level than the slot you used</t>
  </si>
  <si>
    <t>to cast this spell can’t extinguish the light.</t>
  </si>
  <si>
    <t>Energy Protection. Affected creatures in the area</t>
  </si>
  <si>
    <t>have resistance to one damage type of your choice,</t>
  </si>
  <si>
    <t>except for bludgeoning, piercing, or slashing.</t>
  </si>
  <si>
    <t>Energy Vulnerability. Affected creatures in the area</t>
  </si>
  <si>
    <t>have vulnerability to one damage type of your choice,</t>
  </si>
  <si>
    <t>Everlasting Rest. Dead bodies interred in the area</t>
  </si>
  <si>
    <t>can’t be turned into undead.</t>
  </si>
  <si>
    <t>Extradimensional Interference. Affected creatures</t>
  </si>
  <si>
    <t>can’t move or travel using teleportation or by</t>
  </si>
  <si>
    <t>extradimensional or interplanar means.</t>
  </si>
  <si>
    <t>Fear. Affected creatures are frightened</t>
  </si>
  <si>
    <t>Silence. No sound can emanate from within the area,</t>
  </si>
  <si>
    <t>and no sound can reach into it.</t>
  </si>
  <si>
    <t>Tongues. Affected creatures can communicate with</t>
  </si>
  <si>
    <t>any other creature in the area, even if they don’t share a</t>
  </si>
  <si>
    <t>common language.</t>
  </si>
  <si>
    <t>Components: V, S, M (a stone, a twig, and a bit</t>
  </si>
  <si>
    <t>of green plant)</t>
  </si>
  <si>
    <t>You make natural terrain in a 150-foot cube in range</t>
  </si>
  <si>
    <t>look, sound, and smell like some other sort of natural</t>
  </si>
  <si>
    <t>terrain. Thus, open fields or a road can be made to</t>
  </si>
  <si>
    <t>resemble a swamp, hill, crevasse, or some other difficult</t>
  </si>
  <si>
    <t>or impassable terrain. A pond can be made to seem</t>
  </si>
  <si>
    <t>like a grassy meadow, a precipice like a gentle slope,</t>
  </si>
  <si>
    <t>or a rock-strewn gully like a wide and smooth road.</t>
  </si>
  <si>
    <t>Manufactured structures, equipment, and creatures</t>
  </si>
  <si>
    <t>within the area aren’t changed in appearance.</t>
  </si>
  <si>
    <t>The tactile characteristics of the terrain are</t>
  </si>
  <si>
    <t>unchanged, so creatures entering the area are likely to</t>
  </si>
  <si>
    <t>see through the illusion. If the difference isn’t obvious</t>
  </si>
  <si>
    <t>by touch, a creature carefully examining the illusion can</t>
  </si>
  <si>
    <t>attempt an Intelligence (Investigation) check against</t>
  </si>
  <si>
    <t>your spell save DC to disbelieve it. A creature who</t>
  </si>
  <si>
    <t>discerns the illusion for what it is, sees it as a vague</t>
  </si>
  <si>
    <t>image superimposed on the terrain.</t>
  </si>
  <si>
    <t>You unleash a virulent disease on a creature that</t>
  </si>
  <si>
    <t>you can see within range. The target must make a</t>
  </si>
  <si>
    <t>Constitution saving throw. On a failed save, it takes</t>
  </si>
  <si>
    <t>14d6 necrotic damage, or half as much damage on a</t>
  </si>
  <si>
    <t>successful save. The damage can’t reduce the target’s</t>
  </si>
  <si>
    <t>hit points below 1. If the target fails the saving throw,</t>
  </si>
  <si>
    <t>its hit point maximum is reduced for 1 hour by an</t>
  </si>
  <si>
    <t>amount equal to the necrotic damage it took. Any effect</t>
  </si>
  <si>
    <t>that removes a disease allows a creature’s hit point</t>
  </si>
  <si>
    <t>maximum to return to normal before that time passes.</t>
  </si>
  <si>
    <t>Components: V, S, M (a shaving of licorice root)</t>
  </si>
  <si>
    <t>Choose a willing creature that you can see within range.</t>
  </si>
  <si>
    <t>Until the spell ends, the target’s speed is doubled, it</t>
  </si>
  <si>
    <t>gains a +2 bonus to AC, it has advantage on Dexterity</t>
  </si>
  <si>
    <t>saving throws, and it gains an additional action on each</t>
  </si>
  <si>
    <t>of its turns. That action can be used only to take the</t>
  </si>
  <si>
    <t>Attack (one weapon attack only), Dash, Disengage, Hide,</t>
  </si>
  <si>
    <t>or Use an Object action.</t>
  </si>
  <si>
    <t>When the spell ends, the target can’t move or take</t>
  </si>
  <si>
    <t>actions until after its next turn, as a wave of lethargy</t>
  </si>
  <si>
    <t>sweeps over it.</t>
  </si>
  <si>
    <t>Choose a creature that you can see within range. A</t>
  </si>
  <si>
    <t>surge of positive energy washes through the creature,</t>
  </si>
  <si>
    <t>causing it to regain 70 hit points. This spell also ends</t>
  </si>
  <si>
    <t>blindness, deafness, and any diseases affecting the</t>
  </si>
  <si>
    <t>target. This spell has no effect on constructs or undead.</t>
  </si>
  <si>
    <t>spell slot of 7th level or higher, the amount of healing</t>
  </si>
  <si>
    <t>increases by 10 for each slot level above 6th.</t>
  </si>
  <si>
    <t>A creature of your choice that you can see within range</t>
  </si>
  <si>
    <t>regains hit points equal to 1d4 + your spellcasting</t>
  </si>
  <si>
    <t>ability modifier. This spell has no effect on undead</t>
  </si>
  <si>
    <t>or constructs.</t>
  </si>
  <si>
    <t>1d4 for each slot level above 1st.</t>
  </si>
  <si>
    <t>Components: V, S, M (a piece of iron and a flame)</t>
  </si>
  <si>
    <t>Choose a manufactured metal object, such as a metal</t>
  </si>
  <si>
    <t>weapon or a suit of heavy or medium metal armor, that</t>
  </si>
  <si>
    <t>you can see within range. You cause the object to glow</t>
  </si>
  <si>
    <t>red-hot. Any creature in physical contact with the object</t>
  </si>
  <si>
    <t>takes 2d8 fire damage when you cast the spell. Until the</t>
  </si>
  <si>
    <t>spell ends, you can use a bonus action on each of your</t>
  </si>
  <si>
    <t>subsequent turns to cause this damage again.</t>
  </si>
  <si>
    <t>If a creature is holding or wearing the object and</t>
  </si>
  <si>
    <t>takes the damage from it, the creature must succeed on</t>
  </si>
  <si>
    <t>a Constitution saving throw or drop the object if it can. If</t>
  </si>
  <si>
    <t>it doesn’t drop the object, it has disadvantage on attack</t>
  </si>
  <si>
    <t>rolls and ability checks until the start of your next turn.</t>
  </si>
  <si>
    <t>1d8 for each slot level above 2nd.</t>
  </si>
  <si>
    <t>Casting Time: 1 reaction, which you take in response</t>
  </si>
  <si>
    <t>to being damaged by a creature within 60 feet of you</t>
  </si>
  <si>
    <t>that you can see</t>
  </si>
  <si>
    <t>You point your finger, and the creature that damaged</t>
  </si>
  <si>
    <t>you is momentarily surrounded by hellish flames. The</t>
  </si>
  <si>
    <t>creature must make a Dexterity saving throw. It takes</t>
  </si>
  <si>
    <t>2d10 fire damage on a failed save, or half as much</t>
  </si>
  <si>
    <t>1dlofor each slot level above 1st.</t>
  </si>
  <si>
    <t>Components: V, S, M (a gem-encrusted bowl worth at</t>
  </si>
  <si>
    <t>You bring forth a great feast, including magnificent</t>
  </si>
  <si>
    <t>food and drink. The feast takes 1 hour to consume and</t>
  </si>
  <si>
    <t>disappears at the end of that time, and the beneficial</t>
  </si>
  <si>
    <t>effects don’t set in until this hour is over. Up to twelve</t>
  </si>
  <si>
    <t>other creatures can partake of the feast.</t>
  </si>
  <si>
    <t>A creature that partakes of the feast gains several</t>
  </si>
  <si>
    <t>benefits. The creature is cured of all diseases and</t>
  </si>
  <si>
    <t>poison, becomes immune to poison and being</t>
  </si>
  <si>
    <t>frightened, and makes all Wisdom saving throws with</t>
  </si>
  <si>
    <t>advantage. Its hit point maximum also increases by</t>
  </si>
  <si>
    <t>2d10, and it gains the same number of hit points. These</t>
  </si>
  <si>
    <t>benefits last for 24 hours.</t>
  </si>
  <si>
    <t>A willing creature you touch is imbued with bravery.</t>
  </si>
  <si>
    <t>Until the spell ends, the creature is immune to being</t>
  </si>
  <si>
    <t>frightened and gains temporary hit points equal to</t>
  </si>
  <si>
    <t>your spellcasting ability modifier at the start of each</t>
  </si>
  <si>
    <t>of its turns. When the spell ends, the target loses any</t>
  </si>
  <si>
    <t>remaining temporary hit points from this spell.</t>
  </si>
  <si>
    <t>Components: V, S, M (the petrified eye of a newt)</t>
  </si>
  <si>
    <t>You place a curse on a creature that you can see within</t>
  </si>
  <si>
    <t>range. Until the spell ends, you deal an extra 1d6</t>
  </si>
  <si>
    <t>necrotic damage to the target whenever you hit it with</t>
  </si>
  <si>
    <t>an attack. A lso, choose one ability when you cast the</t>
  </si>
  <si>
    <t>spell. The target has disadvantage on ability checks</t>
  </si>
  <si>
    <t>made with the chosen ability.</t>
  </si>
  <si>
    <t>If the target drops to 0 hit points before this spell</t>
  </si>
  <si>
    <t>ends, you can use a bonus action on a subsequent turn</t>
  </si>
  <si>
    <t>of yours to curse a new creature.</t>
  </si>
  <si>
    <t>A remove curse cast on the target ends this spell early.</t>
  </si>
  <si>
    <t>a spell slot of 3rd or 4th level, you can maintain your</t>
  </si>
  <si>
    <t>concentration on the spell for up to 8 hours. When you</t>
  </si>
  <si>
    <t>use a spell slot of 5th level or higher, you can maintain</t>
  </si>
  <si>
    <t>your concentration on the spell for up to 24 hours.</t>
  </si>
  <si>
    <t>Components: V, S, M (a small, straight piece of iron)</t>
  </si>
  <si>
    <t>Choose a creature that you can see within range. The</t>
  </si>
  <si>
    <t>target must succeed on a Wisdom saving throw or be</t>
  </si>
  <si>
    <t>paralyzed for the duration. This spell has no effect on</t>
  </si>
  <si>
    <t>undead. At the end of each of its turns, the target can</t>
  </si>
  <si>
    <t>make another Wisdom saving throw. On a success, the</t>
  </si>
  <si>
    <t>spell ends on the target.</t>
  </si>
  <si>
    <t>a spell slot of 6th level or higher, you can target one</t>
  </si>
  <si>
    <t>additional creature for each slot level above 5th. The</t>
  </si>
  <si>
    <t>Choose a humanoid that you can see within range.</t>
  </si>
  <si>
    <t>The target must succeed on a Wisdom saving throw</t>
  </si>
  <si>
    <t>or be paralyzed for the duration. At the end of each of</t>
  </si>
  <si>
    <t>its turns, the target can make another Wisdom saving</t>
  </si>
  <si>
    <t>throw. On a success, the spell ends on the target.</t>
  </si>
  <si>
    <t>additional humanoid for each slot level above 2nd. The</t>
  </si>
  <si>
    <t>humanoids must be within 30 feet of each other when</t>
  </si>
  <si>
    <t>Components: V, S, M (a tiny reliquary worth at least</t>
  </si>
  <si>
    <t>1,000 gp containing a sacred relic, such as a scrap of</t>
  </si>
  <si>
    <t>cloth from a saint’s robe or a piece of parchment from</t>
  </si>
  <si>
    <t>a religious text)</t>
  </si>
  <si>
    <t>Divine light washes out from you and coalesces</t>
  </si>
  <si>
    <t>in a soft radiance in a 30-foot radius around you.</t>
  </si>
  <si>
    <t>Creatures of your choice in that radius when you cast</t>
  </si>
  <si>
    <t>this spell shed dim light in a 5-foot radius and have</t>
  </si>
  <si>
    <t>advantage on all saving throws, and other creatures</t>
  </si>
  <si>
    <t>have disadvantage on attack rolls against them until</t>
  </si>
  <si>
    <t>the spell ends. In addition, when a fiend or an undead</t>
  </si>
  <si>
    <t>hits an affected creature with a melee attack, the aura</t>
  </si>
  <si>
    <t>flashes with brilliant light. The attacker must succeed</t>
  </si>
  <si>
    <t>on a Constitution saving throw or be blinded until</t>
  </si>
  <si>
    <t>Components: V, S, M (a pickled octopus tentacle)</t>
  </si>
  <si>
    <t>You open a gateway to the dark between the stars, a</t>
  </si>
  <si>
    <t>region infested with unknown horrors. A 20-foot-radius</t>
  </si>
  <si>
    <t>sphere of blackness and bitter cold appears, centered</t>
  </si>
  <si>
    <t>on a point with range and lasting for the duration. This</t>
  </si>
  <si>
    <t>void is filled with a cacophony of soft whispers and</t>
  </si>
  <si>
    <t>slurping noises that can be heard up to 30 feet away. No</t>
  </si>
  <si>
    <t>light, magical or otherwise, can illuminate the area, and</t>
  </si>
  <si>
    <t>creatures fully within the area are blinded.</t>
  </si>
  <si>
    <t>The void creates a warp in the fabric of space, and the</t>
  </si>
  <si>
    <t>area is difficult terrain. Any creature that starts its turn</t>
  </si>
  <si>
    <t>in the area takes 2d6 cold damage. Any creature that</t>
  </si>
  <si>
    <t>ends its turn in the area must succeed on a Dexterity</t>
  </si>
  <si>
    <t>saving throw or take 2d6 acid damage as milky,</t>
  </si>
  <si>
    <t>otherworldly tentacles rub against it.</t>
  </si>
  <si>
    <t>You choose a creature you can see within range and</t>
  </si>
  <si>
    <t>mystically mark it as your quarry. Until the spell ends,</t>
  </si>
  <si>
    <t>you deal an extra 1d6 damage to the target whenever</t>
  </si>
  <si>
    <t>you hit it with a weapon attack, and you have advantage</t>
  </si>
  <si>
    <t>on any Wisdom (Perception) or Wisdom (Survival)</t>
  </si>
  <si>
    <t>check you make tofind it. If the target drops to 0 hit</t>
  </si>
  <si>
    <t>points before this spell ends, you can use a bonus action</t>
  </si>
  <si>
    <t>on a subsequent turn of yours to mark a new creature.</t>
  </si>
  <si>
    <t>Components: S, M (a glowing stick of incense or a</t>
  </si>
  <si>
    <t>crystal vial filled with phosphorescent material)</t>
  </si>
  <si>
    <t>You create a twisting pattern of colors that w eaves</t>
  </si>
  <si>
    <t>through the air inside a 30-foot cube within range.</t>
  </si>
  <si>
    <t>The pattern appears for a moment and vanishes. Each</t>
  </si>
  <si>
    <t>creature in the area w ho sees the pattern must make</t>
  </si>
  <si>
    <t>a Wisdom saving throw. On a failed save, the creature</t>
  </si>
  <si>
    <t>becomes charmed for the duration. While charmed</t>
  </si>
  <si>
    <t>by this spell, the creature is incapacitated and has</t>
  </si>
  <si>
    <t>a speed of 0.</t>
  </si>
  <si>
    <t>The spell ends for an affected creature if it takes any</t>
  </si>
  <si>
    <t>damage or if someone else uses an action to shake the</t>
  </si>
  <si>
    <t>creature out of its stupor.</t>
  </si>
  <si>
    <t>Components: V, S, M (a pinch of dust and a few</t>
  </si>
  <si>
    <t>drops of water)</t>
  </si>
  <si>
    <t>A hail of rock-hard ice pounds to the ground in a</t>
  </si>
  <si>
    <t>20-foot-radius, 40-foot-high cylinder centered on a</t>
  </si>
  <si>
    <t>point within range. Each creature in the cylinder must</t>
  </si>
  <si>
    <t>make a Dexterity saving throw. A creature takes 2d8</t>
  </si>
  <si>
    <t>bludgeoning damage and 4d6 cold damage on a failed</t>
  </si>
  <si>
    <t>save, or half as much damage on a successful one.</t>
  </si>
  <si>
    <t>Hailstones turn the storm's area of effect into difficult</t>
  </si>
  <si>
    <t>terrain until the end of your next turn.</t>
  </si>
  <si>
    <t>spell slot of 5th level or higher, the bludgeoning damage</t>
  </si>
  <si>
    <t>increases by 1d8 for each slot level above 4th.</t>
  </si>
  <si>
    <t>Components: V, S, M (a pearl worth at least 100 gp and</t>
  </si>
  <si>
    <t>an owl feather)</t>
  </si>
  <si>
    <t>You choose one object that you must touch throughout</t>
  </si>
  <si>
    <t>the casting of the spell. If it is a magic item or some</t>
  </si>
  <si>
    <t>other magic-imbued object, you learn its properties</t>
  </si>
  <si>
    <t>and how to use them, whether it requires attunement</t>
  </si>
  <si>
    <t>to use, and how many charges it has, if any. You learn</t>
  </si>
  <si>
    <t>whether any spells are affecting the item and what they</t>
  </si>
  <si>
    <t>are. If the item w as created by a spell, you learn which</t>
  </si>
  <si>
    <t>spell created it.</t>
  </si>
  <si>
    <t>If you instead touch a creature throughout the casting,</t>
  </si>
  <si>
    <t>you learn what spells, if any, are currently affecting it.</t>
  </si>
  <si>
    <t>1st-level illusion (ritual)</t>
  </si>
  <si>
    <t>Components: S, M (a lead-based ink worth at least 10</t>
  </si>
  <si>
    <t>You write on parchment, paper, or some other suitable</t>
  </si>
  <si>
    <t>writing material and imbue it with a potent illusion that</t>
  </si>
  <si>
    <t>To you and any creatures you designate when you</t>
  </si>
  <si>
    <t>cast the spell, the writing appears normal, written in</t>
  </si>
  <si>
    <t>your hand, and conveys whatever meaning you intended</t>
  </si>
  <si>
    <t>when you wrote the text. To all others, the writing</t>
  </si>
  <si>
    <t>appears as if it were written in an unknown or magical</t>
  </si>
  <si>
    <t>script that is unintelligible. Alternatively, you can cause</t>
  </si>
  <si>
    <t>the writing to appear to be an entirely different message,</t>
  </si>
  <si>
    <t>written in a different hand and language, though the</t>
  </si>
  <si>
    <t>language must be one you know.</t>
  </si>
  <si>
    <t>Should the spell be dispelled, the original script and</t>
  </si>
  <si>
    <t>the illusion both disappear.</t>
  </si>
  <si>
    <t>A creature with truesight can read the</t>
  </si>
  <si>
    <t>hidden message.</t>
  </si>
  <si>
    <t>9th-level abjuration</t>
  </si>
  <si>
    <t>Components: V, S, M (a vellum depiction or a carved</t>
  </si>
  <si>
    <t>statuette in the likeness of the target, and a special</t>
  </si>
  <si>
    <t>component that varies according to the version of the</t>
  </si>
  <si>
    <t>spell you choose, worth at least 500 gp per Hit Die</t>
  </si>
  <si>
    <t>of the target)</t>
  </si>
  <si>
    <t>You create a magical restraint to hold a creature that</t>
  </si>
  <si>
    <t>you can see within range. The target must succeed on</t>
  </si>
  <si>
    <t>a Wisdom saving throw or be bound by the spell; if it</t>
  </si>
  <si>
    <t>succeeds, it is immune to this spell if you cast it again.</t>
  </si>
  <si>
    <t>While affected by this spell, the creature doesn't need</t>
  </si>
  <si>
    <t>to breathe, eat, or drink, and it doesn’t age. Divination</t>
  </si>
  <si>
    <t>spells can’t locate or perceive the target.</t>
  </si>
  <si>
    <t>When you cast the spell, you choose one of the</t>
  </si>
  <si>
    <t>following forms of imprisonment.</t>
  </si>
  <si>
    <t>Burial. The target is entombed far beneath the earth</t>
  </si>
  <si>
    <t>in a sphere of magical force that is just large enough to</t>
  </si>
  <si>
    <t>contain the target. Nothing can pass through the sphere,</t>
  </si>
  <si>
    <t>nor can any creature teleport or use planar travel to get</t>
  </si>
  <si>
    <t>into or out of it.</t>
  </si>
  <si>
    <t>The special component for this version of the spell is a</t>
  </si>
  <si>
    <t>small mithral orb.</t>
  </si>
  <si>
    <t>Chaining. Heavy chains, firmly rooted in the ground,</t>
  </si>
  <si>
    <t>hold the target in place. The target is restrained until</t>
  </si>
  <si>
    <t>the spell ends, and it can’t move or be moved by any</t>
  </si>
  <si>
    <t>means until then.</t>
  </si>
  <si>
    <t>fine chain of precious metal.</t>
  </si>
  <si>
    <t>Hedged Prison. The spell transports the target into</t>
  </si>
  <si>
    <t>a tiny demiplane that is warded against teleportation</t>
  </si>
  <si>
    <t>and planar travel. The demiplane can be a labyrinth, a</t>
  </si>
  <si>
    <t>cage, a tower, or any similar confined structure or area</t>
  </si>
  <si>
    <t>of your choice.</t>
  </si>
  <si>
    <t>miniature representation of the prison made from jade.</t>
  </si>
  <si>
    <t>Minimus Containment. The target shrinks to a height</t>
  </si>
  <si>
    <t>of 1 inch and is imprisoned inside a gemstone or similar</t>
  </si>
  <si>
    <t>object. Light can pass through the gemstone normally</t>
  </si>
  <si>
    <t>(allowing the target to see out and other creatures to see</t>
  </si>
  <si>
    <t>in), but nothing else can pass through, even by means of</t>
  </si>
  <si>
    <t>teleportation or planar travel. The gemstone can’t be cut</t>
  </si>
  <si>
    <t>or broken while the spell remains in effect.</t>
  </si>
  <si>
    <t>The special component for this version of the spell</t>
  </si>
  <si>
    <t>is a large, transparent gemstone, such as a corundum,</t>
  </si>
  <si>
    <t>diamond, or ruby.</t>
  </si>
  <si>
    <t>Slumber. The target falls asleep and can’t be awoken.</t>
  </si>
  <si>
    <t>consists of rare soporific herbs.</t>
  </si>
  <si>
    <t>Ending the Spell. During the casting of the spell,</t>
  </si>
  <si>
    <t>in any of its versions, you can specify a condition that</t>
  </si>
  <si>
    <t>will cause the spell to end and release the target. The</t>
  </si>
  <si>
    <t>condition can be as specific or as elaborate as you</t>
  </si>
  <si>
    <t>choose, but the DM must agree that the condition is</t>
  </si>
  <si>
    <t>reasonable and has a likelihood of coming to pass. The</t>
  </si>
  <si>
    <t>conditions can be based on a creature’s name, identity,</t>
  </si>
  <si>
    <t>or deity but otherwise must be based on observable</t>
  </si>
  <si>
    <t>actions or qualities and not based on intangibles such as</t>
  </si>
  <si>
    <t>level, class, or hit points.</t>
  </si>
  <si>
    <t>A dispel magic spell can end the spell only if it is cast</t>
  </si>
  <si>
    <t>as a 9th-level spell, targeting either the prison or the</t>
  </si>
  <si>
    <t>special component used to create it.</t>
  </si>
  <si>
    <t>You can use a particular special component to create</t>
  </si>
  <si>
    <t>only one prison at a time. If you cast the spell again</t>
  </si>
  <si>
    <t>using the same component, the target of the first casting</t>
  </si>
  <si>
    <t>is immediately freed from its binding.</t>
  </si>
  <si>
    <t>A swirling cloud of smoke shot through with white-hot</t>
  </si>
  <si>
    <t>embers appears in a 20-foot-radius sphere centered on</t>
  </si>
  <si>
    <t>a point within range. The cloud spreads around corners</t>
  </si>
  <si>
    <t>and is heavily obscured. It lasts for the duration or until</t>
  </si>
  <si>
    <t>a wind of moderate or greater speed (at least 10 miles</t>
  </si>
  <si>
    <t>per hour) disperses it.</t>
  </si>
  <si>
    <t>When the cloud appears, each creature in it must</t>
  </si>
  <si>
    <t>make a Dexterity saving throw. A creature takes 10d8</t>
  </si>
  <si>
    <t>fire damage on a failed save, or half as much damage on</t>
  </si>
  <si>
    <t>a successful one. A creature must also make this saving</t>
  </si>
  <si>
    <t>throw when it enters the spell’s area for the first time on</t>
  </si>
  <si>
    <t>a turn or ends its turn there.</t>
  </si>
  <si>
    <t>The cloud moves 10 feet directly away from you</t>
  </si>
  <si>
    <t>in a direction th</t>
  </si>
  <si>
    <t>Make a melee spell attack against a creature you can</t>
  </si>
  <si>
    <t>reach. On a hit, the target takes 3d10 necrotic damage.</t>
  </si>
  <si>
    <t>1d10 for each slot level above 1st.</t>
  </si>
  <si>
    <t>Components: V, S, M (a few grains of sugar, some</t>
  </si>
  <si>
    <t>kernels of grain, and a smear of fat)</t>
  </si>
  <si>
    <t>Swarming, biting locusts fill a 20-foot-radius sphere</t>
  </si>
  <si>
    <t>centered on a point you choose within range. The sphere</t>
  </si>
  <si>
    <t>spreads around corners. The sphere remains for the</t>
  </si>
  <si>
    <t>duration, and its area is lightly obscured. The sphere’s</t>
  </si>
  <si>
    <t>area is difficult terrain.</t>
  </si>
  <si>
    <t>When the area appears, each creature in it must</t>
  </si>
  <si>
    <t>make a Constitution saving throw. A creature takes</t>
  </si>
  <si>
    <t>4 d10 piercing damage on a failed save, or half as much</t>
  </si>
  <si>
    <t>damage on a successful one. A creature must also make</t>
  </si>
  <si>
    <t>this saving throw when it enters the spell’s area for the</t>
  </si>
  <si>
    <t>first time on a turn or ends its turn there.</t>
  </si>
  <si>
    <t>1d10 for each slot level above 5th.</t>
  </si>
  <si>
    <t>Components: V, S, M (an eyelash encased</t>
  </si>
  <si>
    <t>in gum arabic)</t>
  </si>
  <si>
    <t>A creature you touch becomes invisible until the spell</t>
  </si>
  <si>
    <t>ends. Anything the target is wearing or carrying is</t>
  </si>
  <si>
    <t>invisible as long as it is on the target’s person. The spell</t>
  </si>
  <si>
    <t>ends for a target that attacks or casts a spell.</t>
  </si>
  <si>
    <t>Components: V, S, M (a grasshopper’s hind leg)</t>
  </si>
  <si>
    <t>You touch a creature. The creature’s jump distance is</t>
  </si>
  <si>
    <t>tripled until the spell ends.</t>
  </si>
  <si>
    <t>Choose an object that you can see within range. The</t>
  </si>
  <si>
    <t>object can be a door, a box, a chest, a set of manacles, a</t>
  </si>
  <si>
    <t>padlock, or another object that contains a mundane or</t>
  </si>
  <si>
    <t>magical means that prevents access.</t>
  </si>
  <si>
    <t>A target that is held shut by a mundane lock or that</t>
  </si>
  <si>
    <t>is stuck or barred becomes unlocked, unstuck, or</t>
  </si>
  <si>
    <t>unbarred. If the object has multiple locks, only one of</t>
  </si>
  <si>
    <t>them is unlocked.</t>
  </si>
  <si>
    <t>If you choose a target that is held shut with arcane</t>
  </si>
  <si>
    <t>lock, that spell is suppressed for 10 minutes, during</t>
  </si>
  <si>
    <t>which time the target can be opened and shut normally.</t>
  </si>
  <si>
    <t>When you cast the spell, a loud knock, audible from as</t>
  </si>
  <si>
    <t>far away as 300 feet, emanates from the target object.</t>
  </si>
  <si>
    <t>5th-level divination</t>
  </si>
  <si>
    <t>Components: V, S, M (incense worth at least 250 gp,</t>
  </si>
  <si>
    <t>which the spell consumes, and four ivory strips worth</t>
  </si>
  <si>
    <t>at least 50 gp each)</t>
  </si>
  <si>
    <t>Name or describe a person, place, or object. The spell</t>
  </si>
  <si>
    <t>brings to your mind a brief summary of the significant</t>
  </si>
  <si>
    <t>lore about the thing you named. The lore might consist</t>
  </si>
  <si>
    <t>of current tales, forgotten stories, or even secret lore</t>
  </si>
  <si>
    <t>that has never been widely known. If the thing you</t>
  </si>
  <si>
    <t>named isn’t of legendary importance, you gain no</t>
  </si>
  <si>
    <t>information. The more information you already have</t>
  </si>
  <si>
    <t>about the thing, the more precise and detailed the</t>
  </si>
  <si>
    <t>information you receive is.</t>
  </si>
  <si>
    <t>The information you learn is accurate but might be</t>
  </si>
  <si>
    <t>couched in figurative language. For example, if you</t>
  </si>
  <si>
    <t>have a mysterious magic axe on hand, the spell might</t>
  </si>
  <si>
    <t>yield this information: “Woe to the evildoer whose hand</t>
  </si>
  <si>
    <t>touches the axe, for even the haft slices the hand of the</t>
  </si>
  <si>
    <t>evil ones. Only a true Child of Stone, lover and beloved</t>
  </si>
  <si>
    <t>of Moradin, may awaken the true powers of the axe, and</t>
  </si>
  <si>
    <t>only with the sacred word Rudnogg on the lips.”</t>
  </si>
  <si>
    <t>Components: V, S, M (an exquisite chest, 3 feet by 2 feet</t>
  </si>
  <si>
    <t>by 2 feet, constructed from rare materials worth at</t>
  </si>
  <si>
    <t>least 5,000 gp, and a Tiny replica made from the same</t>
  </si>
  <si>
    <t>materials worth at least 50 gp)</t>
  </si>
  <si>
    <t>You hide a chest, and all its contents, on the Ethereal</t>
  </si>
  <si>
    <t>Plane. You must touch the chest and the miniature</t>
  </si>
  <si>
    <t>replica that serves as a material component for the spell.</t>
  </si>
  <si>
    <t>The chest can contain up to 12 cubic feet of nonliving</t>
  </si>
  <si>
    <t>material (3 feet by 2 feet by 2 feet).</t>
  </si>
  <si>
    <t>While the chest remains on the Ethereal Plane, you</t>
  </si>
  <si>
    <t>can use an action and touch the replica to recall the</t>
  </si>
  <si>
    <t>chest. It appears in an unoccupied space on the ground</t>
  </si>
  <si>
    <t>within 5 feet of you. You can send the chest back to the</t>
  </si>
  <si>
    <t>Ethereal Plane by using an action and touching both the</t>
  </si>
  <si>
    <t>chest and the replica.</t>
  </si>
  <si>
    <t>After 60 days, there is a cumulative 5 percent chance</t>
  </si>
  <si>
    <t>per day that the spell's effect ends. This effect ends if</t>
  </si>
  <si>
    <t>you cast this spell again, if the smaller replica chest is</t>
  </si>
  <si>
    <t>destroyed, or if you choose to end the spell as an action.</t>
  </si>
  <si>
    <t>If the spell ends and the larger chest is on the Ethereal</t>
  </si>
  <si>
    <t>Plane, it is irretrievably lost.</t>
  </si>
  <si>
    <t>3rd-level evocation (ritual)</t>
  </si>
  <si>
    <t>Range: Sel f (10-foot-radius hemisphere)</t>
  </si>
  <si>
    <t>Components: V, S, M (a small crystal bead)</t>
  </si>
  <si>
    <t>A 10-foot-radius immobile dome of force springs into</t>
  </si>
  <si>
    <t>existence around and above you and remains stationary</t>
  </si>
  <si>
    <t>for the duration. The spell ends if you leave its area.</t>
  </si>
  <si>
    <t>Nine creatures of Medium size or smaller can fit inside</t>
  </si>
  <si>
    <t>the dome with you. The spell fails if its area includes a</t>
  </si>
  <si>
    <t>larger creature or more than nine creatures. Creatures</t>
  </si>
  <si>
    <t>and objects within the dome when you cast this spell</t>
  </si>
  <si>
    <t>can move through it freely. All other creatures and</t>
  </si>
  <si>
    <t>objects are barred from passing through it. Spells and</t>
  </si>
  <si>
    <t>other magical effects can’t extend through the dome or</t>
  </si>
  <si>
    <t>be cast through it. The atmosphere inside the space is</t>
  </si>
  <si>
    <t>comfortable and dry, regardless of the weather outside.</t>
  </si>
  <si>
    <t>Until the spell ends, you can command the interior to</t>
  </si>
  <si>
    <t>become dimly lit or dark. The dome is opaque from the</t>
  </si>
  <si>
    <t>outside, of any color you choose, but it is transparent</t>
  </si>
  <si>
    <t>from the inside.</t>
  </si>
  <si>
    <t>You touch a creature and can end either one disease or</t>
  </si>
  <si>
    <t>one condition afflicting it. The condition can be blinded,</t>
  </si>
  <si>
    <t>deafened, paralyzed, or poisoned.</t>
  </si>
  <si>
    <t>Components: V, S, M (either a small leather loop or a</t>
  </si>
  <si>
    <t>piece of golden wire bent into a cup shape with a long</t>
  </si>
  <si>
    <t>shank on one end)</t>
  </si>
  <si>
    <t>One creature or object of your choice that you can see</t>
  </si>
  <si>
    <t>within range rises vertically, up to 20 feet, and remains</t>
  </si>
  <si>
    <t>suspended there for the duration. The spell can levitate</t>
  </si>
  <si>
    <t>a target that weighs up to 500 pounds. An unwilling</t>
  </si>
  <si>
    <t>creature that succeeds on a Constitution saving throw</t>
  </si>
  <si>
    <t>The target can move only by pushing or pulling</t>
  </si>
  <si>
    <t>against a fixed object or surface within reach (such as</t>
  </si>
  <si>
    <t>a wall or a ceiling), which allows it to move as if it were</t>
  </si>
  <si>
    <t>climbing. You can change the target’s altitude by up to</t>
  </si>
  <si>
    <t>20 feet in either direction on your turn. If you are the</t>
  </si>
  <si>
    <t>target, you can move up or down as part of your move.</t>
  </si>
  <si>
    <t>Otherwise, you can use your action to move the target,</t>
  </si>
  <si>
    <t>which must remain within the spell’s range.</t>
  </si>
  <si>
    <t>When the spell ends, the target floats gently to the</t>
  </si>
  <si>
    <t>ground if it is still aloft.</t>
  </si>
  <si>
    <t>Components: V, M (a firefly or phosphorescent moss)</t>
  </si>
  <si>
    <t>You touch one object that is no larger than 10 feet in any</t>
  </si>
  <si>
    <t>dimension. Until the spell ends, the object sheds bright</t>
  </si>
  <si>
    <t>light in a 20-foot radius and dim light for an additional</t>
  </si>
  <si>
    <t>20 feet. The light can be colored as you like. Completely</t>
  </si>
  <si>
    <t>covering the object with something opaque blocks the</t>
  </si>
  <si>
    <t>light. The spell ends if you cast it again or dismiss it</t>
  </si>
  <si>
    <t>as an action.</t>
  </si>
  <si>
    <t>If you target an object held or worn by a hostile</t>
  </si>
  <si>
    <t>creature, that creature must succeed on a Dexterity</t>
  </si>
  <si>
    <t>saving throw to avoid the spell.</t>
  </si>
  <si>
    <t>The next time you make a ranged weapon attack during</t>
  </si>
  <si>
    <t>the spell’s duration, the weapon’s ammunition, or the</t>
  </si>
  <si>
    <t>weapon itself if it’s a thrown weapon, transforms into</t>
  </si>
  <si>
    <t>a bolt of lightning. Make the attack roll as normal. The</t>
  </si>
  <si>
    <t>target takes 4d8 lightning damage on a hit, or half</t>
  </si>
  <si>
    <t>as much damage on a miss, instead of the weapon’s</t>
  </si>
  <si>
    <t>normal damage.</t>
  </si>
  <si>
    <t>Whether you hit or miss, each creature within 10 feet</t>
  </si>
  <si>
    <t>of the target must make a Dexterity saving throw. Each</t>
  </si>
  <si>
    <t>of these creatures takes 2d8 lightning damage on a</t>
  </si>
  <si>
    <t>The piece of ammunition or weapon then returns to</t>
  </si>
  <si>
    <t>its normal form.</t>
  </si>
  <si>
    <t>spell slot of 4th level or higher, the damage for both</t>
  </si>
  <si>
    <t>effects of the spell increases by 1d8 for each slot</t>
  </si>
  <si>
    <t>level above 3rd.</t>
  </si>
  <si>
    <t>Range: Sel f (100-foot line)</t>
  </si>
  <si>
    <t>Components: V, S, M (a bit of fur and a rod of amber,</t>
  </si>
  <si>
    <t>crystal, or glass)</t>
  </si>
  <si>
    <t>A stroke of lightning forming a line 100 feet long and 5</t>
  </si>
  <si>
    <t>feet w ide blasts out from you in a direction you choose.</t>
  </si>
  <si>
    <t>Each creature in the line must make a Dexterity saving</t>
  </si>
  <si>
    <t>throw. A creature takes 8d6 lightning damage on a</t>
  </si>
  <si>
    <t>The lightning ignites flammable objects in the area</t>
  </si>
  <si>
    <t>that aren’t being w orn or carried.</t>
  </si>
  <si>
    <t>Components: V, S, M (a bit of fur from a bloodhound)</t>
  </si>
  <si>
    <t>Describe or name a specific kind of beast or plant.</t>
  </si>
  <si>
    <t>Concentrating on the voice of nature in your</t>
  </si>
  <si>
    <t>surroundings, you learn the direction and distance to</t>
  </si>
  <si>
    <t>the closest creature or plant of that kind within 5 miles,</t>
  </si>
  <si>
    <t>if any are present.</t>
  </si>
  <si>
    <t>Describe or name a creature that is familiar to you. You</t>
  </si>
  <si>
    <t>sense the direction to the creature’s location, as long as</t>
  </si>
  <si>
    <t>that creature is within 1,000 feet of you. If the creature</t>
  </si>
  <si>
    <t>is moving, you know the direction of its movement.</t>
  </si>
  <si>
    <t>The spell can locate a specific creature known to</t>
  </si>
  <si>
    <t>you, or the nearest creature of a specific kind (such as</t>
  </si>
  <si>
    <t>a human or a unicorn), so long as you have seen such a</t>
  </si>
  <si>
    <t>creature up close—within 30 feet—at least once. If the</t>
  </si>
  <si>
    <t>creature you described or named is in a different form,</t>
  </si>
  <si>
    <t>such as being under the effects of a polymorph spell,</t>
  </si>
  <si>
    <t>this spell doesn’t locate the creature.</t>
  </si>
  <si>
    <t>This spell can’t locate a creature if running water at</t>
  </si>
  <si>
    <t>least 10 feet w ide blocks a direct path between you and</t>
  </si>
  <si>
    <t>the creature.</t>
  </si>
  <si>
    <t>Components: V, S, M (a forked twig)</t>
  </si>
  <si>
    <t>Describe or name an object that is familiar to you. You</t>
  </si>
  <si>
    <t>sense the direction to the object’s location, as long as</t>
  </si>
  <si>
    <t>that object is within 1,000 feet of you. If the object is in</t>
  </si>
  <si>
    <t>motion, you know the direction of its movement.</t>
  </si>
  <si>
    <t>The spell can locate a specific object known to you,</t>
  </si>
  <si>
    <t>as long as you have seen it up close—within 30 feet—at</t>
  </si>
  <si>
    <t>least once. Alternatively, the spell can locate the nearest</t>
  </si>
  <si>
    <t>object of a particular kind, such as a certain kind of</t>
  </si>
  <si>
    <t>apparel, jewelry, furniture, tool, or weapon.</t>
  </si>
  <si>
    <t>This spell can’t locate an object if any thickness of</t>
  </si>
  <si>
    <t>lead, even a thin sheet, blocks a direct path between you</t>
  </si>
  <si>
    <t>and the object.</t>
  </si>
  <si>
    <t>Components: V, S, M (a pinch of dirt)</t>
  </si>
  <si>
    <t>You touch a creature. The target’s speed increases by 10</t>
  </si>
  <si>
    <t>feet until the spell ends.</t>
  </si>
  <si>
    <t>Components: V, S, M (a piece of cured leather)</t>
  </si>
  <si>
    <t>You touch a willing creature who isn’t wearing armor,</t>
  </si>
  <si>
    <t>and a protective magical force surrounds it until the</t>
  </si>
  <si>
    <t>spell ends. The target’s base AC becomes 13 + its</t>
  </si>
  <si>
    <t>Dexterity modifier. The spell ends if the target dons</t>
  </si>
  <si>
    <t>armor or if you dismiss the spell as an action.</t>
  </si>
  <si>
    <t>A spectral, floating hand appears at a point you choose</t>
  </si>
  <si>
    <t>within range. The hand lasts for the duration or until</t>
  </si>
  <si>
    <t>you dismiss it as an action. The hand vanishes if it is</t>
  </si>
  <si>
    <t>ever more than 30 feet away from you or if you cast</t>
  </si>
  <si>
    <t>this spell again.</t>
  </si>
  <si>
    <t>You can use your action to control the hand. You can</t>
  </si>
  <si>
    <t>use the hand to manipulate an object, open an unlocked</t>
  </si>
  <si>
    <t>door or container, stow or retrieve an item from an open</t>
  </si>
  <si>
    <t>container, or pour the contents out of a vial. You can</t>
  </si>
  <si>
    <t>move the hand up to 30 feet each time you use it.</t>
  </si>
  <si>
    <t>The hand can’t attack, activate magic items, or carry</t>
  </si>
  <si>
    <t>more than 10 pounds.</t>
  </si>
  <si>
    <t>silver and iron worth at least 100 gp, which the</t>
  </si>
  <si>
    <t>You create a 10-foot-radius, 20-foot-tall cylinder of</t>
  </si>
  <si>
    <t>magical energy centered on a point on the ground</t>
  </si>
  <si>
    <t>that you can see within range. Glowing runes appear</t>
  </si>
  <si>
    <t>wherever the cylinder intersects with the floor or</t>
  </si>
  <si>
    <t>other surface.</t>
  </si>
  <si>
    <t>Choose one or more of the following types of</t>
  </si>
  <si>
    <t>creatures: celestials, elementals, fey, fiends, or undead.</t>
  </si>
  <si>
    <t>The circle affects a creature of the chosen type in the</t>
  </si>
  <si>
    <t>following ways:</t>
  </si>
  <si>
    <t>• The creature can’t w illingly enter the cylinder by</t>
  </si>
  <si>
    <t>nonmagical means. If the creature tries to use teleportation</t>
  </si>
  <si>
    <t>or interplanar travel to do so, it must first</t>
  </si>
  <si>
    <t>succeed on a Charisma saving throw.</t>
  </si>
  <si>
    <t>• The creature has disadvantage on attack rolls against</t>
  </si>
  <si>
    <t>targets within the cylinder.</t>
  </si>
  <si>
    <t>• Targets within the cylinder can’t be charmed, frightened,</t>
  </si>
  <si>
    <t>or possessed by the creature.</t>
  </si>
  <si>
    <t>When you cast this spell, you can elect to cause its</t>
  </si>
  <si>
    <t>magic to operate in the reverse direction, preventing a</t>
  </si>
  <si>
    <t>creature of the specified type from leaving the cylinder</t>
  </si>
  <si>
    <t>and protecting targets outside it.</t>
  </si>
  <si>
    <t>spell slot of 4th level or higher, the duration increases by</t>
  </si>
  <si>
    <t>1 hour for each slot level above 3rd.</t>
  </si>
  <si>
    <t>Components: V, S, M (a gem, crystal, reliquary, or some</t>
  </si>
  <si>
    <t>other ornamental container worth at least 500 gp)</t>
  </si>
  <si>
    <t>Your body falls into a catatonic state as your soul leaves</t>
  </si>
  <si>
    <t>it and enters the container you used for the spell’s</t>
  </si>
  <si>
    <t>material component. While your soul inhabits the</t>
  </si>
  <si>
    <t>container, you are aware of your surroundings as if you</t>
  </si>
  <si>
    <t>were in the container’s space. You can’t move or use</t>
  </si>
  <si>
    <t>reactions. The only action you can take is to project your</t>
  </si>
  <si>
    <t>soul up to 100 feet out of the container, either returning</t>
  </si>
  <si>
    <t>to your living body (and ending the spell) or attempting</t>
  </si>
  <si>
    <t>to pos sess a humanoids body.</t>
  </si>
  <si>
    <t>You can attempt to pos sess any humanoid within</t>
  </si>
  <si>
    <t>100 feet of you that you can see (creatures warded by a</t>
  </si>
  <si>
    <t>protection from evil and good or magic circle spell can’t</t>
  </si>
  <si>
    <t>be possessed). The target must make a Charisma saving</t>
  </si>
  <si>
    <t>throw. On a failure, your soul moves into the target’s</t>
  </si>
  <si>
    <t>body, and the target’s soul becomes trapped in the</t>
  </si>
  <si>
    <t>container. On a success, the target resists your efforts</t>
  </si>
  <si>
    <t>to pos sess it, and you can’t attempt to pos sess it again</t>
  </si>
  <si>
    <t>for 24 hours.</t>
  </si>
  <si>
    <t>Once you pos sess a creature’s body, you control it.</t>
  </si>
  <si>
    <t>Your game statistics are replaced by the statistics of the</t>
  </si>
  <si>
    <t>creature, though you retain your alignment and your</t>
  </si>
  <si>
    <t>Intelligence, Wisdom, and Charisma scores. You retain</t>
  </si>
  <si>
    <t>the benefit of your own class features. If the target has</t>
  </si>
  <si>
    <t>any class levels, you can’t use any of its class features.</t>
  </si>
  <si>
    <t>Meanwhile, the possessed creature’s soul can</t>
  </si>
  <si>
    <t>perceive from the container using its own senses, but it</t>
  </si>
  <si>
    <t>can’t move or take actions at all.</t>
  </si>
  <si>
    <t>While possessing a body, you can use your action to</t>
  </si>
  <si>
    <t>return from the host body to the container if it is within</t>
  </si>
  <si>
    <t>100 feet of you, returning the host creature’s soul to</t>
  </si>
  <si>
    <t>its body. If the host body dies while you’re in it, the</t>
  </si>
  <si>
    <t>creature dies, and you must make a Charisma saving</t>
  </si>
  <si>
    <t>throw against your own spellcasting DC. On a success,</t>
  </si>
  <si>
    <t>you return to the container if it is within 100 feet of you.</t>
  </si>
  <si>
    <t>Otherwise, you die.</t>
  </si>
  <si>
    <t>If the container is destroyed or the spell ends, your</t>
  </si>
  <si>
    <t>soul immediately returns to your body. If your body is</t>
  </si>
  <si>
    <t>more than 100 feet away from you or if your body is</t>
  </si>
  <si>
    <t>dead when you attempt to return to it, you die. If another</t>
  </si>
  <si>
    <t>creature’s soul is in the container when it is destroyed,</t>
  </si>
  <si>
    <t>the creature’s soul returns to its body if the body is alive</t>
  </si>
  <si>
    <t>and within 100 feet. Otherwise, that creature dies.</t>
  </si>
  <si>
    <t>When the spell ends, the container is destroyed.</t>
  </si>
  <si>
    <t>You create three glowing darts of magical force. Each</t>
  </si>
  <si>
    <t>dart hits a creature of your choice that you can see</t>
  </si>
  <si>
    <t>within range. A dart deals 1d4 + 1 force damage to its</t>
  </si>
  <si>
    <t>target. The darts all strike simultaneously, and you can</t>
  </si>
  <si>
    <t>direct them to hit one creature or several.</t>
  </si>
  <si>
    <t>spell slot of 2nd level or higher, the spell creates one</t>
  </si>
  <si>
    <t>more dart for each slot level above 1st.</t>
  </si>
  <si>
    <t>2nd-level illusion (ritual)</t>
  </si>
  <si>
    <t>Components: V, S, M (a small bit of honeycomb</t>
  </si>
  <si>
    <t>and jade dust worth at least 10 gp, which the</t>
  </si>
  <si>
    <t>You implant a message within an object in range, a</t>
  </si>
  <si>
    <t>message that is uttered when a trigger condition is met.</t>
  </si>
  <si>
    <t>Choose an object that you can see and that isn’t being</t>
  </si>
  <si>
    <t>worn or carried by another creature. Then speak the</t>
  </si>
  <si>
    <t>message, which must be 25 words or less, though it</t>
  </si>
  <si>
    <t>can be delivered over as long as 10 minutes. Finally,</t>
  </si>
  <si>
    <t>determine the circumstance that will trigger the spell to</t>
  </si>
  <si>
    <t>deliver your message.</t>
  </si>
  <si>
    <t>When that circumstance occurs, a magical mouth</t>
  </si>
  <si>
    <t>appears on the object and recites the message in your</t>
  </si>
  <si>
    <t>voice and at the same volume you spoke. If the object</t>
  </si>
  <si>
    <t>you chose has a mouth or something that looks like a</t>
  </si>
  <si>
    <t>mouth (for example, the mouth of a statue), the magical</t>
  </si>
  <si>
    <t>mouth appears there so that the words appear to come</t>
  </si>
  <si>
    <t>from the object’s mouth. When you cast this spell, you</t>
  </si>
  <si>
    <t>can have the spell end after it delivers its message, or</t>
  </si>
  <si>
    <t>it can remain and repeat its message whenever the</t>
  </si>
  <si>
    <t>trigger occurs.</t>
  </si>
  <si>
    <t>The triggering circumstance can be as general or as</t>
  </si>
  <si>
    <t>detailed as you like, though it must be based on visual</t>
  </si>
  <si>
    <t>or audible conditions that occur within 30 feet of the</t>
  </si>
  <si>
    <t>object. For example, you could instruct the mouth to</t>
  </si>
  <si>
    <t>speak when any creature moves within 30 feet of the</t>
  </si>
  <si>
    <t>object or when a silver bell rings within 30 feet of it.</t>
  </si>
  <si>
    <t>You touch a nonmagical weapon. Until the spell ends,</t>
  </si>
  <si>
    <t>that weapon becomes a magic weapon with a +1 bonus</t>
  </si>
  <si>
    <t>to attack rolls and damage rolls.</t>
  </si>
  <si>
    <t>spell slot of 4th level or higher, the bonus increases to</t>
  </si>
  <si>
    <t>+2. When you use a spell slot of 6th level or higher, the</t>
  </si>
  <si>
    <t>bonus increases to +3.</t>
  </si>
  <si>
    <t>Components: V, S, M (a bit of fleece)</t>
  </si>
  <si>
    <t>You create the image of an object, a creature, or some</t>
  </si>
  <si>
    <t>other visible phenomenon that is no larger than a</t>
  </si>
  <si>
    <t>20-foot cube. The image appears at a spot that you</t>
  </si>
  <si>
    <t>can see within range and lasts for the duration. It</t>
  </si>
  <si>
    <t>seems completely real, including sounds, smells, and</t>
  </si>
  <si>
    <t>temperature appropriate to the thing depicted. You</t>
  </si>
  <si>
    <t>can’t create sufficient heat or cold to cause damage, a</t>
  </si>
  <si>
    <t>sound loud enough to deal thunder damage or deafen a</t>
  </si>
  <si>
    <t>creature, or a smell that might sicken a creature (like a</t>
  </si>
  <si>
    <t>troglodyte’s stench).</t>
  </si>
  <si>
    <t>As long as you are within range of the illusion, you</t>
  </si>
  <si>
    <t>can use your action to cause the image to move to</t>
  </si>
  <si>
    <t>any other spot within range. As the image changes</t>
  </si>
  <si>
    <t>location, you can alter its appearance so that its</t>
  </si>
  <si>
    <t>movements appear natural for the image. For example,</t>
  </si>
  <si>
    <t>if you create an image of a creature and move it, you</t>
  </si>
  <si>
    <t>can alter the image so that it appears to be walking.</t>
  </si>
  <si>
    <t>Similarly, you can cause the illusion to make different</t>
  </si>
  <si>
    <t>sounds at different times, even making it carry on a</t>
  </si>
  <si>
    <t>conversation, for example.</t>
  </si>
  <si>
    <t>Physical interaction with the image reveals it to be an</t>
  </si>
  <si>
    <t>illusion, because things can pass through it. A creature</t>
  </si>
  <si>
    <t>that uses its action to examine the image can determine</t>
  </si>
  <si>
    <t>that it is an illusion with a successful Intelligence</t>
  </si>
  <si>
    <t>(Investigation) check against your spell save DC. If a</t>
  </si>
  <si>
    <t>creature discerns the illusion for what it is, the creature</t>
  </si>
  <si>
    <t>can see through the image, and its other sensory</t>
  </si>
  <si>
    <t>qualities become faint to the creature.</t>
  </si>
  <si>
    <t>a spell slot of 6th level or higher, the spell lasts until</t>
  </si>
  <si>
    <t>dispelled, without requiring your concentration.</t>
  </si>
  <si>
    <t>A wave of healing energy washes out from a point of</t>
  </si>
  <si>
    <t>your choice within range. Choose up to six creatures</t>
  </si>
  <si>
    <t>in a 30-foot-radius sphere centered on that point. Each</t>
  </si>
  <si>
    <t>target regains hit points equal to 3d8 + your spellcasting</t>
  </si>
  <si>
    <t>spell slot of 6th level or higher, the healing increases by</t>
  </si>
  <si>
    <t>A flood of healing energy flows from you into injured</t>
  </si>
  <si>
    <t>creatures around you. You restore up to 700 hit points,</t>
  </si>
  <si>
    <t>divided as you choose among any number of creatures</t>
  </si>
  <si>
    <t>that you can see within range. Creatures healed by</t>
  </si>
  <si>
    <t>this spell are also cured of all diseases and any effect</t>
  </si>
  <si>
    <t>making them blinded or deafened. This spell has no</t>
  </si>
  <si>
    <t>effect on undead or constructs.</t>
  </si>
  <si>
    <t>6th-level enchantment</t>
  </si>
  <si>
    <t>Components: V, M (a snake’s tongue and either a bit of</t>
  </si>
  <si>
    <t>honeycomb or a drop of sweet oil)</t>
  </si>
  <si>
    <t>You suggest a course of activity (limited to a sentence</t>
  </si>
  <si>
    <t>or two) and magically influence up to twelve creatures</t>
  </si>
  <si>
    <t>of your choice that you can see within range and that</t>
  </si>
  <si>
    <t>can hear and understand you. Creatures that can’t be</t>
  </si>
  <si>
    <t>charmed are immune to this effect. The suggestion must</t>
  </si>
  <si>
    <t>be worded in such a manner as to make the course of</t>
  </si>
  <si>
    <t>action sound reasonable. Asking the creature to stab</t>
  </si>
  <si>
    <t>itself, throw itself onto a spear, immolate itself, or do</t>
  </si>
  <si>
    <t>some other obviously harmful act automatically negates</t>
  </si>
  <si>
    <t>the effect of the spell.</t>
  </si>
  <si>
    <t>Each target must make a Wisdom saving throw. On a</t>
  </si>
  <si>
    <t>failed save, it pursues the course of action you described</t>
  </si>
  <si>
    <t>to the best of its ability. The suggested course of action</t>
  </si>
  <si>
    <t>can continue for the entire duration. If the suggested</t>
  </si>
  <si>
    <t>activity can be completed in a shorter time, the spell</t>
  </si>
  <si>
    <t>ends w hen the subject finishes what it w as asked to do.</t>
  </si>
  <si>
    <t>You can also specify conditions that w ill trigger a</t>
  </si>
  <si>
    <t>special activity during the duration. For example, you</t>
  </si>
  <si>
    <t>might suggest that a group of soldiers give all their</t>
  </si>
  <si>
    <t>money to the first beggar they meet. If the condition isn’t</t>
  </si>
  <si>
    <t>met before the spell ends, the activity isn’t performed.</t>
  </si>
  <si>
    <t>If you or any of your companions damage a creature</t>
  </si>
  <si>
    <t>affected by this spell, the spell ends for that creature.</t>
  </si>
  <si>
    <t>a 7th-level spell slot, the duration is 10 days. When</t>
  </si>
  <si>
    <t>you use an 8th-level spell slot, the duration is 30 days.</t>
  </si>
  <si>
    <t>When you use a 9th-level spell slot, the duration is a</t>
  </si>
  <si>
    <t>year and a day.</t>
  </si>
  <si>
    <t>You banish a creature that you can see within range into</t>
  </si>
  <si>
    <t>a labyrinthine demiplane. The target remains there for</t>
  </si>
  <si>
    <t>the duration or until it escapes the maze.</t>
  </si>
  <si>
    <t>The target can use its action to attempt to escape.</t>
  </si>
  <si>
    <t>When it does so, it makes a DC 20 Intelligence check. If</t>
  </si>
  <si>
    <t>it succeeds, it escapes, and the spell ends (a minotaur or</t>
  </si>
  <si>
    <t>goristro demon automatically succeeds).</t>
  </si>
  <si>
    <t>When the spell ends, the target reappears in the</t>
  </si>
  <si>
    <t>space it left or, if that space is occupied, in the nearest</t>
  </si>
  <si>
    <t>unoccupied space.</t>
  </si>
  <si>
    <t>Meld Into Stone</t>
  </si>
  <si>
    <t>3rd-level transmutation (ritual)</t>
  </si>
  <si>
    <t>You step into a stone object or surface large enough to</t>
  </si>
  <si>
    <t>fully contain your body, melding yourself and all the</t>
  </si>
  <si>
    <t>equipment you carry with the stone for the duration.</t>
  </si>
  <si>
    <t>Using your movement, you step into the stone at a point</t>
  </si>
  <si>
    <t>you can touch. Nothing of your presence remains visible</t>
  </si>
  <si>
    <t>or otherwise detectable by nonmagical senses.</t>
  </si>
  <si>
    <t>While merged with the stone, you can’t see what</t>
  </si>
  <si>
    <t>occurs outside it, and any Wisdom (Perception) checks</t>
  </si>
  <si>
    <t>you make to hear sounds outside it are made with</t>
  </si>
  <si>
    <t>disadvantage. You remain aware of the passage of</t>
  </si>
  <si>
    <t>time and can cast spells on yourself while merged in</t>
  </si>
  <si>
    <t>the stone. You can use your movement to leave the</t>
  </si>
  <si>
    <t>stone where you entered it, which ends the spell. You</t>
  </si>
  <si>
    <t>otherwise can’t move.</t>
  </si>
  <si>
    <t>Minor physical damage to the stone doesn’t harm</t>
  </si>
  <si>
    <t>you, but its partial destruction or a change in its shape</t>
  </si>
  <si>
    <t>(to the extent that you no longer fit w ithin it) expels you</t>
  </si>
  <si>
    <t>and deals 6d6 bludgeoning damage to you. The stone’s</t>
  </si>
  <si>
    <t>complete destruction (or transmutation into a different</t>
  </si>
  <si>
    <t>substance) expels you and deals 50 bludgeoning damage</t>
  </si>
  <si>
    <t>to you. If expelled, you fall prone in an unoccupied space</t>
  </si>
  <si>
    <t>closest to where you first entered.</t>
  </si>
  <si>
    <t>Components: V, S, M (powdered rhubarb leaf and an</t>
  </si>
  <si>
    <t>adder’s stomach)</t>
  </si>
  <si>
    <t>A shimmering green arrow streaks toward a target</t>
  </si>
  <si>
    <t>within range and bursts in a spray of acid. Make a</t>
  </si>
  <si>
    <t>ranged spell attack against the target. On a hit, the</t>
  </si>
  <si>
    <t>target takes 4d4 acid damage immediately and 2d4 acid</t>
  </si>
  <si>
    <t>damage at the end of its next turn. On a miss, the arrow</t>
  </si>
  <si>
    <t>splashes the target with acid for half as much of the</t>
  </si>
  <si>
    <t>initial damage and no damage at the end of its next turn.</t>
  </si>
  <si>
    <t>spell slot of 3rd level or higher, the damage (both initial</t>
  </si>
  <si>
    <t>and later) increases by 1d4 for each slot level above 2nd.</t>
  </si>
  <si>
    <t>Components: V, S, M (two lodestones)</t>
  </si>
  <si>
    <t>This spell repairs a single break or tear in an object</t>
  </si>
  <si>
    <t>you touch, such as a broken chain link, two halves of</t>
  </si>
  <si>
    <t>a broken key, a torn cloak, or a leaking wineskin. As</t>
  </si>
  <si>
    <t>long as the break or tear is no larger than 1 foot in</t>
  </si>
  <si>
    <t>any dimension, you mend it. leaving no trace of the</t>
  </si>
  <si>
    <t>former damage.</t>
  </si>
  <si>
    <t>This spell can physically repair a magic item</t>
  </si>
  <si>
    <t>or construct, but the spell can’t restore magic to</t>
  </si>
  <si>
    <t>such an object.</t>
  </si>
  <si>
    <t>Components: V, S, M (a short piece of copper wire)</t>
  </si>
  <si>
    <t>You point your finger toward a creature within range</t>
  </si>
  <si>
    <t>and whisper a message. The target (and only the target)</t>
  </si>
  <si>
    <t>hears the message and can reply in a whisper that only</t>
  </si>
  <si>
    <t>you can hear.</t>
  </si>
  <si>
    <t>You can cast this spell through solid objects if you</t>
  </si>
  <si>
    <t>are familiar with the target and know it is beyond</t>
  </si>
  <si>
    <t>the barrier. Magical silence. 1 foot of stone, 1 inch of</t>
  </si>
  <si>
    <t>common metal, a thin sheet of lead, or 3 feet of wood</t>
  </si>
  <si>
    <t>blocks the spell. The spell doesn’t have tofollow a</t>
  </si>
  <si>
    <t>straight line and can travel freely around corners or</t>
  </si>
  <si>
    <t>through openings.</t>
  </si>
  <si>
    <t>9th-level evocation</t>
  </si>
  <si>
    <t>Blazing orbs of fire plummet to the ground at four</t>
  </si>
  <si>
    <t>different points you can see within range. Each creature</t>
  </si>
  <si>
    <t>in a 40-foot-radius sphere centered on each point you</t>
  </si>
  <si>
    <t>choose must make a Dexterity saving throw. The sphere</t>
  </si>
  <si>
    <t>spreads around corners. A creature takes 20d6 fire</t>
  </si>
  <si>
    <t>damage and 20d6 bludgeoning damage on a failed</t>
  </si>
  <si>
    <t>save, or half as much damage on a successful one. A</t>
  </si>
  <si>
    <t>creature in the area of more than one fiery burst is</t>
  </si>
  <si>
    <t>affected only once.</t>
  </si>
  <si>
    <t>The spell damages objects in the area and ignites</t>
  </si>
  <si>
    <t>flammable objects that aren’t being worn or carried.</t>
  </si>
  <si>
    <t>Until the spell ends, one willing creature you touch is</t>
  </si>
  <si>
    <t>immune to psychic damage, any effect that would sense</t>
  </si>
  <si>
    <t>its emotions or read its thoughts, divination spells, and</t>
  </si>
  <si>
    <t>the charmed condition. The spell even foils wish spells</t>
  </si>
  <si>
    <t>and spells or effects of similar power used to affect the</t>
  </si>
  <si>
    <t>target’s mind or to gain information about the target.</t>
  </si>
  <si>
    <t>Illusion cantrip</t>
  </si>
  <si>
    <t>Components: S, M (a bit of fleece)</t>
  </si>
  <si>
    <t>You create a sound or an image of an object within</t>
  </si>
  <si>
    <t>range that lasts for the duration. The illusion also ends if</t>
  </si>
  <si>
    <t>you dismiss it as an action or cast this spell again.</t>
  </si>
  <si>
    <t>If you create a sound, its volume can range from a</t>
  </si>
  <si>
    <t>whisper to a scream. It can be your voice, someone</t>
  </si>
  <si>
    <t>else’s voice, a lion’s roar, a beating of drums, or any</t>
  </si>
  <si>
    <t>other sound you choose. The sound continues unabated</t>
  </si>
  <si>
    <t>throughout the duration, or you can make discrete</t>
  </si>
  <si>
    <t>sounds at different times before the spell ends.</t>
  </si>
  <si>
    <t>If you create an image of an object—such as a chair,</t>
  </si>
  <si>
    <t>muddy footprints, or a small chest—it must be no larger</t>
  </si>
  <si>
    <t>than a 5-foot cube. The image can’t create sound, light,</t>
  </si>
  <si>
    <t>smell, or any other sensory effect. Physical interaction</t>
  </si>
  <si>
    <t>with the image reveals it to be an illusion, because</t>
  </si>
  <si>
    <t>things can pass through it.</t>
  </si>
  <si>
    <t>If a creature uses its action to examine the sound or</t>
  </si>
  <si>
    <t>image, the creature can determine that it is an illusion</t>
  </si>
  <si>
    <t>with a successful Intelligence (Investigation) check</t>
  </si>
  <si>
    <t>against your spell save DC. If a creature discerns the</t>
  </si>
  <si>
    <t>illusion for what it is, the illusion becomes faint to</t>
  </si>
  <si>
    <t>7th-level illusion</t>
  </si>
  <si>
    <t>Range: Sight</t>
  </si>
  <si>
    <t>You make terrain in an area up to 1 mile square</t>
  </si>
  <si>
    <t>look, sound, smell, and even feel like some other sort</t>
  </si>
  <si>
    <t>of terrain. The terrain’s general shape remains the</t>
  </si>
  <si>
    <t>same, however. Open fields or a road could be made to</t>
  </si>
  <si>
    <t>or impassable terrain. A pond can be made to seem like</t>
  </si>
  <si>
    <t>a grassy meadow, a precipice like a gentle slope, or a</t>
  </si>
  <si>
    <t>rock-strewn gully like a wide and smooth road.</t>
  </si>
  <si>
    <t>Similarly, you can alter the appearance of structures,</t>
  </si>
  <si>
    <t>or add them where none are present. The spell doesn’t</t>
  </si>
  <si>
    <t>disguise, conceal, or add creatures.</t>
  </si>
  <si>
    <t>The illusion includes audible, visual, tactile, and</t>
  </si>
  <si>
    <t>olfactory elements, so it can turn clear ground into</t>
  </si>
  <si>
    <t>difficult terrain (or vice versa) or otherwise impede</t>
  </si>
  <si>
    <t>movement through the area. Any p iece of the illusory</t>
  </si>
  <si>
    <t>terrain (such as a rock or stick) that is removed from the</t>
  </si>
  <si>
    <t>spell’s area disappears immediately.</t>
  </si>
  <si>
    <t>Creatures with truesight can see through the illusion</t>
  </si>
  <si>
    <t>to the terrain’s true form; however, all other elements</t>
  </si>
  <si>
    <t>of the illusion remain, so while the creature is aware of</t>
  </si>
  <si>
    <t>the illusion’s presence, the creature can still physically</t>
  </si>
  <si>
    <t>interact with the illusion.</t>
  </si>
  <si>
    <t>Three illusory duplicates of yourself appear in your</t>
  </si>
  <si>
    <t>space. Until the spell ends, the duplicates move with</t>
  </si>
  <si>
    <t>you and mimic your actions, shifting position so it’s</t>
  </si>
  <si>
    <t>impossible to track which image is real. You can use</t>
  </si>
  <si>
    <t>your action to dismiss the illusory duplicates.</t>
  </si>
  <si>
    <t>Each time a creature targets you with an attack during</t>
  </si>
  <si>
    <t>the spell’s duration, roll a d20 to determine whether the</t>
  </si>
  <si>
    <t>attack instead targets one of your duplicates.</t>
  </si>
  <si>
    <t>If you have three duplicates, you must roll a 6 or</t>
  </si>
  <si>
    <t>higher to change the attack’s target to a duplicate. With</t>
  </si>
  <si>
    <t>two duplicates, you must roll an 8 or higher. With one</t>
  </si>
  <si>
    <t>duplicate, you must roll an 11 or higher.</t>
  </si>
  <si>
    <t>A duplicate’s AC equals 10 + your Dexterity modifier.</t>
  </si>
  <si>
    <t>If an attack hits a duplicate, the duplicate is destroyed. A</t>
  </si>
  <si>
    <t>duplicate can be destroyed only by an attack that hits it.</t>
  </si>
  <si>
    <t>It ignores all other damage and effects. The spell ends</t>
  </si>
  <si>
    <t>when all three duplicates are destroyed.</t>
  </si>
  <si>
    <t>A creature is unaffected by this spell if it can’t see, if it</t>
  </si>
  <si>
    <t>relies on senses other than sight, such as blindsight, or</t>
  </si>
  <si>
    <t>if it can perceive illusions as false, as with truesight.</t>
  </si>
  <si>
    <t>You become invisible at the same time that an illusory</t>
  </si>
  <si>
    <t>double of you appears where you are standing. The</t>
  </si>
  <si>
    <t>double lasts for the duration, but the invisibility ends if</t>
  </si>
  <si>
    <t>you attack or cast a spell.</t>
  </si>
  <si>
    <t>You can use your action to move your illusory double</t>
  </si>
  <si>
    <t>up to twice your speed and make it gesture, speak, and</t>
  </si>
  <si>
    <t>behave in whatever way you choose.</t>
  </si>
  <si>
    <t>You can see through its eyes and hear through its ears</t>
  </si>
  <si>
    <t>as if you were located where it is. On each of your turns</t>
  </si>
  <si>
    <t>as a bonus action, you can switch from using its senses</t>
  </si>
  <si>
    <t>to using your own, or back again. While you are using its</t>
  </si>
  <si>
    <t>senses, you are blinded and deafened in regard to your</t>
  </si>
  <si>
    <t>Briefly surrounded by silvery mist, you teleport up</t>
  </si>
  <si>
    <t>You attempt to reshape another creature’s memories.</t>
  </si>
  <si>
    <t>One creature that you can see must make a Wisdom</t>
  </si>
  <si>
    <t>saving throw. If you are fighting the creature, it has</t>
  </si>
  <si>
    <t>advantage on the saving throw. On a failed save, the</t>
  </si>
  <si>
    <t>target becomes charmed by you for the duration. The</t>
  </si>
  <si>
    <t>charmed target is incapacitated and unaware of its</t>
  </si>
  <si>
    <t>surroundings, though it can still hear you. If it takes any</t>
  </si>
  <si>
    <t>damage or is targeted by another spell, this spell ends,</t>
  </si>
  <si>
    <t>and none of the target’s m emories are modified.</t>
  </si>
  <si>
    <t>While this charm lasts, you can affect the target’s</t>
  </si>
  <si>
    <t>memory of an event that it experienced within the last</t>
  </si>
  <si>
    <t>24 hours and that lasted no more than 10 minutes. You</t>
  </si>
  <si>
    <t>can permanently eliminate all memory of the event,</t>
  </si>
  <si>
    <t>allow the target to recall the event with perfect clarity</t>
  </si>
  <si>
    <t>and exacting detail, change its memory of the details of</t>
  </si>
  <si>
    <t>the event, or create a memory of some other event.</t>
  </si>
  <si>
    <t>You must speak to the target to describe how</t>
  </si>
  <si>
    <t>its memories are affected, and it must be able to</t>
  </si>
  <si>
    <t>understand your language for the modified memories to</t>
  </si>
  <si>
    <t>take root. Its mind fills in any gaps in the details of your</t>
  </si>
  <si>
    <t>description. If the spell ends before you have finished</t>
  </si>
  <si>
    <t>describing the modified memories, the creature’s</t>
  </si>
  <si>
    <t>memory isn’t altered. Otherwise, the modified memories</t>
  </si>
  <si>
    <t>take hold when the spell ends.</t>
  </si>
  <si>
    <t>A modified memory doesn’t necessarily affect how a</t>
  </si>
  <si>
    <t>creature behaves, particularly if the memory contradicts</t>
  </si>
  <si>
    <t>the creature’s natural inclinations, alignment, or beliefs.</t>
  </si>
  <si>
    <t>An illogical modified memory, such as implanting a</t>
  </si>
  <si>
    <t>memory of how much the creature enjoyed dousing</t>
  </si>
  <si>
    <t>itself in acid, is dismissed, perhaps as a bad dream. The</t>
  </si>
  <si>
    <t>DM might deem a modified memory too nonsensical to</t>
  </si>
  <si>
    <t>affect a creature in a significant manner.</t>
  </si>
  <si>
    <t>A remove curse or greater restoration spell cast on the</t>
  </si>
  <si>
    <t>target restores the creature’s true memory.</t>
  </si>
  <si>
    <t>slot of 6th level or higher, you can alter the target’s</t>
  </si>
  <si>
    <t>memories of an event that took place up to 7 days ago</t>
  </si>
  <si>
    <t>(6th level), 30 days ago (7th level), 1 year ago (8th level),</t>
  </si>
  <si>
    <t>or any time in the creature’s past (9th level).</t>
  </si>
  <si>
    <t>Components: V, S, M (several seeds of any m oonseed</t>
  </si>
  <si>
    <t>plant and a piece of opalescent feldspar)</t>
  </si>
  <si>
    <t>A silvery beam of pale light shines down in a 5-footradius,</t>
  </si>
  <si>
    <t>40-foot-high cylinder centered on a point within</t>
  </si>
  <si>
    <t>range. Until the spell ends, dim light fills the cylinder.</t>
  </si>
  <si>
    <t>time on a turn or starts its turn there, it is engulfed</t>
  </si>
  <si>
    <t>in ghostly flames that cause searing pain, and it must</t>
  </si>
  <si>
    <t>make a Constitution saving throw. It takes 2d10 radiant</t>
  </si>
  <si>
    <t>A shapechanger makes its saving throw with</t>
  </si>
  <si>
    <t>disadvantage. If it fails, it also instantly reverts to its</t>
  </si>
  <si>
    <t>original form and can’t assume a different form until it</t>
  </si>
  <si>
    <t>leaves the spell’s light.</t>
  </si>
  <si>
    <t>On each of your turns after you cast this spell, you can</t>
  </si>
  <si>
    <t>use an action to move the beam 60 feet in any direction.</t>
  </si>
  <si>
    <r>
      <rPr>
        <b/>
        <sz val="10"/>
        <color rgb="FF000000"/>
        <rFont val="Sylfaen"/>
        <family val="1"/>
        <charset val="1"/>
      </rPr>
      <t xml:space="preserve">At Higher Levels. </t>
    </r>
    <r>
      <rPr>
        <sz val="10"/>
        <color rgb="FF000000"/>
        <rFont val="Sylfaen"/>
        <family val="1"/>
        <charset val="1"/>
      </rPr>
      <t>W hen you cast this spell using a</t>
    </r>
  </si>
  <si>
    <t>1dlofor each slot level above 2nd.</t>
  </si>
  <si>
    <t>Components: V, S, M (a tiny silver whistle, a piece of</t>
  </si>
  <si>
    <t>bone, and a thread)</t>
  </si>
  <si>
    <t>You conjure a phantom watchdog in an unoccupied</t>
  </si>
  <si>
    <t>space that you can see within range, where it remains</t>
  </si>
  <si>
    <t>for the duration, until you dismiss it as an action, or until</t>
  </si>
  <si>
    <t>you move more than 100 feet away from it.</t>
  </si>
  <si>
    <t>The hound is invisible to all creatures except you</t>
  </si>
  <si>
    <t>and can't be harmed. When a Small or larger creature</t>
  </si>
  <si>
    <t>comes within 30 feet of it without first speaking the</t>
  </si>
  <si>
    <t>password that you specify when you cast this spell, the</t>
  </si>
  <si>
    <t>hound starts barking loudly. The hound sees invisible</t>
  </si>
  <si>
    <t>creatures and can see into the Ethereal Plane. It</t>
  </si>
  <si>
    <t>ignores illusions.</t>
  </si>
  <si>
    <t>At the start of each of your turns, the hound attempts</t>
  </si>
  <si>
    <t>to bite one creature within 5 feet of it that is hostile</t>
  </si>
  <si>
    <t>to you. The hound’s attack bonus is equal to your</t>
  </si>
  <si>
    <t>spellcasting ability modifier + your proficiency bonus.</t>
  </si>
  <si>
    <t>On a hit, it deals 4d8 piercing damage.</t>
  </si>
  <si>
    <t>Components: V, S, M (a miniature portal carved from</t>
  </si>
  <si>
    <t>ivory, a small piece of polished marble, and a tiny</t>
  </si>
  <si>
    <t>silver spoon, each item worth at least 5 gp)</t>
  </si>
  <si>
    <t>You conjure an extradimensional dwelling in range</t>
  </si>
  <si>
    <t>that lasts for the duration. You choose where its one</t>
  </si>
  <si>
    <t>entrance is located. The entrance shimmers faintly</t>
  </si>
  <si>
    <t>and is 5 feet w ide and 10 feet tall. You and any creature</t>
  </si>
  <si>
    <t>you designate when you cast the spell can enter the</t>
  </si>
  <si>
    <t>extradimensional dwelling as long as the portal remains</t>
  </si>
  <si>
    <t>open. You can open or close the portal if you are within</t>
  </si>
  <si>
    <t>30 feet of it. While closed, the portal is invisible.</t>
  </si>
  <si>
    <t>Beyond the portal is a magnificent foyer with</t>
  </si>
  <si>
    <t>numerous chambers beyond. The atmosphere is clean,</t>
  </si>
  <si>
    <t>fresh, and warm.</t>
  </si>
  <si>
    <t>You can create any floor plan you like, but the space</t>
  </si>
  <si>
    <t>can’t exceed 50 cubes, each cube being 10 feet on</t>
  </si>
  <si>
    <t>each side. The place is furnished and decorated as</t>
  </si>
  <si>
    <t>you choose. It contains sufficient food to serve a ninecourse</t>
  </si>
  <si>
    <t>banquet for up to 100 people. A staff of 100</t>
  </si>
  <si>
    <t>near-transparent servants attends all who enter. You</t>
  </si>
  <si>
    <t>decide the visual appearance of these servants and their</t>
  </si>
  <si>
    <t>attire. They are completely obedient to your orders.</t>
  </si>
  <si>
    <t>Each servant can perform any task a normal human</t>
  </si>
  <si>
    <t>servant could perform, but they can’t attack or take</t>
  </si>
  <si>
    <t>any action that would directly harm another creature.</t>
  </si>
  <si>
    <t>Thus the servants can fetch things, clean, mend, fold</t>
  </si>
  <si>
    <t>clothes, light fires, serve food, pour wine, and so on.</t>
  </si>
  <si>
    <t>The servants can go anywhere in the mansion but</t>
  </si>
  <si>
    <t>can’t leave it. Furnishings and other objects created</t>
  </si>
  <si>
    <t>by this spell dissipate into smoke if removed from the</t>
  </si>
  <si>
    <t>mansion. When the spell ends, any creatures inside</t>
  </si>
  <si>
    <t>the extradimensional space are expelled into the open</t>
  </si>
  <si>
    <t>spaces nearest to the entrance.</t>
  </si>
  <si>
    <t>Components: V, S, M (a thin sheet of lead, a piece</t>
  </si>
  <si>
    <t>of opaque glass, a wad of cotton or cloth, and</t>
  </si>
  <si>
    <t>powdered chrysolite)</t>
  </si>
  <si>
    <t>You make an area within range magically secure. The</t>
  </si>
  <si>
    <t>area is a cube that can be as small as 5 feet to as large</t>
  </si>
  <si>
    <t>as 100 feet on each side. The spell lasts for the duration</t>
  </si>
  <si>
    <t>or until you use an action to dismiss it.</t>
  </si>
  <si>
    <t>When you cast the spell, you decide what sort of</t>
  </si>
  <si>
    <t>security the spell provides, choosing any or all of the</t>
  </si>
  <si>
    <t>following properties:</t>
  </si>
  <si>
    <t>• Sound can't pass through the barrier at the edge of</t>
  </si>
  <si>
    <t>the w arded area.</t>
  </si>
  <si>
    <t>• The barrier of the warded area appears dark and foggy,</t>
  </si>
  <si>
    <t>preventing vision (including darkvision) through it.</t>
  </si>
  <si>
    <t>• Sensors created by divination spells can’t appear</t>
  </si>
  <si>
    <t>inside the protected area or pass through the barrier</t>
  </si>
  <si>
    <t>at its perimeter.</t>
  </si>
  <si>
    <t>• Creatures in the area can’t be targeted by divination</t>
  </si>
  <si>
    <t>spells.</t>
  </si>
  <si>
    <t>• Nothing can teleport into or out of the warded area.</t>
  </si>
  <si>
    <t>• Planar travel is blocked within the warded area.</t>
  </si>
  <si>
    <t>Casting this spell on the same spot every day for a</t>
  </si>
  <si>
    <t>year makes this effect permanent.</t>
  </si>
  <si>
    <t>spell slot of 5th level or higher, you can increase the size</t>
  </si>
  <si>
    <t>of the cube by 100 feet for each slot level beyond 4th.</t>
  </si>
  <si>
    <t>Thus you could protect a cube that can be up to 200 feet</t>
  </si>
  <si>
    <t>on one side by using a spell slot of 5th level.</t>
  </si>
  <si>
    <t>Components: V, S, M (a miniature platinum sword with</t>
  </si>
  <si>
    <t>a grip and pommel of copper and zinc, worth 250 gp)</t>
  </si>
  <si>
    <t>You create a sword-shaped plane of force that hovers</t>
  </si>
  <si>
    <t>within range. It lasts for the duration.</t>
  </si>
  <si>
    <t>When the sword appears, you make a melee spell</t>
  </si>
  <si>
    <t>attack against a target of your choice within 5 feet of the</t>
  </si>
  <si>
    <t>sword. On a hit. the target takes 3d10 force damage.</t>
  </si>
  <si>
    <t>Until the spell ends, you can use a bonus action on each</t>
  </si>
  <si>
    <t>of your turns to move the sword up to 20 feet to a spot</t>
  </si>
  <si>
    <t>you can see and repeat this attack against the same</t>
  </si>
  <si>
    <t>target or a different one.</t>
  </si>
  <si>
    <t>Components: V, S, M (an iron blade and a small bag</t>
  </si>
  <si>
    <t>containing a mixture of soils—clay, loam, and sand)</t>
  </si>
  <si>
    <t>Duration: Concentration, up to 2 hours</t>
  </si>
  <si>
    <t>Choose an area of terrain no larger than 40 feet on a</t>
  </si>
  <si>
    <t>side within range. You can reshape dirt, sand, or clay</t>
  </si>
  <si>
    <t>in the area in any manner you choose for the duration.</t>
  </si>
  <si>
    <t>You can raise or lower the area’s elevation, create or fill</t>
  </si>
  <si>
    <t>in a trench, erect or flatten a wall, or form a pillar. The</t>
  </si>
  <si>
    <t>extent of any such changes can’t exceed half the area’s</t>
  </si>
  <si>
    <t>largest dimension. So, if you affect a 40-foot square,</t>
  </si>
  <si>
    <t>you can create a pillar up to 20 feet high, raise or lower</t>
  </si>
  <si>
    <t>the square’s elevation by up to 20 feet, dig a trench up</t>
  </si>
  <si>
    <t>to 20 feet deep, and so on. It takes 10 minutes for these</t>
  </si>
  <si>
    <t>changes to complete.</t>
  </si>
  <si>
    <t>At the end of every 10 minutes you spend</t>
  </si>
  <si>
    <t>concentrating on the spell, you can choose a new area of</t>
  </si>
  <si>
    <t>terrain to affect.</t>
  </si>
  <si>
    <t>Because the terrain’s transformation occurs slowly,</t>
  </si>
  <si>
    <t>creatures in the area can’t usually be trapped or injured</t>
  </si>
  <si>
    <t>by the ground’s movement.</t>
  </si>
  <si>
    <t>This spell can’t manipulate natural stone or</t>
  </si>
  <si>
    <t>stone construction. Rocks and structures shift to</t>
  </si>
  <si>
    <t>accommodate the new terrain. If the way you shape</t>
  </si>
  <si>
    <t>the terrain would make a structure unstable, it</t>
  </si>
  <si>
    <t>might collapse.</t>
  </si>
  <si>
    <t>Similarly, this spell doesn’t directly affect plant</t>
  </si>
  <si>
    <t>growth. The moved earth carries any plants along with it.</t>
  </si>
  <si>
    <t>Components: V, S, M (a pinch of diamond dust</t>
  </si>
  <si>
    <t>worth 25 gp sprinkled over the target, which the</t>
  </si>
  <si>
    <t>For the duration, you hide a target that you touch</t>
  </si>
  <si>
    <t>from divination magic. The target can be a w illing</t>
  </si>
  <si>
    <t>creature or a place or an object no larger than 10</t>
  </si>
  <si>
    <t>feet in any dimension. The target can’t be targeted by</t>
  </si>
  <si>
    <t>any divination magic or perceived through magical</t>
  </si>
  <si>
    <t>scrying sensors.</t>
  </si>
  <si>
    <t>Components: V, S, M (a small square of silk)</t>
  </si>
  <si>
    <t>You place an illusion on a creature or an object</t>
  </si>
  <si>
    <t>you touch so that divination spells reveal false</t>
  </si>
  <si>
    <t>information about it. The target can be a willing</t>
  </si>
  <si>
    <t>creature or an object that isn’t being carried or w orn by</t>
  </si>
  <si>
    <t>another creature.</t>
  </si>
  <si>
    <t>When you cast the spell, choose one or both of the</t>
  </si>
  <si>
    <t>following effects. The effect lasts for the duration. If you</t>
  </si>
  <si>
    <t>cast this spell on the same creature or object every day</t>
  </si>
  <si>
    <t>for 30 days, placing the same effect on it each time, the</t>
  </si>
  <si>
    <t>illusion lasts until it is dispelled.</t>
  </si>
  <si>
    <t>False Aura. You change the way the target appears</t>
  </si>
  <si>
    <t>to spells and magical effects, such as detect magic,</t>
  </si>
  <si>
    <t>that detect magical auras. You can make a nonmagical</t>
  </si>
  <si>
    <t>object appear magical, a magical object appear</t>
  </si>
  <si>
    <t>nonmagical, or change the object’s magical aura so that</t>
  </si>
  <si>
    <t>it appears to belong to a specific school of magic that</t>
  </si>
  <si>
    <t>you choose. When you use this effect on an object, you</t>
  </si>
  <si>
    <t>can make the false magic apparent to any creature that</t>
  </si>
  <si>
    <t>handles the item.</t>
  </si>
  <si>
    <t>Mask. You change the way the target appears to spells</t>
  </si>
  <si>
    <t>and magical effects that detect creature types, such as a</t>
  </si>
  <si>
    <t>paladin’s Divine Sense or the trigger of a symbol spell.</t>
  </si>
  <si>
    <t>You choose a creature type and other spells and magical</t>
  </si>
  <si>
    <t>effects treat the target as if it were a creature of that</t>
  </si>
  <si>
    <t>type or of that alignment.</t>
  </si>
  <si>
    <t>Components: V, S, M (a small crystal sphere)</t>
  </si>
  <si>
    <t>A frigid globe of cold energy streaks from your fingertips</t>
  </si>
  <si>
    <t>to a point of your choice within range, where it explodes</t>
  </si>
  <si>
    <t>in a 60-foot-radius sphere. Each creature within the</t>
  </si>
  <si>
    <t>area must make a Constitution saving throw. On a</t>
  </si>
  <si>
    <t>failed save, a creature takes 10d6 cold damage. On a</t>
  </si>
  <si>
    <t>successful save, it takes half as much damage.</t>
  </si>
  <si>
    <t>If the globe strikes a body of water or a liquid that is</t>
  </si>
  <si>
    <t>principally water (not including water-based creatures),</t>
  </si>
  <si>
    <t>it freezes the liquid to a depth of 6 inches over an area</t>
  </si>
  <si>
    <t>30 feet square. This ice lasts for 1 minute. Creatures</t>
  </si>
  <si>
    <t>that were swimming on the surface of frozen water are</t>
  </si>
  <si>
    <t>trapped in the ice. A trapped creature can use an action</t>
  </si>
  <si>
    <t>to make a Strength check against your spell save DC</t>
  </si>
  <si>
    <t>to break free.</t>
  </si>
  <si>
    <t>You can refrain from firing the globe after completing</t>
  </si>
  <si>
    <t>the spell, if you wish. A small globe about the size of</t>
  </si>
  <si>
    <t>a sling stone, co o l to the touch, appears in your hand.</t>
  </si>
  <si>
    <t>At any time, you or a creature you give the globe to</t>
  </si>
  <si>
    <t>can throw the globe (to a range of 40 feet) or hurl it</t>
  </si>
  <si>
    <t>with a sling (to the sling’s normal range). It shatters</t>
  </si>
  <si>
    <t>on impact, with the same effect as the normal casting</t>
  </si>
  <si>
    <t>of the spell. You can also set the globe down without</t>
  </si>
  <si>
    <t>shattering it. After 1 minute, if the globe hasn’t already</t>
  </si>
  <si>
    <t>shattered, it explodes.</t>
  </si>
  <si>
    <t>1d6 for each slot level above 6th.</t>
  </si>
  <si>
    <t>Components: V, S, M (a hemispherical piece of</t>
  </si>
  <si>
    <t>clear crystal and a matching hemispherical piece</t>
  </si>
  <si>
    <t>of gum arabic)</t>
  </si>
  <si>
    <t>A sphere of shimmering force encloses a creature</t>
  </si>
  <si>
    <t>or object of Large size or smaller within range. An</t>
  </si>
  <si>
    <t>unwilling creature must make a Dexterity saving</t>
  </si>
  <si>
    <t>throw. On a failed save, the creature is enclosed for</t>
  </si>
  <si>
    <t>Nothing—not physical objects, energy, or other spell</t>
  </si>
  <si>
    <t>effects—can pass through the barrier, in or out, though</t>
  </si>
  <si>
    <t>a creature in the sphere can breathe there. The sphere</t>
  </si>
  <si>
    <t>is immune to all damage, and a creature or object inside</t>
  </si>
  <si>
    <t>can’t be damaged by attacks or effects originating from</t>
  </si>
  <si>
    <t>outside, nor can a creature inside the sphere damage</t>
  </si>
  <si>
    <t>anything outside it.</t>
  </si>
  <si>
    <t>The sphere is w eightless and just large enough to</t>
  </si>
  <si>
    <t>contain the creature or object inside. An enclosed</t>
  </si>
  <si>
    <t>creature can use its action to push against the sphere’s</t>
  </si>
  <si>
    <t>walls and thus roll the sphere at up to half the creature’s</t>
  </si>
  <si>
    <t>speed. Similarly, the globe can be picked up and moved</t>
  </si>
  <si>
    <t>by other creatures.</t>
  </si>
  <si>
    <t>A disintegrate spell targeting the globe destroys it</t>
  </si>
  <si>
    <t>without harming anything inside it.</t>
  </si>
  <si>
    <t>Otto's Irresistible Dance</t>
  </si>
  <si>
    <t>Choose one creature that you can see within range. The</t>
  </si>
  <si>
    <t>target begins a comic dance in place: shuffling, tapping</t>
  </si>
  <si>
    <t>its feet, and capering for the duration. Creatures that</t>
  </si>
  <si>
    <t>can’t be charmed are immune to this spell.</t>
  </si>
  <si>
    <t>A dancing creature must use all its movement to</t>
  </si>
  <si>
    <t>dance without leaving its space and has disadvantage</t>
  </si>
  <si>
    <t>on Dexterity saving throws and attack rolls. While</t>
  </si>
  <si>
    <t>the target is affected by this spell, other creatures</t>
  </si>
  <si>
    <t>have advantage on attack rolls against it. As an</t>
  </si>
  <si>
    <t>action, a dancing creature makes a Wisdom saving</t>
  </si>
  <si>
    <t>throw to regain control of itself. On a successful save,</t>
  </si>
  <si>
    <t>Pass Without Trace</t>
  </si>
  <si>
    <t>Components: V, S, M (ashes from a burned leaf of</t>
  </si>
  <si>
    <t>mistletoe and a sprig of spruce)</t>
  </si>
  <si>
    <t>A veil of shadows and silence radiates from you,</t>
  </si>
  <si>
    <t>masking you and your companions from detection.</t>
  </si>
  <si>
    <t>For the duration, each creature you choose within 30</t>
  </si>
  <si>
    <t>feet of you (including you) has a +10 bonus to Dexterity</t>
  </si>
  <si>
    <t>(Stealth) checks and can’t be tracked except by magical</t>
  </si>
  <si>
    <t>means. A creature that receives this bonus leaves</t>
  </si>
  <si>
    <t>behind no tracks or other traces of its passage.</t>
  </si>
  <si>
    <t>Components: V, S, M (a pinch of sesame seeds)</t>
  </si>
  <si>
    <t>A passage appears at a point of your choice that you</t>
  </si>
  <si>
    <t>can see on a w ooden, plaster, or stone surface (such as</t>
  </si>
  <si>
    <t>a wall, a ceiling, or a floor) within range, and lasts for</t>
  </si>
  <si>
    <t>the duration. You choose the opening’s dimensions: up</t>
  </si>
  <si>
    <t>to 5 feet wide, 8 feet tall, and 20 feet deep. The passage</t>
  </si>
  <si>
    <t>creates no instability in a structure surrounding it.</t>
  </si>
  <si>
    <t>When the opening disappears, any creatures or</t>
  </si>
  <si>
    <t>objects still in the passage created by the spell are safely</t>
  </si>
  <si>
    <t>ejected to an unoccupied space nearest to the surface on</t>
  </si>
  <si>
    <t>which you cast the spell.</t>
  </si>
  <si>
    <t>You craft an illusion that takes root in the mind of a</t>
  </si>
  <si>
    <t>creature that you can see within range. The target must</t>
  </si>
  <si>
    <t>make an Intelligence saving throw. On a failed save, you</t>
  </si>
  <si>
    <t>create a phantasmal object, creature, or other visible</t>
  </si>
  <si>
    <t>phenomenon of your choice that is no larger than a</t>
  </si>
  <si>
    <t>10-foot cube and that is perceivable only to the target</t>
  </si>
  <si>
    <t>for the duration. This spell has no effect on undead</t>
  </si>
  <si>
    <t>The phantasm includes sound, temperature, and other</t>
  </si>
  <si>
    <t>stimuli, also evident only to the creature.</t>
  </si>
  <si>
    <t>The target can use its action to examine the phantasm</t>
  </si>
  <si>
    <t>with an Intelligence (Investigation) check against your</t>
  </si>
  <si>
    <t>spell save DC. If the check succeeds, the target realizes</t>
  </si>
  <si>
    <t>that the phantasm is an illusion, and the spell ends.</t>
  </si>
  <si>
    <t>While a target is affected by the spell, the target treats</t>
  </si>
  <si>
    <t>the phantasm as if it were real. The target rationalizes</t>
  </si>
  <si>
    <t>any illogical outcomes from interacting with the</t>
  </si>
  <si>
    <t>phantasm. For example, a target attempting to walk</t>
  </si>
  <si>
    <t>across a phantasmal bridge that spans a chasm falls</t>
  </si>
  <si>
    <t>once it steps onto the bridge. If the target survives the</t>
  </si>
  <si>
    <t>fall, it still believes that the bridge exists and comes up</t>
  </si>
  <si>
    <t>with some other explanation for its fall—it w as pushed,</t>
  </si>
  <si>
    <t>it slipped, or a strong wind might have knocked it off.</t>
  </si>
  <si>
    <t>An affected target is so convinced of the phantasm’s</t>
  </si>
  <si>
    <t>reality that it can even take damage from the illusion. A</t>
  </si>
  <si>
    <t>phantasm created to appear as a creature can attack the</t>
  </si>
  <si>
    <t>target. Similarly, a phantasm created to appear as fire, a</t>
  </si>
  <si>
    <t>pool of acid, or lava can burn the target. Each round on</t>
  </si>
  <si>
    <t>your turn, the phantasm can deal 1d6 psychic damage</t>
  </si>
  <si>
    <t>to the target if it is in the phantasm’s area or within 5</t>
  </si>
  <si>
    <t>feet of the phantasm, provided that the illusion is of a</t>
  </si>
  <si>
    <t>creature or hazard that could logically deal damage,</t>
  </si>
  <si>
    <t>such as by attacking. The target perceives the damage</t>
  </si>
  <si>
    <t>as a type appropriate to the illusion.</t>
  </si>
  <si>
    <t>You tap into the nightmares of a creature you can see</t>
  </si>
  <si>
    <t>within range and create an illusory manifestation of its</t>
  </si>
  <si>
    <t>deepest fears, visible only to that creature. The target</t>
  </si>
  <si>
    <t>must make a Wisdom saving throw. On a failed save,</t>
  </si>
  <si>
    <t>the target becomes frightened for the duration. At the</t>
  </si>
  <si>
    <t>start of each of the target’s turns before the spell ends,</t>
  </si>
  <si>
    <t>the target must succeed on a Wisdom saving throw</t>
  </si>
  <si>
    <t>or take 4 d10 psychic damage. On a successful save,</t>
  </si>
  <si>
    <t>1dlofor each slot level above 4th.</t>
  </si>
  <si>
    <t>3rd-level illusion (ritual)</t>
  </si>
  <si>
    <t>A Large quasi-real, horselike creature appears on</t>
  </si>
  <si>
    <t>the ground in an unoccupied space of your choice</t>
  </si>
  <si>
    <t>within range. You decide the creature’s appearance,</t>
  </si>
  <si>
    <t>but it is equipped with a saddle, bit, and bridle. Any</t>
  </si>
  <si>
    <t>of the equipment created by the spell vanishes in a</t>
  </si>
  <si>
    <t>puff of smoke if it is carried more than 10 feet away</t>
  </si>
  <si>
    <t>from the steed.</t>
  </si>
  <si>
    <t>For the duration, you or a creature you choose can</t>
  </si>
  <si>
    <t>ride the steed. The creature uses the statistics for a</t>
  </si>
  <si>
    <t>riding horse, except it has a speed of 100 feet and can</t>
  </si>
  <si>
    <t>travel 10 miles in an hour, or 13 miles at a fast pace.</t>
  </si>
  <si>
    <t>When the spell ends, the steed gradually fades, giving</t>
  </si>
  <si>
    <t>the rider 1 minute to dismount. The spell ends if you use</t>
  </si>
  <si>
    <t>an action to dismiss it or if the steed takes any damage.</t>
  </si>
  <si>
    <t>You beseech an otherworldly entity for aid. The being</t>
  </si>
  <si>
    <t>must be known to you: a god, a primordial, a demon</t>
  </si>
  <si>
    <t>prince, or some other being of cosmic power. That entity</t>
  </si>
  <si>
    <t>sends a celestial, an elemental, or a fiend loyal to it to</t>
  </si>
  <si>
    <t>aid you, making the creature appear in an unoccupied</t>
  </si>
  <si>
    <t>space within range. If you know a specific creature’s</t>
  </si>
  <si>
    <t>name, you can speak that name when you cast this spell</t>
  </si>
  <si>
    <t>to request that creature, though you might get a different</t>
  </si>
  <si>
    <t>creature anyway (DM’s choice).</t>
  </si>
  <si>
    <t>When the creature appears, it is under no compulsion</t>
  </si>
  <si>
    <t>to behave in any particular way. You can ask the</t>
  </si>
  <si>
    <t>creature to perform a service in exchange for payment,</t>
  </si>
  <si>
    <t>but it isn’t obliged to do so. The requested task could</t>
  </si>
  <si>
    <t>range from simple (fly us across the chasm, or help us</t>
  </si>
  <si>
    <t>fight a battle) to complex (spy on our enemies, or protect</t>
  </si>
  <si>
    <t>us during our foray into the dungeon). You must be</t>
  </si>
  <si>
    <t>able to communicate with the creature to bargain for</t>
  </si>
  <si>
    <t>its services.</t>
  </si>
  <si>
    <t>Payment can take a variety of forms. A celestial might</t>
  </si>
  <si>
    <t>require a sizable donation of gold or magic items to</t>
  </si>
  <si>
    <t>an allied temple, while a fiend might demand a living</t>
  </si>
  <si>
    <t>sacrifice or a gift of treasure. Some creatures might</t>
  </si>
  <si>
    <t>exchange their service for a quest undertaken by you.</t>
  </si>
  <si>
    <t>As a rule of thumb, a task that can be measured in</t>
  </si>
  <si>
    <t>minutes requires a payment worth 100 gp per minute. A</t>
  </si>
  <si>
    <t>task measured in hours requires 1,000 gp per hour. And</t>
  </si>
  <si>
    <t>a task m easured in days (up to 10 days) requires 10,000</t>
  </si>
  <si>
    <t>gp per day. The DM can adjust these payments based on</t>
  </si>
  <si>
    <t>the circumstances under which you cast the spell. If the</t>
  </si>
  <si>
    <t>task is aligned with the creature’s ethos, the payment</t>
  </si>
  <si>
    <t>might be halved or even waived. Nonhazardous tasks</t>
  </si>
  <si>
    <t>typically require only half the suggested payment, while</t>
  </si>
  <si>
    <t>especially dangerous tasks might require a greater gift.</t>
  </si>
  <si>
    <t>Creatures rarely accept tasks that seem suicidal.</t>
  </si>
  <si>
    <t>After the creature completes the task, or when the</t>
  </si>
  <si>
    <t>agreed-upon duration of service expires, the creature</t>
  </si>
  <si>
    <t>returns to its home plane after reporting back to you,</t>
  </si>
  <si>
    <t>if appropriate to the task and if possible. If you are</t>
  </si>
  <si>
    <t>unable to agree on a price for the creature’s service, the</t>
  </si>
  <si>
    <t>creature immediately returns to its home plane.</t>
  </si>
  <si>
    <t>A creature enlisted to join your group counts as</t>
  </si>
  <si>
    <t>a member of it, receiving a full share of experience</t>
  </si>
  <si>
    <t>points awarded.</t>
  </si>
  <si>
    <t>Components: V, S, M (a jewel worth at least 1,000 gp,</t>
  </si>
  <si>
    <t>With this spell, you attempt to bind a celestial, an</t>
  </si>
  <si>
    <t>elemental, a fey, or a fiend to your service. The creature</t>
  </si>
  <si>
    <t>must be within range for the entire casting of the spell.</t>
  </si>
  <si>
    <t>(Typically, the creature is first summoned into the center</t>
  </si>
  <si>
    <t>of an inverted magic circle in order to keep it trapped</t>
  </si>
  <si>
    <t>while this spell is cast.) At the completion of the casting,</t>
  </si>
  <si>
    <t>the target must make a Charisma saving throw. On a</t>
  </si>
  <si>
    <t>failed save, it is bound to serve you for the duration. If</t>
  </si>
  <si>
    <t>the creature w as summoned or created by another spell,</t>
  </si>
  <si>
    <t>that spell’s duration is extended to match the duration</t>
  </si>
  <si>
    <t>of this spell.</t>
  </si>
  <si>
    <t>A bound creature must follow your instructions to the</t>
  </si>
  <si>
    <t>best of its ability. You might command the creature to</t>
  </si>
  <si>
    <t>accompany you on an adventure, to guard a location, or</t>
  </si>
  <si>
    <t>to deliver a message. The creature obeys the letter of</t>
  </si>
  <si>
    <t>your instructions, but if the creature is hostile to you, it</t>
  </si>
  <si>
    <t>strives to twist your w ords to achieve its own objectives.</t>
  </si>
  <si>
    <t>If the creature carries out your instructions completely</t>
  </si>
  <si>
    <t>before the spell ends, it travels to you to report this fact</t>
  </si>
  <si>
    <t>if you are on the same plane of existence. If you are on a</t>
  </si>
  <si>
    <t>different plane of existence, it returns to the place where</t>
  </si>
  <si>
    <t>you bound it and remains there until the spell ends.</t>
  </si>
  <si>
    <t>spell slot of a higher level, the duration increases to 10</t>
  </si>
  <si>
    <t>days with a 6th-level slot, to 30 days with a 7th-level slot,</t>
  </si>
  <si>
    <t>to 180 days with an 8th-level slot, and to a year and a</t>
  </si>
  <si>
    <t>day with a 9th-level spell slot.</t>
  </si>
  <si>
    <t>Components: V, S, M (a forked, metal rod worth at least</t>
  </si>
  <si>
    <t>250 gp, attuned to a particular plane of existence)</t>
  </si>
  <si>
    <t>You and up to eight w illing creatures who link hands in</t>
  </si>
  <si>
    <t>a circle are transported to a different plane of existence.</t>
  </si>
  <si>
    <t>You can specify a target destination in general terms,</t>
  </si>
  <si>
    <t>such as the City of Brass on the Elemental Plane of</t>
  </si>
  <si>
    <t>Fire or the palace of Dispater on the second level of the</t>
  </si>
  <si>
    <t>Nine Hells, and you appear in or near that destination.</t>
  </si>
  <si>
    <t>If you are trying to reach the City of Brass, for example,</t>
  </si>
  <si>
    <t>you might arrive in its Street of Steel, before its Gate of</t>
  </si>
  <si>
    <t>Ashes, or looking at the city from across the Sea of Fire,</t>
  </si>
  <si>
    <t>at the DM’s discretion.</t>
  </si>
  <si>
    <t>Alternatively, if you know the sigil sequence of a</t>
  </si>
  <si>
    <t>teleportation circle on another plane of existence, this</t>
  </si>
  <si>
    <t>spell can take you to that circle. If the teleportation</t>
  </si>
  <si>
    <t>circle is too small to hold all the creatures you</t>
  </si>
  <si>
    <t>transported, they appear in the closest unoccupied</t>
  </si>
  <si>
    <t>spaces next to the circle.</t>
  </si>
  <si>
    <t>You can use this spell to banish an unwilling creature</t>
  </si>
  <si>
    <t>to another plane. Choose a creature within your reach</t>
  </si>
  <si>
    <t>and make a melee spell attack against it. On a hit, the</t>
  </si>
  <si>
    <t>creature must make a Charisma saving throw. If the</t>
  </si>
  <si>
    <t>creature fails this save, it is transported to a random</t>
  </si>
  <si>
    <t>location on the plane of existence you specify. A creature</t>
  </si>
  <si>
    <t>so transported must find its ow</t>
  </si>
  <si>
    <t>Casting Time: 1 action or 8 hours</t>
  </si>
  <si>
    <t>This spell channels vitality into plants within a specific</t>
  </si>
  <si>
    <t>area. There are two possible uses for the spell, granting</t>
  </si>
  <si>
    <t>either immediate or long-term benefits.</t>
  </si>
  <si>
    <t>If you cast this spell using 1 action, choose a point</t>
  </si>
  <si>
    <t>within range. All normal plants in a 100-foot radius</t>
  </si>
  <si>
    <t>centered on that point become thick and overgrown. A</t>
  </si>
  <si>
    <t>creature moving through the area must spend 4 feet of</t>
  </si>
  <si>
    <t>movement for every 1 foot it moves.</t>
  </si>
  <si>
    <t>You can exclude one or more areas of any size within</t>
  </si>
  <si>
    <t>the spell’s area from being affected.</t>
  </si>
  <si>
    <t>If you cast this spell over 8 hours, you enrich the</t>
  </si>
  <si>
    <t>land. All plants in a half-mile radius centered on a point</t>
  </si>
  <si>
    <t>within range become enriched for 1 year. The plants</t>
  </si>
  <si>
    <t>yield twice the normal amount of food when harvested.</t>
  </si>
  <si>
    <t>You extend your hand toward a creature you can see</t>
  </si>
  <si>
    <t>within range and project a puff of noxious gas from your</t>
  </si>
  <si>
    <t>palm. The creature must succeed on a Constitution</t>
  </si>
  <si>
    <t>saving throw or take 1d12 poison damage.</t>
  </si>
  <si>
    <t>This spell’s damage increases by 1d12 when you reach</t>
  </si>
  <si>
    <t>5th level (2d12), 11th level (3d12), and 17th level (4d12).</t>
  </si>
  <si>
    <t>Components: V, S, M (a caterpillar cocoon)</t>
  </si>
  <si>
    <t>This spell transforms a creature that you can see</t>
  </si>
  <si>
    <t>within range into a new form. An unwilling creature</t>
  </si>
  <si>
    <t>must make a Wisdom saving throw to avoid the</t>
  </si>
  <si>
    <t>effect. A shapechanger automatically succeeds on this</t>
  </si>
  <si>
    <t>The transformation lasts for the duration, or until</t>
  </si>
  <si>
    <t>the target drops to 0 hit points or dies. The new form</t>
  </si>
  <si>
    <t>can be any beast whose challenge rating is equal to or</t>
  </si>
  <si>
    <t>less than the target’s (or the target’s level, if it doesn't</t>
  </si>
  <si>
    <t>have a challenge rating). The target’s game statistics,</t>
  </si>
  <si>
    <t>including mental ability scores, are replaced by the</t>
  </si>
  <si>
    <t>statistics of the chosen beast. It retains its alignment</t>
  </si>
  <si>
    <t>and personality.</t>
  </si>
  <si>
    <t>The target assumes the hit points of its new form.</t>
  </si>
  <si>
    <t>When it reverts to its normal form, the creature</t>
  </si>
  <si>
    <t>returns to the number of hit points it had before it</t>
  </si>
  <si>
    <t>transformed. If it reverts as a result of dropping to</t>
  </si>
  <si>
    <t>0 hit points, any excess damage carries over to its</t>
  </si>
  <si>
    <t>normal form. As long as the excess damage doesn’t</t>
  </si>
  <si>
    <t>reduce the creature’s normal form to 0 hit points, it isn’t</t>
  </si>
  <si>
    <t>knocked unconscious.</t>
  </si>
  <si>
    <t>The creature is limited in the actions it can perform by</t>
  </si>
  <si>
    <t>the nature of its new form, and it can’t speak, cast spells,</t>
  </si>
  <si>
    <t>or take any other action that requires hands or speech.</t>
  </si>
  <si>
    <t>The target’s gear melds into the new form. The</t>
  </si>
  <si>
    <t>creature can’t activate, use, wield, or otherwise benefit</t>
  </si>
  <si>
    <t>from any of its equipment.</t>
  </si>
  <si>
    <t>A wave of healing energy washes over the creature</t>
  </si>
  <si>
    <t>you touch. The target regains all its hit points. If the</t>
  </si>
  <si>
    <t>creature is charmed, frightened, paralyzed, or stunned,</t>
  </si>
  <si>
    <t>the condition ends. If the creature is prone, it can use its</t>
  </si>
  <si>
    <t>reaction to stand up. This spell has no effect on undead</t>
  </si>
  <si>
    <t>9th-level enchantment</t>
  </si>
  <si>
    <t>You utter a w ord of power that can compel one creature</t>
  </si>
  <si>
    <t>you can see within range to die instantly. If the</t>
  </si>
  <si>
    <t>creature you choose has 100 hit point</t>
  </si>
  <si>
    <t>You speak a w ord of power that can overwhelm the</t>
  </si>
  <si>
    <t>mind of one creature you can see within range, leaving</t>
  </si>
  <si>
    <t>it dumbfounded. If the target has 150 hit points or fewer,</t>
  </si>
  <si>
    <t>it is stunned. Otherwise, the spell has no effect.</t>
  </si>
  <si>
    <t>The stunned target must make a Constitution saving</t>
  </si>
  <si>
    <t>throw at the end of each of its turns. On a successful</t>
  </si>
  <si>
    <t>save, this stunning effect ends.</t>
  </si>
  <si>
    <t>Up to six creatures of your choice that you can see</t>
  </si>
  <si>
    <t>within range each regain hit points equal to 2d8 + your</t>
  </si>
  <si>
    <t>spellcasting ability modifier. This spell has no effect on</t>
  </si>
  <si>
    <t>undead or constructs.</t>
  </si>
  <si>
    <t>spell slot of 3rd level or higher, the healing increases by</t>
  </si>
  <si>
    <t>Duration: Up to 1 hour</t>
  </si>
  <si>
    <t>This spell is a minor magical trick that novice</t>
  </si>
  <si>
    <t>spellcasters use for practice. You create one of the</t>
  </si>
  <si>
    <t>following magical effects within range:</t>
  </si>
  <si>
    <t>such as a shower of sparks, a puff of wind, faint musical</t>
  </si>
  <si>
    <t>notes, or an odd odor.</t>
  </si>
  <si>
    <t>• You instantaneously light or snuff out a candle, a</t>
  </si>
  <si>
    <t>torch, or a small campfire.</t>
  </si>
  <si>
    <t>• You instantaneously clean or soil an object no larger</t>
  </si>
  <si>
    <t>than 1 cubic foot.</t>
  </si>
  <si>
    <t>• You chill, warm, or flavor up to 1 cubic foot of nonliving</t>
  </si>
  <si>
    <t>material for 1 hour.</t>
  </si>
  <si>
    <t>• You make a color, a small mark, or a symbol appear</t>
  </si>
  <si>
    <t>on an object or a surface for 1 hour.</t>
  </si>
  <si>
    <t>• You create a nonmagical trinket or an illusory image</t>
  </si>
  <si>
    <t>that can fit in your hand and that lasts until the end of</t>
  </si>
  <si>
    <t>your next turn.</t>
  </si>
  <si>
    <t>If you cast this spell multiple times, you can have up to</t>
  </si>
  <si>
    <t>three of its non-instantaneous effects active at a time,</t>
  </si>
  <si>
    <t>and you can dismiss such an effect as an action.</t>
  </si>
  <si>
    <t>Eight multicolored rays of light flash from your hand.</t>
  </si>
  <si>
    <t>Each ray is a different color and has a different power</t>
  </si>
  <si>
    <t>and purpose. Each creature in a 60-foot cone must</t>
  </si>
  <si>
    <t>make a Dexterity saving throw. For each target, roll a d8</t>
  </si>
  <si>
    <t>to determine which color ray affects it.</t>
  </si>
  <si>
    <t>1. Red. The target takes 10d6 fire damage on a failed</t>
  </si>
  <si>
    <t>2. Orange. The target takes 10d6 acid damage on a</t>
  </si>
  <si>
    <t>3. Yellow. The target takes 10d6 lightning damage on a</t>
  </si>
  <si>
    <t>4. Green. The target takes 10d6 poison damage on a</t>
  </si>
  <si>
    <t>5. Blue. The target takes 10d6 cold damage on a failed</t>
  </si>
  <si>
    <t>6. Indigo. On a failed save, the target is restrained.</t>
  </si>
  <si>
    <t>It must then make a Constitution saving throw at the</t>
  </si>
  <si>
    <t>end of each of its turns. If it successfully saves three</t>
  </si>
  <si>
    <t>times, the spell ends. If it fails its save three times,</t>
  </si>
  <si>
    <t>it permanently turns to stone and is subjected to the</t>
  </si>
  <si>
    <t>petrified condition. The successes and failures don’t</t>
  </si>
  <si>
    <t>need to be consecutive; keep track of both until the</t>
  </si>
  <si>
    <t>target collects three of a kind.</t>
  </si>
  <si>
    <t>7. Violet. On a failed save, the target is blinded. It</t>
  </si>
  <si>
    <t>must then make a Wisdom saving throw at the start of</t>
  </si>
  <si>
    <t>your next turn. A successful save ends the blindness. If</t>
  </si>
  <si>
    <t>it fails that save, the creature is transported to another</t>
  </si>
  <si>
    <t>plane of existence of the DM’s choosing and is no longer</t>
  </si>
  <si>
    <t>blinded. (Typically, a creature that is on a plane that isn’t</t>
  </si>
  <si>
    <t>its home plane is banished home, while other creatures</t>
  </si>
  <si>
    <t>are usually cast into the Astral or Ethereal planes.)</t>
  </si>
  <si>
    <t>8. Special. The target is struck by two rays. Roll twice</t>
  </si>
  <si>
    <t>more, rerolling any 8.</t>
  </si>
  <si>
    <t>A shimmering, multicolored plane of light forms a</t>
  </si>
  <si>
    <t>vertical opaque wall—up to 90 feet long, 30 feet high,</t>
  </si>
  <si>
    <t>and 1 inch thick—centered on a point you can see</t>
  </si>
  <si>
    <t>within range. Alternatively, you can shape the wall into</t>
  </si>
  <si>
    <t>a sphere up to 30 feet in diameter centered on a point</t>
  </si>
  <si>
    <t>you choose within range. The wall remains in place for</t>
  </si>
  <si>
    <t>the duration. If you position the wall so that it passes</t>
  </si>
  <si>
    <t>through a space occupied by a creature, the spell fails,</t>
  </si>
  <si>
    <t>and your action and the spell slot are wasted.</t>
  </si>
  <si>
    <t>The wall sheds bright light out to a range of 100</t>
  </si>
  <si>
    <t>feet and dim light for an additional 100 feet. You and</t>
  </si>
  <si>
    <t>creatures you designate at the time you cast the spell</t>
  </si>
  <si>
    <t>can pass through and remain near the wall without</t>
  </si>
  <si>
    <t>harm. If another creature that can see the wall moves to</t>
  </si>
  <si>
    <t>within 20 feet of it or starts its turn there, the creature</t>
  </si>
  <si>
    <t>must succeed on a Constitution saving throw or become</t>
  </si>
  <si>
    <t>blinded for 1 minute.</t>
  </si>
  <si>
    <t>The wall consists of seven layers, each with a different</t>
  </si>
  <si>
    <t>color. When a creature attempts to reach into or pass</t>
  </si>
  <si>
    <t>through the wall, it does so one layer at a time through</t>
  </si>
  <si>
    <t>all the wall’s layers. As it passes or reaches through</t>
  </si>
  <si>
    <t>each layer, the creature must make a Dexterity saving</t>
  </si>
  <si>
    <t>throw or be affected by that layer’s properties as</t>
  </si>
  <si>
    <t>described below.</t>
  </si>
  <si>
    <t>The wall can be destroyed, also one layer at a time, in</t>
  </si>
  <si>
    <t>order from red to violet, by means specific to each layer.</t>
  </si>
  <si>
    <t>Once a layer is destroyed, it remains sofor the duration</t>
  </si>
  <si>
    <t>of the spell. A rod of cancellation destroys a prismatic</t>
  </si>
  <si>
    <t>wall, but an antimagic field has no effect on it.</t>
  </si>
  <si>
    <t>1. Red. The creature takes 10d6 fire damage on a</t>
  </si>
  <si>
    <t>While this layer is in place, nonmagical ranged attacks</t>
  </si>
  <si>
    <t>can’t pass through the wall. The layer can be destroyed</t>
  </si>
  <si>
    <t>by dealing at least 25 cold damage to it.</t>
  </si>
  <si>
    <t>2. Orange. The creature takes 10d6 acid damage on</t>
  </si>
  <si>
    <t>one. While this layer is in place, magical ranged attacks</t>
  </si>
  <si>
    <t>can’t pass through the wall. The layer is destroyed by</t>
  </si>
  <si>
    <t>a strong wind.</t>
  </si>
  <si>
    <t>3. Yellow. The creature takes 10d6 lightning damage</t>
  </si>
  <si>
    <t>on a failed save, or half as much damage on a successful</t>
  </si>
  <si>
    <t>one. This layer can be destroyed by dealing at least 60</t>
  </si>
  <si>
    <t>force damage to it.</t>
  </si>
  <si>
    <t>4. Green. The creature takes 10d6 poison damage on</t>
  </si>
  <si>
    <t>one. A passwall spell, or another spell of equal or</t>
  </si>
  <si>
    <t>greater level that can open a portal on a solid surface,</t>
  </si>
  <si>
    <t>destroys this layer.</t>
  </si>
  <si>
    <t>5. Blue. The creature takes 10d6 cold damage on a</t>
  </si>
  <si>
    <t>This layer can be destroyed by dealing at least 25 fire</t>
  </si>
  <si>
    <t>damage to it.</t>
  </si>
  <si>
    <t>6. Indigo. On a failed save, the creature is restrained.</t>
  </si>
  <si>
    <t>creature collects three of a kind.</t>
  </si>
  <si>
    <t>While this layer is in place, spells can’t be cast</t>
  </si>
  <si>
    <t>through the wall. The layer is destroyed by bright light</t>
  </si>
  <si>
    <t>shed by a daylight spell or a similar spell of equal or</t>
  </si>
  <si>
    <t>higher level.</t>
  </si>
  <si>
    <t>7. Violet. On a failed save, the creature is blinded. It</t>
  </si>
  <si>
    <t>plane of the DM’s choosing and is no longer blinded.</t>
  </si>
  <si>
    <t>(Typically, a creature that is on a plane that isn’t its</t>
  </si>
  <si>
    <t>home plane is banished home, while other creatures</t>
  </si>
  <si>
    <t>are usually cast into the Astral or Ethereal planes.) This</t>
  </si>
  <si>
    <t>layer is destroyed by a dispel magic spell or a similar</t>
  </si>
  <si>
    <t>spell of equal or higher level that can end spells and</t>
  </si>
  <si>
    <t>magical effects.</t>
  </si>
  <si>
    <t>A flickering flame appears in your hand. The flame</t>
  </si>
  <si>
    <t>remains there for the duration and harms neither you</t>
  </si>
  <si>
    <t>nor your equipment. The flame sheds bright light in a</t>
  </si>
  <si>
    <t>10-foot radius and dim light for an additional 10 feet.</t>
  </si>
  <si>
    <t>The spell ends if you dismiss it as an action or if you</t>
  </si>
  <si>
    <t>cast it again.</t>
  </si>
  <si>
    <t>You can also attack with the flame, although doing so</t>
  </si>
  <si>
    <t>ends the spell. When you cast this spell, or as an action</t>
  </si>
  <si>
    <t>on a later turn, you can hurl the flame at a creature</t>
  </si>
  <si>
    <t>within 30 feet of you. Make a ranged spell attack. On a</t>
  </si>
  <si>
    <t>hit, the target takes 1d8 fire damage.</t>
  </si>
  <si>
    <t>6th-level illusion</t>
  </si>
  <si>
    <t>Components: V, S, M (a bit of fleece and jade dust worth</t>
  </si>
  <si>
    <t>at least 25 gp)</t>
  </si>
  <si>
    <t>You create an illusion of an object, a creature, or</t>
  </si>
  <si>
    <t>some other visible phenomenon within range that</t>
  </si>
  <si>
    <t>activates when a specific condition occurs. The illusion</t>
  </si>
  <si>
    <t>is imperceptible until then. It must be no larger than a</t>
  </si>
  <si>
    <t>30-foot cube, and you decide when you cast the spell</t>
  </si>
  <si>
    <t>how the illusion behaves and what sounds it makes. This</t>
  </si>
  <si>
    <t>scripted performance can last up to 5 minutes.</t>
  </si>
  <si>
    <t>When the condition you specify occurs, the illusion</t>
  </si>
  <si>
    <t>springs into existence and performs in the manner you</t>
  </si>
  <si>
    <t>described. Once the illusion finishes performing, it</t>
  </si>
  <si>
    <t>disappears and remains dormant for 10 minutes. After</t>
  </si>
  <si>
    <t>this time, the illusion can be activated again.</t>
  </si>
  <si>
    <t>The triggering condition can be as general or as</t>
  </si>
  <si>
    <t>detailed as you like, though it must be based on visual or</t>
  </si>
  <si>
    <t>audible conditions that occur within 30 feet of the area.</t>
  </si>
  <si>
    <t>For example, you could create an illusion of yourself</t>
  </si>
  <si>
    <t>to appear and warn off others who attempt to open a</t>
  </si>
  <si>
    <t>trapped door, or you could set the illusion to trigger only</t>
  </si>
  <si>
    <t>when a creature says the correct w ord or phrase.</t>
  </si>
  <si>
    <t>can see through the image, and any noise it makes</t>
  </si>
  <si>
    <t>sounds hollow to the creature.</t>
  </si>
  <si>
    <t>Range: 500 miles</t>
  </si>
  <si>
    <t>Components: V, S, M (a small replica of you made from</t>
  </si>
  <si>
    <t>materials worth at least 5 gp)</t>
  </si>
  <si>
    <t>You create an illusory copy of yourself that lasts for</t>
  </si>
  <si>
    <t>the duration. The copy can appear at any location</t>
  </si>
  <si>
    <t>within range that you have seen before, regardless of</t>
  </si>
  <si>
    <t>intervening obstacles. The illusion looks and sounds</t>
  </si>
  <si>
    <t>like you but is intangible. If the illusion takes any</t>
  </si>
  <si>
    <t>damage, it disappears, and the spell ends.</t>
  </si>
  <si>
    <t>You can use your action to move this illusion up to</t>
  </si>
  <si>
    <t>twice your speed, and make it gesture, speak, and</t>
  </si>
  <si>
    <t>behave in whatever way you choose. It mimics your</t>
  </si>
  <si>
    <t>mannerisms perfectly.</t>
  </si>
  <si>
    <t>You can see through its eyes and hear through its</t>
  </si>
  <si>
    <t>ears as if you were in its space. On your turn as a bonus</t>
  </si>
  <si>
    <t>action, you can switch from using its senses to using</t>
  </si>
  <si>
    <t>your own, or back again. While you are using its senses,</t>
  </si>
  <si>
    <t>you are blinded and deafened in regard to your own</t>
  </si>
  <si>
    <t>surroundings.</t>
  </si>
  <si>
    <t>For the duration, the w illing creature you touch has</t>
  </si>
  <si>
    <t>resistance to one damage type of your choice: acid, cold,</t>
  </si>
  <si>
    <t>fire, lightning, or thunder.</t>
  </si>
  <si>
    <t>Components: V, S, M (holy water or powdered silver</t>
  </si>
  <si>
    <t>and iron, which the spell consumes)</t>
  </si>
  <si>
    <t>Duration: Concentration up to 10 minutes</t>
  </si>
  <si>
    <t>Until the spell ends, one willing creature you</t>
  </si>
  <si>
    <t>touch is protected against certain types of</t>
  </si>
  <si>
    <t>creatures: aberrations, celestials, elementals, fey,</t>
  </si>
  <si>
    <t>fiends, and undead.</t>
  </si>
  <si>
    <t>The protection grants several benefits. Creatures of</t>
  </si>
  <si>
    <t>those types have disadvantage on attack rolls against</t>
  </si>
  <si>
    <t>the target. The target also can’t be charmed, frightened,</t>
  </si>
  <si>
    <t>or p os sessed by them. If the target is already charmed,</t>
  </si>
  <si>
    <t>frightened, or p ossessed by such a creature, the target</t>
  </si>
  <si>
    <t>has advantage on any new saving throw against the</t>
  </si>
  <si>
    <t>relevant effect.</t>
  </si>
  <si>
    <t>You touch a creature. If it is poisoned, you neutralize the</t>
  </si>
  <si>
    <t>poison. If more than one poison afflicts the target, you</t>
  </si>
  <si>
    <t>neutralize one poison that you know is present, or you</t>
  </si>
  <si>
    <t>neutralize one at random.</t>
  </si>
  <si>
    <t>For the duration, the target has advantage on saving</t>
  </si>
  <si>
    <t>throws against being poisoned, and it has resistance to</t>
  </si>
  <si>
    <t>poison damage.</t>
  </si>
  <si>
    <t>1st-level transmutation (ritual)</t>
  </si>
  <si>
    <t>All nonmagical food and drink within a 5-foot-radius</t>
  </si>
  <si>
    <t>sphere centered on a point of your choice within range is</t>
  </si>
  <si>
    <t>purified and rendered free of poison and disease.</t>
  </si>
  <si>
    <t>Components: V, S, M (a diamond worth at least 500 gp,</t>
  </si>
  <si>
    <t>You return a dead creature you touch to life, provided</t>
  </si>
  <si>
    <t>that it has been dead no longer than 10 days. If the</t>
  </si>
  <si>
    <t>creature’s soul is both w illing and at liberty to rejoin the</t>
  </si>
  <si>
    <t>body, the creature returns to life with 1 hit point.</t>
  </si>
  <si>
    <t>This spell also neutralizes any poisons and cures</t>
  </si>
  <si>
    <t>nonmagical diseases that affected the creature at the</t>
  </si>
  <si>
    <t>time it died. This spell doesn’t, however, remove magical</t>
  </si>
  <si>
    <t>diseases, curses, or similar effects; if these aren’t first</t>
  </si>
  <si>
    <t>removed prior to casting the spell, they take effect when</t>
  </si>
  <si>
    <t>the creature returns to life. The spell can’t return an</t>
  </si>
  <si>
    <t>undead creature to life.</t>
  </si>
  <si>
    <t>This spell closes all mortal w ounds, but it doesn’t</t>
  </si>
  <si>
    <t>restore missing body parts. If the creature is lacking</t>
  </si>
  <si>
    <t>body parts or organs integral for its survival—its head,</t>
  </si>
  <si>
    <t>for instance—the spell automatically fails.</t>
  </si>
  <si>
    <t>Coming back from the dead is an ordeal. The target</t>
  </si>
  <si>
    <t>takes a - 4 penalty to all attack rolls, saving throws, and</t>
  </si>
  <si>
    <t>ability checks. Every time the target finishes a long rest,</t>
  </si>
  <si>
    <t>the penalty is reduced by 1 until it disappears.</t>
  </si>
  <si>
    <t>Components: V, S, M (pieces of eggshell from two</t>
  </si>
  <si>
    <t>different kinds of creatures)</t>
  </si>
  <si>
    <t>You forge a telepathic link among up to eight w illing</t>
  </si>
  <si>
    <t>creatures of your choice within range, psychically</t>
  </si>
  <si>
    <t>linking each creature to all the others for the duration.</t>
  </si>
  <si>
    <t>Creatures with Intelligence scores of 2 or less aren’t</t>
  </si>
  <si>
    <t>affected by this spell.</t>
  </si>
  <si>
    <t>Until the spell ends, the targets can communicate</t>
  </si>
  <si>
    <t>telepathically through the bond whether or not they have</t>
  </si>
  <si>
    <t>a common language. The communication is possible</t>
  </si>
  <si>
    <t>over any distance, though it can’t extend to other planes</t>
  </si>
  <si>
    <t>of existence.</t>
  </si>
  <si>
    <t>A black beam of enervating energy springs from your</t>
  </si>
  <si>
    <t>finger toward a creature within range. Make a ranged</t>
  </si>
  <si>
    <t>spell attack against the target. On a hit, the target deals</t>
  </si>
  <si>
    <t>only half damage with weapon attacks that use Strength</t>
  </si>
  <si>
    <t>until the spell ends.</t>
  </si>
  <si>
    <t>At the end of each of the target’s turns, it can make</t>
  </si>
  <si>
    <t>a Constitution saving throw against the spell. On a</t>
  </si>
  <si>
    <t>success, the spell ends.</t>
  </si>
  <si>
    <t>A frigid beam of blue-white light streaks toward a</t>
  </si>
  <si>
    <t>against the target. On a hit, it takes 1d8 cold damage,</t>
  </si>
  <si>
    <t>and its speed is reduced by 10 feet until the start of</t>
  </si>
  <si>
    <t>The spell’s damage increases by 1d8 when you reach</t>
  </si>
  <si>
    <t>A ray of sickening greenish energy lashes out toward</t>
  </si>
  <si>
    <t>a creature within range. Make a ranged spell attack</t>
  </si>
  <si>
    <t>against the target. On a hit, the target takes 2d8 poison</t>
  </si>
  <si>
    <t>damage and must make a Constitution saving throw.</t>
  </si>
  <si>
    <t>On a failed save, it is also poisoned until the end of</t>
  </si>
  <si>
    <t>Components: V, S, M (a prayer wheel and holy water)</t>
  </si>
  <si>
    <t>You touch a creature and stimulate its natural healing</t>
  </si>
  <si>
    <t>ability. The target regains 4d8 + 15 hit points. For the</t>
  </si>
  <si>
    <t>duration of the spell, the target regains 1 hit point at the</t>
  </si>
  <si>
    <t>start of each of its turns (10 hit points each minute).</t>
  </si>
  <si>
    <t>The target’s severed body members (fingers, legs,</t>
  </si>
  <si>
    <t>tails, and so on), if any, are restored after 2 minutes.</t>
  </si>
  <si>
    <t>If you have the severed part and hold it to the stump,</t>
  </si>
  <si>
    <t>the spell instantaneously causes the limb to knit</t>
  </si>
  <si>
    <t>to the stump.</t>
  </si>
  <si>
    <t>Components: V, S, M (rare oils and unguents worth at</t>
  </si>
  <si>
    <t>You touch a dead humanoid or a piece of a dead</t>
  </si>
  <si>
    <t>humanoid. Provided that the creature has been dead no</t>
  </si>
  <si>
    <t>longer than 10 days, the spell forms a new adult body</t>
  </si>
  <si>
    <t>for it and then calls the soul to enter that body. If the</t>
  </si>
  <si>
    <t>target’s soul isn’t free or w illing to do so, the spell fails.</t>
  </si>
  <si>
    <t>The magic fashions a new body for the creature</t>
  </si>
  <si>
    <t>to inhabit, which likely causes the creature’s race to</t>
  </si>
  <si>
    <t>change. The DM rolls a d 100 and consults the following</t>
  </si>
  <si>
    <t>table to determine what form the creature takes when</t>
  </si>
  <si>
    <t>restored to life, or the DM chooses a form.</t>
  </si>
  <si>
    <t>d100 Race</t>
  </si>
  <si>
    <t>01-04 Dragonborn</t>
  </si>
  <si>
    <t>05-13 Dwarf, hill</t>
  </si>
  <si>
    <t>14-21 Dwarf, mountain</t>
  </si>
  <si>
    <t>22-25 Elf, dark</t>
  </si>
  <si>
    <t>26-34 Elf, high</t>
  </si>
  <si>
    <t>35-42 Elf, wood</t>
  </si>
  <si>
    <t>43-46 Gnome, forest</t>
  </si>
  <si>
    <t>47-52 Gnome, rock</t>
  </si>
  <si>
    <t>53-56 Half-elf</t>
  </si>
  <si>
    <t>57-60 Half-orc</t>
  </si>
  <si>
    <t>61-68 Halfling, lightfoot</t>
  </si>
  <si>
    <t>69-76 Halfling, stout</t>
  </si>
  <si>
    <t>77-96 Human</t>
  </si>
  <si>
    <t>97-00 Tiefling</t>
  </si>
  <si>
    <t>The reincarnated creature recalls its former life</t>
  </si>
  <si>
    <t>and experiences. It retains the capabilities it had in its</t>
  </si>
  <si>
    <t>original form, except it exchanges its original race for</t>
  </si>
  <si>
    <t>the new one and changes its racial traits accordingly.</t>
  </si>
  <si>
    <t>At your touch, all curses affecting one creature or</t>
  </si>
  <si>
    <t>object end. If the object is a cursed magic item, its curse</t>
  </si>
  <si>
    <t>remains, but the spell breaks its owner’s attunement to</t>
  </si>
  <si>
    <t>the object so it can be removed or discarded.</t>
  </si>
  <si>
    <t>Components: V, S, M (a miniature cloak)</t>
  </si>
  <si>
    <t>You touch one willing creature. Once before the spell</t>
  </si>
  <si>
    <t>ends, the target can roll a d4 and add the number</t>
  </si>
  <si>
    <t>rolled to one saving throw of its choice. It can roll</t>
  </si>
  <si>
    <t>the die before or after m aking the saving throw. The</t>
  </si>
  <si>
    <t>spell then ends.</t>
  </si>
  <si>
    <t>You touch a dead creature that has been dead for no</t>
  </si>
  <si>
    <t>more than a century, that didn’t die of old age, and that</t>
  </si>
  <si>
    <t>isn’t undead. If its soul is free and willing, the target</t>
  </si>
  <si>
    <t>returns to life with all its hit points.</t>
  </si>
  <si>
    <t>This spell neutralizes any p oisons and cures normal</t>
  </si>
  <si>
    <t>diseases afflicting the creature when it died. It doesn’t,</t>
  </si>
  <si>
    <t>however, remove magical diseases, curses, and the like;</t>
  </si>
  <si>
    <t>if such effects aren't removed prior to casting the spell,</t>
  </si>
  <si>
    <t>they afflict the target on its return to life.</t>
  </si>
  <si>
    <t>This spell closes all mortal w ounds and restores any</t>
  </si>
  <si>
    <t>missing body parts.</t>
  </si>
  <si>
    <t>Casting this spell to restore life to a creature that has</t>
  </si>
  <si>
    <t>been dead for one year or longer taxes you greatly. Until</t>
  </si>
  <si>
    <t>you finish a long rest, you can’t cast spells again, and</t>
  </si>
  <si>
    <t>you have disadvantage on all attack rolls, ability checks,</t>
  </si>
  <si>
    <t>and saving throws.</t>
  </si>
  <si>
    <t>Components: V, S, M (a lodestone and iron filings)</t>
  </si>
  <si>
    <t>This spell reverses gravity in a 50-foot-radius, 100-</t>
  </si>
  <si>
    <t>foot high cylinder centered on a point within range. All</t>
  </si>
  <si>
    <t>creatures and objects that aren’t somehow anchored to</t>
  </si>
  <si>
    <t>the ground in the area fall upward and reach the top of</t>
  </si>
  <si>
    <t>the area when you cast this spell. A creature can make a</t>
  </si>
  <si>
    <t>Dexterity saving throw to grab onto a fixed object it can</t>
  </si>
  <si>
    <t>reach, thus avoiding the fall.</t>
  </si>
  <si>
    <t>If some solid object (such as a ceiling) is encountered</t>
  </si>
  <si>
    <t>in this fall, falling objects and creatures strike it just as</t>
  </si>
  <si>
    <t>they would during a normal downward fall. If an object</t>
  </si>
  <si>
    <t>or creature reaches the top of the area without striking</t>
  </si>
  <si>
    <t>anything, it remains there, oscillating slightly, for</t>
  </si>
  <si>
    <t>At the end of the duration, affected objects and</t>
  </si>
  <si>
    <t>creatures fall back down.</t>
  </si>
  <si>
    <t>Components: V, S, M (diamonds worth 300 gp, which</t>
  </si>
  <si>
    <t>the spell consumes)</t>
  </si>
  <si>
    <t>You touch a creature that has died within the last</t>
  </si>
  <si>
    <t>minute. That creature returns to life with 1 hit point.</t>
  </si>
  <si>
    <t>This spell can’t return to life a creature that has died of</t>
  </si>
  <si>
    <t>old age, nor can it restore any missing body parts.</t>
  </si>
  <si>
    <t>Components: V, S, M (powdered corn extract and a</t>
  </si>
  <si>
    <t>twisted loop of parchment)</t>
  </si>
  <si>
    <t>You touch a length of rope that is up to 60 feet long.</t>
  </si>
  <si>
    <t>One end of the rope then rises into the air until the</t>
  </si>
  <si>
    <t>whole rope hangs perpendicular to the ground. At the</t>
  </si>
  <si>
    <t>upper end of the rope, an invisible entrance opens to an</t>
  </si>
  <si>
    <t>extradimensional space that lasts until the spell ends.</t>
  </si>
  <si>
    <t>The extradimensional space can be reached by</t>
  </si>
  <si>
    <t>climbing to the top of the rope. The space can hold as</t>
  </si>
  <si>
    <t>many as eight Medium or smaller creatures. The rope</t>
  </si>
  <si>
    <t>can be pulled into the space, making the rope disappear</t>
  </si>
  <si>
    <t>from view outside the space.</t>
  </si>
  <si>
    <t>Attacks and spells can’t cross through the entrance</t>
  </si>
  <si>
    <t>into or out of the extradimensional space, but those</t>
  </si>
  <si>
    <t>inside can see out of it as if through a 3-foot-by-5-foot</t>
  </si>
  <si>
    <t>window centered on the rope.</t>
  </si>
  <si>
    <t>Anything inside the extradimensional space drops out</t>
  </si>
  <si>
    <t>when the spell ends.</t>
  </si>
  <si>
    <t>Flame-like radiance descends on a creature that you</t>
  </si>
  <si>
    <t>can see within range. The target must succeed on a</t>
  </si>
  <si>
    <t>Dexterity saving throw or take 1d8 radiant damage. The</t>
  </si>
  <si>
    <t>target gains no benefit from cover for this saving throw.</t>
  </si>
  <si>
    <t>Components: V, S, M (a small silver mirror)</t>
  </si>
  <si>
    <t>You ward a creature within range against attack. Until</t>
  </si>
  <si>
    <t>the spell ends, any creature who targets the warded</t>
  </si>
  <si>
    <t>creature with an attack or a harmful spell must first</t>
  </si>
  <si>
    <t>make a Wisdom saving throw. On a failed save, the</t>
  </si>
  <si>
    <t>creature must choose a new target or lose the attack</t>
  </si>
  <si>
    <t>or spell. This spell doesn’t protect the w arded creature</t>
  </si>
  <si>
    <t>from area effects, such as the explosion of a fireball.</t>
  </si>
  <si>
    <t>If the warded creature makes an attack or casts a spell</t>
  </si>
  <si>
    <t>that affects an enemy creature, this spell ends.</t>
  </si>
  <si>
    <t>You create three rays of fire and hurl them at targets</t>
  </si>
  <si>
    <t>within range. You can hurl them at one target or several.</t>
  </si>
  <si>
    <t>Make a ranged spell attack for each ray. On a hit, the</t>
  </si>
  <si>
    <t>target takes 2d6 fire damage.</t>
  </si>
  <si>
    <t>spell slot of 3rd level or higher, you create one additional</t>
  </si>
  <si>
    <t>ray for each slot level above 2nd.</t>
  </si>
  <si>
    <t>Components: V, S, M (a focus worth at least 1,000 gp,</t>
  </si>
  <si>
    <t>such as a crystal ball, a silver mirror, or a font filled</t>
  </si>
  <si>
    <t>with holy water)</t>
  </si>
  <si>
    <t>You can see and hear a particular creature you choose</t>
  </si>
  <si>
    <t>that is on the same plane of existence as you. The target</t>
  </si>
  <si>
    <t>must make a Wisdom saving throw, which is modified</t>
  </si>
  <si>
    <t>by how well you know the target and the sort of physical</t>
  </si>
  <si>
    <t>connection you have to it. If a target knows you're</t>
  </si>
  <si>
    <t>casting this spell, it can fail the saving throw voluntarily</t>
  </si>
  <si>
    <t>if it wants to be observed.</t>
  </si>
  <si>
    <t xml:space="preserve">Knowledge </t>
  </si>
  <si>
    <t>Save Modifier</t>
  </si>
  <si>
    <t>Secondhand (you have heard of the target)</t>
  </si>
  <si>
    <t xml:space="preserve">Firsthand (you have met the target) </t>
  </si>
  <si>
    <t xml:space="preserve">Familiar (you know the target well) </t>
  </si>
  <si>
    <t>Connection Save Modifier</t>
  </si>
  <si>
    <t xml:space="preserve">Likeness or picture </t>
  </si>
  <si>
    <t xml:space="preserve">Possession or garment </t>
  </si>
  <si>
    <t>Body part, lock of hair, bit of nail, or the like</t>
  </si>
  <si>
    <t>On a successful save, the target isn’t affected, and you</t>
  </si>
  <si>
    <t>can’t use this spell against it again for 24 hours.</t>
  </si>
  <si>
    <t>On a failed save, the spell creates an invisible sensor</t>
  </si>
  <si>
    <t>within 10 feet of the target. You can see and hear through</t>
  </si>
  <si>
    <t>the sensor as if you were there. The sensor moves with</t>
  </si>
  <si>
    <t>the target, remaining within 10 feet of it for the duration.</t>
  </si>
  <si>
    <t>A creature that can see invisible objects sees the sensor</t>
  </si>
  <si>
    <t>as a luminous orb about the size of your fist.</t>
  </si>
  <si>
    <t>Instead of targeting a creature, you can choose a</t>
  </si>
  <si>
    <t>location you have seen before as the target of this spell.</t>
  </si>
  <si>
    <t>When you do, the sensor appears at that location and</t>
  </si>
  <si>
    <t>doesn’t move.</t>
  </si>
  <si>
    <t>attack during the spell’s duration, your weapon flares</t>
  </si>
  <si>
    <t>with white-hot intensity, and the attack deals an extra</t>
  </si>
  <si>
    <t>1d6 fire damage to the target and causes the target to</t>
  </si>
  <si>
    <t>ignite in flames. At the start of each of its turns until</t>
  </si>
  <si>
    <t>the spell ends, the target must make a Constitution</t>
  </si>
  <si>
    <t>saving throw. On a failed save, it takes 1d6 fire damage.</t>
  </si>
  <si>
    <t>On a successful save, the spell ends. If the target or a</t>
  </si>
  <si>
    <t>creature within 5 feet of it uses an action to put out the</t>
  </si>
  <si>
    <t>flames, or if some other effect douses the flames (such</t>
  </si>
  <si>
    <t>as the target being submerged in water), the spell ends.</t>
  </si>
  <si>
    <t>spell slot of 2nd level or higher, the initial extra damage</t>
  </si>
  <si>
    <t>dealt by the attack increases by 1d6 for each slot</t>
  </si>
  <si>
    <t>Components: V, S, M (a pinch of talc and a small</t>
  </si>
  <si>
    <t>sprinkling of powdered silver)</t>
  </si>
  <si>
    <t>For the duration, you see invisible creatures and objects</t>
  </si>
  <si>
    <t>as if they were visible, and you can see into the Ethereal</t>
  </si>
  <si>
    <t>Plane. Ethereal creatures and objects appear ghostly</t>
  </si>
  <si>
    <t>and translucent.</t>
  </si>
  <si>
    <t>This spell allows you to change the appearance of any</t>
  </si>
  <si>
    <t>number of creatures that you can see within range. You</t>
  </si>
  <si>
    <t>give each target you choose a new, illusory appearance.</t>
  </si>
  <si>
    <t>An unwilling target can make a Charisma saving throw,</t>
  </si>
  <si>
    <t>and if it succeeds, it is unaffected by this spell.</t>
  </si>
  <si>
    <t>The spell disguises physical appearance as w ell as</t>
  </si>
  <si>
    <t>clothing, armor, weapons, and equipment. You can make</t>
  </si>
  <si>
    <t>each creature seem 1 foot shorter or taller and appear</t>
  </si>
  <si>
    <t>thin, fat, or in between. You can’t change a target’s body</t>
  </si>
  <si>
    <t>type, so you must choose a form that has the same</t>
  </si>
  <si>
    <t>basic arrangement of limbs. Otherwise, the extent of</t>
  </si>
  <si>
    <t>the illusion is up to you. The spell lasts for the duration,</t>
  </si>
  <si>
    <t>unless you use your action to dismiss it sooner.</t>
  </si>
  <si>
    <t>to add a hat to a creature’s outfit, objects pass through</t>
  </si>
  <si>
    <t>the hat, and anyone who touches it would feel nothing</t>
  </si>
  <si>
    <t>or w ould feel the creature’s head and hair. If you use</t>
  </si>
  <si>
    <t>this spell to appear thinner than you are, the hand of</t>
  </si>
  <si>
    <t>someone w ho reaches out to touch you would bump into</t>
  </si>
  <si>
    <t>you while it was seemingly still in midair.</t>
  </si>
  <si>
    <t>A creature can use its action to inspect a target and</t>
  </si>
  <si>
    <t>make an Intelligence (Investigation) check against your</t>
  </si>
  <si>
    <t>spell save DC. If it succeeds, it becomes aware that the</t>
  </si>
  <si>
    <t>target is disguised.</t>
  </si>
  <si>
    <t>Range: Unlimited</t>
  </si>
  <si>
    <t>Components: V, S, M (a short piece of fine copper wire)</t>
  </si>
  <si>
    <t>You send a short message of twenty-five words or</t>
  </si>
  <si>
    <t>less to a creature with which you are familiar. The</t>
  </si>
  <si>
    <t>creature hears the message in its mind, recognizes</t>
  </si>
  <si>
    <t>you as the sender if it knows you, and can answer in a</t>
  </si>
  <si>
    <t>like manner immediately. The spell enables creatures</t>
  </si>
  <si>
    <t>with Intelligence scores of at least 1 to understand the</t>
  </si>
  <si>
    <t>meaning of your message.</t>
  </si>
  <si>
    <t>You can send the message across any distance and</t>
  </si>
  <si>
    <t>even to other planes of existence, but if the target is on a</t>
  </si>
  <si>
    <t>different plane than you, there is a 5 percent chance that</t>
  </si>
  <si>
    <t>the message doesn’t arrive.</t>
  </si>
  <si>
    <t>Components: V, S, M (a powder composed of diamond,</t>
  </si>
  <si>
    <t>emerald, ruby, and sapphire dust worth at least 5,000</t>
  </si>
  <si>
    <t>By means of this spell, a willing creature or an object</t>
  </si>
  <si>
    <t>can be hidden away, safe from detection for the</t>
  </si>
  <si>
    <t>duration. When you cast the spell and touch the target,</t>
  </si>
  <si>
    <t>it becomes invisible and can’t be targeted by divination</t>
  </si>
  <si>
    <t>spells or perceived through scrying sensors created by</t>
  </si>
  <si>
    <t>divination spells.</t>
  </si>
  <si>
    <t>If the target is a creature, it falls into a state of</t>
  </si>
  <si>
    <t>suspended animation. Time ceases toflow for it, and it</t>
  </si>
  <si>
    <t>doesn’t grow older.</t>
  </si>
  <si>
    <t>You can set a condition for the spell to end early.</t>
  </si>
  <si>
    <t>The condition can be anything you choose, but it</t>
  </si>
  <si>
    <t>must occur or be visible within 1 mile of the target.</t>
  </si>
  <si>
    <t>Examples include “after 1,000 years” or “when the</t>
  </si>
  <si>
    <t>tarrasque awakens.” This spell also ends if the target</t>
  </si>
  <si>
    <t>takes any damage.</t>
  </si>
  <si>
    <t>9th-level transmutation</t>
  </si>
  <si>
    <t>Components: V, S, M (a jade circlet worth at least 1,500</t>
  </si>
  <si>
    <t>gp, which you must place on your head before you</t>
  </si>
  <si>
    <t>cast the spell)</t>
  </si>
  <si>
    <t>You assume the form of a different creature for the</t>
  </si>
  <si>
    <t>duration. The new form can be of any creature with</t>
  </si>
  <si>
    <t>a challenge rating equal to your level or lower. The</t>
  </si>
  <si>
    <t>creature can’t be a construct or an undead, and you</t>
  </si>
  <si>
    <t>must have seen the sort of creature at least once. You</t>
  </si>
  <si>
    <t>transform into an average example of that creature, one</t>
  </si>
  <si>
    <t>without any c lass levels or the Spellcasting trait.</t>
  </si>
  <si>
    <t>Your game statistics are replaced by the statistics</t>
  </si>
  <si>
    <t>of the chosen creature, though you retain your</t>
  </si>
  <si>
    <t>alignment and Intelligence, Wisdom, and Charisma</t>
  </si>
  <si>
    <t>scores. You also retain all of your skill and saving</t>
  </si>
  <si>
    <t>throw proficiencies, in addition to gaining those of the</t>
  </si>
  <si>
    <t>creature. If the creature has the same proficiency as you</t>
  </si>
  <si>
    <t>and the bonus listed in its statistics is higher than yours,</t>
  </si>
  <si>
    <t>use the creature’s bonus in place of yours. You can’t use</t>
  </si>
  <si>
    <t>any legendary actions or lair actions of the new form.</t>
  </si>
  <si>
    <t>You assume the hit points and Hit Dice of the new</t>
  </si>
  <si>
    <t>form. When you revert to your normal form, you</t>
  </si>
  <si>
    <t>return to the number of hit points you had before you</t>
  </si>
  <si>
    <t>transformed. If you revert as a result of dropping to</t>
  </si>
  <si>
    <t>0 hit points, any excess damage carries over to your</t>
  </si>
  <si>
    <t>reduce your normal form to 0 hit points, you aren’t</t>
  </si>
  <si>
    <t>You retain the benefit of any features from your class,</t>
  </si>
  <si>
    <t>race, or other source and can use them, provided that</t>
  </si>
  <si>
    <t>your new form is physically capable of doing so. You</t>
  </si>
  <si>
    <t>can’t use any special senses you have (for example,</t>
  </si>
  <si>
    <t>darkvision) unless your new form also has that sense.</t>
  </si>
  <si>
    <t>You can only speak if the creature can normally speak.</t>
  </si>
  <si>
    <t>When you transform, you choose whether your</t>
  </si>
  <si>
    <t>equipment falls to the ground, merges into the new</t>
  </si>
  <si>
    <t>form, or is worn by it. Worn equipment functions as</t>
  </si>
  <si>
    <t>normal. The DM determines whether it is practical for</t>
  </si>
  <si>
    <t>the new form to wear a piece of equipment, based on</t>
  </si>
  <si>
    <t>the creature’s shape and size. Your equipment doesn’t</t>
  </si>
  <si>
    <t>change shape or size to match the new form, and any</t>
  </si>
  <si>
    <t>equipment that the new form can’t wear must either fall</t>
  </si>
  <si>
    <t>to the ground or merge into your new form. Equipment</t>
  </si>
  <si>
    <t>that merges has no effect in that state.</t>
  </si>
  <si>
    <t>During this spell’s duration, you can use your action to</t>
  </si>
  <si>
    <t>assume a different form following the same restrictions</t>
  </si>
  <si>
    <t>and rules for the original form, with one exception: if</t>
  </si>
  <si>
    <t>your new form has more hit points than your current</t>
  </si>
  <si>
    <t>one, your hit points remain at their current value.</t>
  </si>
  <si>
    <t>Components: V, S, M (a chip of mica)</t>
  </si>
  <si>
    <t>A sudden loud ringing noise, painfully intense, erupts</t>
  </si>
  <si>
    <t>from a point of your choice within range. Each creature</t>
  </si>
  <si>
    <t>in a 10-foot-radius sphere centered on that point must</t>
  </si>
  <si>
    <t>3d8 thunder damage on a failed save, or half as much</t>
  </si>
  <si>
    <t>damage on a successful one. A creature made of</t>
  </si>
  <si>
    <t>inorganic material such as stone, crystal, or metal has</t>
  </si>
  <si>
    <t>disadvantage on this saving throw.</t>
  </si>
  <si>
    <t>A nonmagical object that isn’t being worn or carried</t>
  </si>
  <si>
    <t>also takes the damage if it’s in the spell's area.</t>
  </si>
  <si>
    <t>Shield</t>
  </si>
  <si>
    <t>Casting Time: 1 reaction, which you take when you are</t>
  </si>
  <si>
    <t>hit by an attack or targeted by the magic missile spell</t>
  </si>
  <si>
    <t>An invisible barrier of magical force appears and</t>
  </si>
  <si>
    <t>protects you. Until the start of your next turn, you have a</t>
  </si>
  <si>
    <t>+5 bonus to AC, including against the triggering attack,</t>
  </si>
  <si>
    <t>and you take no damage from magic missile.</t>
  </si>
  <si>
    <t>Components: V, S, M (a small parchment with a bit of</t>
  </si>
  <si>
    <t>holy text written on it)</t>
  </si>
  <si>
    <t>A shimmering field appears and surrounds a creature</t>
  </si>
  <si>
    <t>of your choice within range, granting it a +2 bonus to AC</t>
  </si>
  <si>
    <t>for the duration.</t>
  </si>
  <si>
    <t>Components: V, S, M (mistletoe, a shamrock leaf, and a</t>
  </si>
  <si>
    <t>club or quarterstaff)</t>
  </si>
  <si>
    <t>The wood of a club or quarterstaff you are holding is</t>
  </si>
  <si>
    <t>imbued with nature’s power. For the duration, you can</t>
  </si>
  <si>
    <t>use your spellcasting ability instead of Strength for</t>
  </si>
  <si>
    <t>the attack and damage rolls of melee attacks using</t>
  </si>
  <si>
    <t>that weapon, and the weapon's damage die becomes</t>
  </si>
  <si>
    <t>a d8. The weapon also becomes magical, if it isn’t</t>
  </si>
  <si>
    <t>already. The spell ends if you cast it again or if you let go</t>
  </si>
  <si>
    <t>of the weapon.</t>
  </si>
  <si>
    <t>Lightning springs from your hand to deliver a shock to</t>
  </si>
  <si>
    <t>a creature you try to touch. Make a melee spell attack</t>
  </si>
  <si>
    <t>against the target. You have advantage on the attack roll</t>
  </si>
  <si>
    <t>if the target is wearing armor made of metal. On a hit,</t>
  </si>
  <si>
    <t>the target takes 1d8 lightning damage, and it can’t take</t>
  </si>
  <si>
    <t>reactions until the start of its next turn.</t>
  </si>
  <si>
    <t>For the duration, no sound can be created within or</t>
  </si>
  <si>
    <t>pass through a 20-foot-radius sphere centered on a</t>
  </si>
  <si>
    <t>point you choose within range. Any creature or object</t>
  </si>
  <si>
    <t>entirely inside the sphere is immune to thunder damage,</t>
  </si>
  <si>
    <t>and creatures are deafened while entirely inside it.</t>
  </si>
  <si>
    <t>Casting a spell that includes a verbal component is</t>
  </si>
  <si>
    <t>impossible there.</t>
  </si>
  <si>
    <t>other visible phenomenon that is no larger than a 15-foot</t>
  </si>
  <si>
    <t>cube. The image appears at a spot within range and</t>
  </si>
  <si>
    <t>lasts for the duration. The image is purely visual; it isn't</t>
  </si>
  <si>
    <t>accompanied by sound, smell, or other sensory effects.</t>
  </si>
  <si>
    <t>You can use your action to cause the image to move to</t>
  </si>
  <si>
    <t>any spot within range. As the image changes location,</t>
  </si>
  <si>
    <t>you can alter its appearance so that its movements</t>
  </si>
  <si>
    <t>appear natural for the image. For example, if you create</t>
  </si>
  <si>
    <t>an image of a creature and move it, you can alter the</t>
  </si>
  <si>
    <t>image so that it appears to be walking.</t>
  </si>
  <si>
    <t>can see through the image.</t>
  </si>
  <si>
    <t>Casting Time: 12 hours</t>
  </si>
  <si>
    <t>Components: V, S, M (snow or ice in quantities</t>
  </si>
  <si>
    <t>sufficient to made a life-size copy of the duplicated</t>
  </si>
  <si>
    <t>creature; some hair, fingernail clippings, or other</t>
  </si>
  <si>
    <t>piece of that creature’s body placed inside the snow</t>
  </si>
  <si>
    <t>or ice; and powdered ruby worth 1,500 gp, sprinkled</t>
  </si>
  <si>
    <t>over the duplicate and consumed by the spell)</t>
  </si>
  <si>
    <t>You shape an illusory duplicate of one beast or</t>
  </si>
  <si>
    <t>humanoid that is within range for the entire casting</t>
  </si>
  <si>
    <t>time of the spell. The duplicate is a creature, partially</t>
  </si>
  <si>
    <t>real and formed from ice or snow, and it can take</t>
  </si>
  <si>
    <t>actions and otherwise be affected as a normal creature.</t>
  </si>
  <si>
    <t>It appears to be the same as the original, but it has half</t>
  </si>
  <si>
    <t>the creature’s hit point maximum and is formed without</t>
  </si>
  <si>
    <t>any equipment. Otherwise, the illusion uses all the</t>
  </si>
  <si>
    <t>statistics of the creature it duplicates.</t>
  </si>
  <si>
    <t>The simulacrum is friendly to you and creatures you</t>
  </si>
  <si>
    <t>designate. It obeys your spoken commands, moving</t>
  </si>
  <si>
    <t>and acting in accordance with your wishes and acting</t>
  </si>
  <si>
    <t>on your turn in combat. The simulacrum lacks the</t>
  </si>
  <si>
    <t>ability to learn or become more powerful, so it never</t>
  </si>
  <si>
    <t>increases its level or other abilities, nor can it regain</t>
  </si>
  <si>
    <t>expended spell slots.</t>
  </si>
  <si>
    <t>If the simulacrum is damaged, you can repair it in an</t>
  </si>
  <si>
    <t>alchemical laboratory, using rare herbs and minerals</t>
  </si>
  <si>
    <t>worth 100 gp per hit point it regains. The simulacrum</t>
  </si>
  <si>
    <t>lasts until it drops to 0 hit points, at which point it</t>
  </si>
  <si>
    <t>reverts to snow and melts instantly.</t>
  </si>
  <si>
    <t>If you cast this spell again, any currently</t>
  </si>
  <si>
    <t>active duplicates you created with this spell are</t>
  </si>
  <si>
    <t>instantly destroyed.</t>
  </si>
  <si>
    <t>Components: V, S, M (a pinch of fine sand, rose petals,</t>
  </si>
  <si>
    <t>or a cricket)</t>
  </si>
  <si>
    <t>This spell sends creatures into a magical slumber.</t>
  </si>
  <si>
    <t>Roll 5d8; the total is how many hit points of creatures</t>
  </si>
  <si>
    <t>this spell can affect. Creatures within 20 feet of</t>
  </si>
  <si>
    <t>a point you choose within range are affected in</t>
  </si>
  <si>
    <t>ascending order of their current hit points (ignoring</t>
  </si>
  <si>
    <t>unconscious creatures).</t>
  </si>
  <si>
    <t>hit points, each creature affected by this spell falls</t>
  </si>
  <si>
    <t>unconscious until the spell ends, the sleeper takes</t>
  </si>
  <si>
    <t>damage, or someone uses an action to shake or slap the</t>
  </si>
  <si>
    <t>sleeper awake. Subtract each creature’s hit points from</t>
  </si>
  <si>
    <t>the total before moving on to the creature with the next</t>
  </si>
  <si>
    <t>lowest hit points. A creature’s hit points must be equal</t>
  </si>
  <si>
    <t>to or less than the remaining total for that creature</t>
  </si>
  <si>
    <t>to be affected.</t>
  </si>
  <si>
    <t>Undead and creatures immune to being charmed</t>
  </si>
  <si>
    <t>aren’t affected by this spell.</t>
  </si>
  <si>
    <t>spell slot of 2nd level or higher, roll an additional 2d8 for</t>
  </si>
  <si>
    <t>each slot level above 1st.</t>
  </si>
  <si>
    <t>Until the spell ends, freezing rain and sleet fall in a</t>
  </si>
  <si>
    <t>20-foot-tall cylinder with a 40-foot radius centered on</t>
  </si>
  <si>
    <t>a point you choose within range. The area is heavily</t>
  </si>
  <si>
    <t>obscured, and exposed flames in the area are doused.</t>
  </si>
  <si>
    <t>The ground in the area is covered with slick ice,</t>
  </si>
  <si>
    <t>making it difficult terrain. When a creature enters the</t>
  </si>
  <si>
    <t>spell’s area for the first time on a turn or starts its turn</t>
  </si>
  <si>
    <t>there, it must make a Dexterity saving throw. On a failed</t>
  </si>
  <si>
    <t>save, it falls prone.</t>
  </si>
  <si>
    <t>If a creature is concentrating in the spell’s area, the</t>
  </si>
  <si>
    <t>creature must make a successful Constitution saving</t>
  </si>
  <si>
    <t>throw against your spell save DC or lose concentration.</t>
  </si>
  <si>
    <t>Components: V, S, M (a drop of molasses)</t>
  </si>
  <si>
    <t>You alter time around up to six creatures of your</t>
  </si>
  <si>
    <t>choice in a 40-foot cube within range. Each target must</t>
  </si>
  <si>
    <t>succeed on a Wisdom saving throw or be affected by</t>
  </si>
  <si>
    <t>this spell for the duration.</t>
  </si>
  <si>
    <t>An affected target’s speed is halved, it takes a -2</t>
  </si>
  <si>
    <t>penalty to AC and Dexterity saving throws, and it can’t</t>
  </si>
  <si>
    <t>use reactions. On its turn, it can use either an action or</t>
  </si>
  <si>
    <t>a bonus action, not both. Regardless of the creature’s</t>
  </si>
  <si>
    <t>abilities or magic items, it can’t make more than one</t>
  </si>
  <si>
    <t>melee or ranged attack during its turn.</t>
  </si>
  <si>
    <t>If the creature attempts to cast a spell with a casting</t>
  </si>
  <si>
    <t>time of 1 action, roll a d20. On an 11 or higher, the spell</t>
  </si>
  <si>
    <t>doesn’t take effect until the creature’s next turn, and the</t>
  </si>
  <si>
    <t>creature must use its action on that turn to complete the</t>
  </si>
  <si>
    <t>spell. If it can’t, the spell is wasted.</t>
  </si>
  <si>
    <t>A creature affected by this spell makes another</t>
  </si>
  <si>
    <t>Wisdom saving throw at the end of its turn. On a</t>
  </si>
  <si>
    <t>successful save, the effect ends for it.</t>
  </si>
  <si>
    <t>Spare The Dying</t>
  </si>
  <si>
    <t>You touch a living creature that has 0 hit points. The</t>
  </si>
  <si>
    <t>creature becomes stable. This spell has no effect on</t>
  </si>
  <si>
    <t>Speak With Animals</t>
  </si>
  <si>
    <t>You gain the ability to comprehend and verbally</t>
  </si>
  <si>
    <t>communicate with beasts for the duration. The</t>
  </si>
  <si>
    <t>knowledge and awareness of many beasts is limited</t>
  </si>
  <si>
    <t>by their intelligence, but at minimum, beasts can</t>
  </si>
  <si>
    <t>give you information about nearby locations and</t>
  </si>
  <si>
    <t>monsters, including whatever they can perceive or have</t>
  </si>
  <si>
    <t>perceived within the past day. You might be able to</t>
  </si>
  <si>
    <t>persuade a beast to perform a small favor for you, at the</t>
  </si>
  <si>
    <t>DM’s discretion.</t>
  </si>
  <si>
    <t>Speak With Dead</t>
  </si>
  <si>
    <t>Components: V, S, M (burning incense)</t>
  </si>
  <si>
    <t>You grant the semblance of life and intelligence to a</t>
  </si>
  <si>
    <t>corpse of your choice within range, allowing it to answer</t>
  </si>
  <si>
    <t>the questions you pose. The corpse must still have a</t>
  </si>
  <si>
    <t>mouth and can’t be undead. The spell fails if the corpse</t>
  </si>
  <si>
    <t>was the target of this spell within the last 10 days.</t>
  </si>
  <si>
    <t>Until the spell ends, you can ask the corpse up tofive</t>
  </si>
  <si>
    <t>questions. The corpse knows only what it knew in life,</t>
  </si>
  <si>
    <t>including the languages it knew. Answers are usually</t>
  </si>
  <si>
    <t>brief, cryptic, or repetitive, and the corpse is under no</t>
  </si>
  <si>
    <t>compulsion to offer a truthful answer if you are hostile</t>
  </si>
  <si>
    <t>to it or it recognizes you as an enemy. This spell doesn’t</t>
  </si>
  <si>
    <t>return the creature’s soul to its body, only its animating</t>
  </si>
  <si>
    <t>spirit. Thus, the corpse can’t learn new information,</t>
  </si>
  <si>
    <t>doesn’t comprehend anything that has happened since it</t>
  </si>
  <si>
    <t>died, and can’t speculate about future events.</t>
  </si>
  <si>
    <t>Speak With Plants</t>
  </si>
  <si>
    <t>You imbue plants within 30 feet of you with limited</t>
  </si>
  <si>
    <t>sentience and animation, giving them the ability</t>
  </si>
  <si>
    <t>to communicate with you and follow your simple</t>
  </si>
  <si>
    <t>commands. You can question plants about events in the</t>
  </si>
  <si>
    <t>spell’s area within the past day, gaining information</t>
  </si>
  <si>
    <t>about creatures that have passed, weather, and other</t>
  </si>
  <si>
    <t>circumstances.</t>
  </si>
  <si>
    <t>You can also turn difficult terrain caused by plant</t>
  </si>
  <si>
    <t>growth (such as thickets and undergrowth) into ordinary</t>
  </si>
  <si>
    <t>terrain that lasts for the duration. Or you can turn</t>
  </si>
  <si>
    <t>ordinary terrain where plants are present into difficult</t>
  </si>
  <si>
    <t>terrain that lasts for the duration, causing v ines and</t>
  </si>
  <si>
    <t>branches to hinder pursuers, for example.</t>
  </si>
  <si>
    <t>Plants might be able to perform other tasks on your</t>
  </si>
  <si>
    <t>behalf, at the DM’s discretion. The spell doesn’t enable</t>
  </si>
  <si>
    <t>plants to uproot themselves and move about, but they</t>
  </si>
  <si>
    <t>can freely move branches, tendrils, and stalks.</t>
  </si>
  <si>
    <t>If a plant creature is in the area, you can communicate</t>
  </si>
  <si>
    <t>with it as if you shared a common language, but you</t>
  </si>
  <si>
    <t>gain no magical ability to influence it.</t>
  </si>
  <si>
    <t>This spell can cause the plants created by the entangle</t>
  </si>
  <si>
    <t>spell to release a restrained creature.</t>
  </si>
  <si>
    <t>Components: V, S, M (a drop of bitumen and a spider)</t>
  </si>
  <si>
    <t>Until the spell ends, one willing creature you touch</t>
  </si>
  <si>
    <t>gains the ability to move up, down, and across vertical</t>
  </si>
  <si>
    <t>surfaces and upside down along ceilings, while leaving</t>
  </si>
  <si>
    <t>its hands free. The target also gains a climbing speed</t>
  </si>
  <si>
    <t>equal to its walking speed.</t>
  </si>
  <si>
    <t>Components: V, S, M (seven sharp thorns or seven</t>
  </si>
  <si>
    <t>small twigs, each sharpened to a point)</t>
  </si>
  <si>
    <t>The ground in a 20-foot radius centered on a point</t>
  </si>
  <si>
    <t>within range twists and sprouts hard spikes and thorns.</t>
  </si>
  <si>
    <t>The area becomes difficult terrain for the duration.</t>
  </si>
  <si>
    <t>When a creature moves into or within the area, it takes</t>
  </si>
  <si>
    <t>2d4 piercing damage for every 5 feet it travels.</t>
  </si>
  <si>
    <t>The transformation of the ground is camouflaged to</t>
  </si>
  <si>
    <t>look natural. Any creature that can’t see the area at the</t>
  </si>
  <si>
    <t>time the spell is cast must make a Wisdom (Perception)</t>
  </si>
  <si>
    <t>check against your spell save DC to recognize the</t>
  </si>
  <si>
    <t>terrain as hazardous before entering it.</t>
  </si>
  <si>
    <t>Range: Sel f (15-foot radius)</t>
  </si>
  <si>
    <t>Components: V, S, M (a holy symbol)</t>
  </si>
  <si>
    <t>You call forth spirits to protect you. They flit around you</t>
  </si>
  <si>
    <t>to a distance of 15 feet for the duration. If you are good</t>
  </si>
  <si>
    <t>or neutral, their spectral form appears angelic or fey</t>
  </si>
  <si>
    <t>(your choice). If you are evil, they appear fiendish.</t>
  </si>
  <si>
    <t>number of creatures you can see to be unaffected by it.</t>
  </si>
  <si>
    <t>An affected creature’s speed is halved in the area, and</t>
  </si>
  <si>
    <t>when the creature enters the area for the first time on</t>
  </si>
  <si>
    <t>a turn or starts its turn there, it must make a Wisdom</t>
  </si>
  <si>
    <t>saving throw. On a failed save, the creature takes 3d8</t>
  </si>
  <si>
    <t>radiant damage (if you are good or neutral) or 3d8</t>
  </si>
  <si>
    <t>necrotic damage (if you are evil). On a successful save,</t>
  </si>
  <si>
    <t>the creature takes half as much damage.</t>
  </si>
  <si>
    <t>1d8 for each slot level above 3rd.</t>
  </si>
  <si>
    <t>Spiritual Weapons</t>
  </si>
  <si>
    <t>You create a floating, spectral weapon within range that</t>
  </si>
  <si>
    <t>lasts for the duration or until you cast this spell again.</t>
  </si>
  <si>
    <t>When you cast the spell, you can make a melee spell</t>
  </si>
  <si>
    <t>attack against a creature within 5 feet of the weapon. On</t>
  </si>
  <si>
    <t>a hit, the target takes force damage equal to 1d8 + your</t>
  </si>
  <si>
    <t>spellcasting ability modifier.</t>
  </si>
  <si>
    <t>weapon up to 20 feet and repeat the attack against a</t>
  </si>
  <si>
    <t>creature within 5 feet of it.</t>
  </si>
  <si>
    <t>The weapon can take whatever form you choose.</t>
  </si>
  <si>
    <t>Clerics of deities who are associated with a particular</t>
  </si>
  <si>
    <t>weapon (as St. Cuthbert is known for his mace</t>
  </si>
  <si>
    <t>and Thor for his hammer) make this spell’s effect</t>
  </si>
  <si>
    <t>resemble that weapon.</t>
  </si>
  <si>
    <t>1d8 for every two slot levels above the 2nd.</t>
  </si>
  <si>
    <t>attack during this spell’s duration, your weapon pierces</t>
  </si>
  <si>
    <t>both body and mind, and the attack deals an extra</t>
  </si>
  <si>
    <t>4d6 psychic damage to the target. The target must</t>
  </si>
  <si>
    <t>make a Wisdom saving throw. On a failed save, it has</t>
  </si>
  <si>
    <t>disadvantage on attack rolls and ability checks, and</t>
  </si>
  <si>
    <t>can't take reactions, until the end of its next turn.</t>
  </si>
  <si>
    <t>Components: V, S, M (a rotten egg or several skunk</t>
  </si>
  <si>
    <t>cabbage leaves)</t>
  </si>
  <si>
    <t>You create a 20-foot-radius sphere of yellow, nauseating</t>
  </si>
  <si>
    <t>gas centered on a point within range. The cloud spreads</t>
  </si>
  <si>
    <t>around corners, and its area is heavily obscured. The</t>
  </si>
  <si>
    <t>cloud lingers in the air for the duration.</t>
  </si>
  <si>
    <t>Each creature that is completely within the cloud at</t>
  </si>
  <si>
    <t>the start of its turn must make a Constitution saving</t>
  </si>
  <si>
    <t>throw against poison. On a failed save, the creature</t>
  </si>
  <si>
    <t>spends its action that turn retching and reeling.</t>
  </si>
  <si>
    <t>Creatures that don’t need to breathe or are immune to</t>
  </si>
  <si>
    <t>poison automatically succeed on this saving throw.</t>
  </si>
  <si>
    <t>A moderate wind (at least 10 miles per hour) disperses</t>
  </si>
  <si>
    <t>the cloud after 4 rounds. A strong wind (at least 20</t>
  </si>
  <si>
    <t>miles per hour) disperses it after 1 round.</t>
  </si>
  <si>
    <t>Components: V, S, M (soft clay, which must be worked</t>
  </si>
  <si>
    <t>into roughly the desired shape of the stone object)</t>
  </si>
  <si>
    <t>You touch a stone object of Medium size or smaller or</t>
  </si>
  <si>
    <t>a section of stone no more than 5 feet in any dimension</t>
  </si>
  <si>
    <t>and form it into any shape that suits your purpose. So,</t>
  </si>
  <si>
    <t>for example, you could shape a large rock into a weapon,</t>
  </si>
  <si>
    <t>idol, or coffer, or make a small passage through a wall,</t>
  </si>
  <si>
    <t>as long as the wall is less than 5 feet thick. You could</t>
  </si>
  <si>
    <t>also shape a stone door or its frame to seal the door</t>
  </si>
  <si>
    <t>shut. The object you create can have up to two hinges</t>
  </si>
  <si>
    <t>and a latch, but finer mechanical detail isn’t possible.</t>
  </si>
  <si>
    <t>Components: V, S, M (diamond dust worth 100 gp,</t>
  </si>
  <si>
    <t>This spell turns the flesh of a willing creature you touch</t>
  </si>
  <si>
    <t>as hard as stone. Until the spell ends, the target has</t>
  </si>
  <si>
    <t>resistance to nonmagical bludgeoning, piercing, and</t>
  </si>
  <si>
    <t>slashing damage.</t>
  </si>
  <si>
    <t>A churning storm cloud forms, centered on a point you</t>
  </si>
  <si>
    <t>can see and spreading to a radius of 360 feet. Lightning</t>
  </si>
  <si>
    <t>flashes in the area, thunder booms, and strong winds</t>
  </si>
  <si>
    <t>roar. Each creature under the cloud (no more than 5,000</t>
  </si>
  <si>
    <t>feet beneath the cloud) when it appears must make a</t>
  </si>
  <si>
    <t>Constitution saving throw. On a failed save, a creature</t>
  </si>
  <si>
    <t>takes 2d6 thunder damage and becomes deafened</t>
  </si>
  <si>
    <t>for 5 minutes.</t>
  </si>
  <si>
    <t>Each round you maintain concentration on this spell,</t>
  </si>
  <si>
    <t>the storm produces additional effects on your turn.</t>
  </si>
  <si>
    <t>Round 2. Acidic rain falls from the cloud.</t>
  </si>
  <si>
    <t>Each creature and object under the cloud takes</t>
  </si>
  <si>
    <t>1d6 acid damage.</t>
  </si>
  <si>
    <t>Round 3. You call six bolts of lightning from the</t>
  </si>
  <si>
    <t>cloud to strike six creatures or objects of your choice</t>
  </si>
  <si>
    <t>beneath the cloud. A given creature or object can’t be</t>
  </si>
  <si>
    <t>struck by m ore than one bolt. A struck creature must</t>
  </si>
  <si>
    <t>make a Dexterity saving throw. The creature takes</t>
  </si>
  <si>
    <t>10d6 lightning damage on a failed save, or half as much</t>
  </si>
  <si>
    <t>Round 4. Hailstones rain down from the</t>
  </si>
  <si>
    <t>cloud. Each creature under the cloud takes 2d6</t>
  </si>
  <si>
    <t>Round 5-10. Gusts and freezing rain assail the</t>
  </si>
  <si>
    <t>area under the cloud. The area becomes difficult</t>
  </si>
  <si>
    <t>terrain and is heavily obscured. Each creature there</t>
  </si>
  <si>
    <t>takes 1d6 cold damage. Ranged weapon attacks in</t>
  </si>
  <si>
    <t>the area are impossible. The w ind and rain count as</t>
  </si>
  <si>
    <t>a severe distraction for the purposes of maintaining</t>
  </si>
  <si>
    <t>concentration on spells. Finally, gusts of strong wind</t>
  </si>
  <si>
    <t>(ranging from 20 to 50 miles per hour) automatically</t>
  </si>
  <si>
    <t>disperse fog, mists, and similar phenomena in the area,</t>
  </si>
  <si>
    <t>whether mundane or magical.</t>
  </si>
  <si>
    <t>or two) and magically influence a creature you can</t>
  </si>
  <si>
    <t>see within range that can hear and understand you.</t>
  </si>
  <si>
    <t>Creatures that can’t be charmed are immune to this</t>
  </si>
  <si>
    <t>effect. The suggestion must be worded in such a manner</t>
  </si>
  <si>
    <t>as to make the course of action sound reasonable.</t>
  </si>
  <si>
    <t>Asking the creature to stab itself, throw itself onto</t>
  </si>
  <si>
    <t>a spear, immolate itself, or do some other obviously</t>
  </si>
  <si>
    <t>harmful act ends the spell.</t>
  </si>
  <si>
    <t>The target must make a Wisdom saving throw. On a</t>
  </si>
  <si>
    <t>ends when the subject finishes what it w as asked to do.</t>
  </si>
  <si>
    <t>You can also specify conditions that will trigger a</t>
  </si>
  <si>
    <t>might suggest that a knight give her warhorse to the</t>
  </si>
  <si>
    <t>first beggar she meets. If the condition isn’t met before</t>
  </si>
  <si>
    <t>the spell expires, the activity isn’t performed.</t>
  </si>
  <si>
    <t>If you or any of your companions damage the target,</t>
  </si>
  <si>
    <t>Components: V, S, M (a magnifying glass)</t>
  </si>
  <si>
    <t>A beam of brilliant light flashes out from your hand</t>
  </si>
  <si>
    <t>in a 5-foot-wide, 60-foot-long line. Each creature in</t>
  </si>
  <si>
    <t>the line must make a Constitution saving throw. On a</t>
  </si>
  <si>
    <t>failed save, a creature takes 6d8 radiant damage and</t>
  </si>
  <si>
    <t>is blinded until your next turn. On a successful save,</t>
  </si>
  <si>
    <t>it takes half as much damage and isn’t blinded by this</t>
  </si>
  <si>
    <t>spell. Undead and oozes have disadvantage on this</t>
  </si>
  <si>
    <t>You can create a new line of radiance as your action</t>
  </si>
  <si>
    <t>on any turn until the spell ends.</t>
  </si>
  <si>
    <t>For the duration, a mote of brilliant radiance shines in</t>
  </si>
  <si>
    <t>your hand. It sheds bright light in a 30-foot radius and</t>
  </si>
  <si>
    <t>dim light for an additional 30 feet. This light is sunlight.</t>
  </si>
  <si>
    <t>Components: V, S, M (fire and a piece of sunstone)</t>
  </si>
  <si>
    <t>Brilliant sunlight flashes in a 60-foot radius centered</t>
  </si>
  <si>
    <t>on a point you choose within range. Each creature in</t>
  </si>
  <si>
    <t>that light must make a Constitution saving throw. On a</t>
  </si>
  <si>
    <t>failed save, a creature takes 12d6 radiant damage and is</t>
  </si>
  <si>
    <t>blinded for 1 minute. On a successful save, it takes half</t>
  </si>
  <si>
    <t>as much damage and isn’t blinded by this spell. Undead</t>
  </si>
  <si>
    <t>and o ozes have disadvantage on this saving throw.</t>
  </si>
  <si>
    <t>This spell dispels any darkness in its area that was</t>
  </si>
  <si>
    <t>created by a spell.</t>
  </si>
  <si>
    <t>Swift quiver</t>
  </si>
  <si>
    <t>Components: V, S, M (a quiver containing at least one</t>
  </si>
  <si>
    <t>piece of ammunition)</t>
  </si>
  <si>
    <t>You transmute your quiver so it produces an endless</t>
  </si>
  <si>
    <t>supply of nonmagical ammunition, which seems to leap</t>
  </si>
  <si>
    <t>into your hand when you reach for it.</t>
  </si>
  <si>
    <t>On each of your turns until the spell ends, you can use</t>
  </si>
  <si>
    <t>a bonus action to make two attacks with a weapon that</t>
  </si>
  <si>
    <t>uses ammunition from the quiver. Each time you make</t>
  </si>
  <si>
    <t>such a ranged attack, your quiver magically replaces</t>
  </si>
  <si>
    <t>the piece of ammunition you used with a similar piece</t>
  </si>
  <si>
    <t>of nonmagical ammunition. Any pieces of ammunition</t>
  </si>
  <si>
    <t>created by this spell disintegrate when the spell ends. If</t>
  </si>
  <si>
    <t>the quiver leaves your possession, the spell ends.</t>
  </si>
  <si>
    <t>7th-level abjuration</t>
  </si>
  <si>
    <t>Components: V, S, M (mercury, phosphorus, and</t>
  </si>
  <si>
    <t>powdered diamond and opal with a total value of at</t>
  </si>
  <si>
    <t>When you cast this spell, you inscribe a harmful glyph</t>
  </si>
  <si>
    <t>either on a surface (such as a section of floor, a wall, or</t>
  </si>
  <si>
    <t>a table) or within an object that can be closed to conceal</t>
  </si>
  <si>
    <t>the glyph (such as a book, a scroll, or a treasure chest).</t>
  </si>
  <si>
    <t>If you choose a surface, the glyph can cover an area of</t>
  </si>
  <si>
    <t>the surface no larger than 10 feet in diameter. If you</t>
  </si>
  <si>
    <t>choose an object, that object must remain in its place; if</t>
  </si>
  <si>
    <t>the object is moved more than 10 feet from where you</t>
  </si>
  <si>
    <t>cast this spell, the glyph is broken, and the spell ends</t>
  </si>
  <si>
    <t>without being triggered.</t>
  </si>
  <si>
    <t>The glyph is nearly invisible, requiring an Intelligence</t>
  </si>
  <si>
    <t>(Investigation) check against your spell save</t>
  </si>
  <si>
    <t>DC tofind it.</t>
  </si>
  <si>
    <t>You decide what triggers the glyph when you cast the</t>
  </si>
  <si>
    <t>spell. For glyphs inscribed on a surface, the most typical</t>
  </si>
  <si>
    <t>triggers include touching or stepping on the glyph,</t>
  </si>
  <si>
    <t>removing another object covering it, approaching within</t>
  </si>
  <si>
    <t>a certain distance of it, or manipulating the object</t>
  </si>
  <si>
    <t>that holds it. For glyphs inscribed within an object,</t>
  </si>
  <si>
    <t>the most common triggers are opening the object,</t>
  </si>
  <si>
    <t>approaching within a certain distance of it, or seeing or</t>
  </si>
  <si>
    <t>reading the glyph.</t>
  </si>
  <si>
    <t>You can further refine the trigger so the spell is</t>
  </si>
  <si>
    <t>activated only under certain circumstances or according</t>
  </si>
  <si>
    <t>to a creature’s physical characteristics (such as height</t>
  </si>
  <si>
    <t>or weight), or physical kind (for example, the ward could</t>
  </si>
  <si>
    <t>be set to affect hags or shapechangers). You can also</t>
  </si>
  <si>
    <t>specify creatures that don’t trigger the glyph, such as</t>
  </si>
  <si>
    <t>those who say a certain password.</t>
  </si>
  <si>
    <t>When you inscribe the glyph, choose one of the</t>
  </si>
  <si>
    <t>options below for its effect. Once triggered, the glyph</t>
  </si>
  <si>
    <t>glows, filling a 60-foot-radius sphere with dim light</t>
  </si>
  <si>
    <t>for 10 minutes, after which time the spell ends. Each</t>
  </si>
  <si>
    <t>creature in the sphere when the glyph activates is</t>
  </si>
  <si>
    <t>targeted by its effect, as is a creature that enters the</t>
  </si>
  <si>
    <t>sphere for the first time on a turn or ends its turn there.</t>
  </si>
  <si>
    <t>Death. Each target must make a Constitution saving</t>
  </si>
  <si>
    <t>throw, taking 10d 10 necrotic damage on a failed save, or</t>
  </si>
  <si>
    <t>half as much damage on a successful save.</t>
  </si>
  <si>
    <t>Discord. Each target must make a Constitution saving</t>
  </si>
  <si>
    <t>throw. On a failed save, a target bickers and argues</t>
  </si>
  <si>
    <t>with other creatures for 1 minute. During this time,</t>
  </si>
  <si>
    <t>it is incapable of meaningful communication and has</t>
  </si>
  <si>
    <t>disadvantage on attack rolls and ability checks.</t>
  </si>
  <si>
    <t>Fear. Each target must make a Wisdom saving throw</t>
  </si>
  <si>
    <t>and becomes frightened for 1 minute on a failed save.</t>
  </si>
  <si>
    <t>While frightened, the target drops whatever it is holding</t>
  </si>
  <si>
    <t>and must move at least 30 feet away from the glyph on</t>
  </si>
  <si>
    <t>each of its turns, if able.</t>
  </si>
  <si>
    <t>Hopelessness. Each target must make a Charisma</t>
  </si>
  <si>
    <t>saving throw. On a failed save, the target is</t>
  </si>
  <si>
    <t>overwhelmed with despair for 1 minute. During this</t>
  </si>
  <si>
    <t>time, it can’t attack or target any creature with harmful</t>
  </si>
  <si>
    <t>abilities, spells, or other magical effects.</t>
  </si>
  <si>
    <t>Insanity. Each target must make an Intelligence saving</t>
  </si>
  <si>
    <t>throw. On a failed save, the target is driven insane for</t>
  </si>
  <si>
    <t>1 minute. An insane creature can’t take actions, can't</t>
  </si>
  <si>
    <t>understand what other creatures say, can’t read, and</t>
  </si>
  <si>
    <t>speaks only in gibberish. The DM controls its movement,</t>
  </si>
  <si>
    <t>which is erratic.</t>
  </si>
  <si>
    <t>Pain. Each target must make a Constitution saving</t>
  </si>
  <si>
    <t>throw and becomes incapacitated with excruciating pain</t>
  </si>
  <si>
    <t>for 1 minute on a failed save.</t>
  </si>
  <si>
    <t>Sleep. Each target must make a Wisdom saving throw</t>
  </si>
  <si>
    <t>and falls unconscious for 10 minutes on a failed save. A</t>
  </si>
  <si>
    <t>creature awakens if it takes damage or if someone uses</t>
  </si>
  <si>
    <t>an action to shake or slap it awake.</t>
  </si>
  <si>
    <t>Stunning. Each target must make a Wisdom saving</t>
  </si>
  <si>
    <t>throw and becomes stunned for 1 minute on a failed save.</t>
  </si>
  <si>
    <t>Components: V, S, M (tiny tarts and a feather that is</t>
  </si>
  <si>
    <t>waved in the air)</t>
  </si>
  <si>
    <t>perceives everything as hilariously funny and falls</t>
  </si>
  <si>
    <t>intofits of laughter if this spell affects it. The target</t>
  </si>
  <si>
    <t>must succeed on a Wisdom saving throw or fall prone,</t>
  </si>
  <si>
    <t>becoming incapacitated and unable to stand up for the</t>
  </si>
  <si>
    <t>duration. A creature with an Intelligence score of 4 or</t>
  </si>
  <si>
    <t>less isn’t affected.</t>
  </si>
  <si>
    <t>At the end of each of its turns, and each time it takes</t>
  </si>
  <si>
    <t>damage, the target can make another Wisdom saving</t>
  </si>
  <si>
    <t>throw. The target has advantage on the saving throw if</t>
  </si>
  <si>
    <t>it’s triggered by damage. On a success, the spell ends.</t>
  </si>
  <si>
    <t>You gain the ability to move or manipulate creatures</t>
  </si>
  <si>
    <t>or objects by thought. When you cast the spell, and as</t>
  </si>
  <si>
    <t>your action each round for the duration, you can exert</t>
  </si>
  <si>
    <t>your will on one creature or object that you can see</t>
  </si>
  <si>
    <t>within range, causing the appropriate effect below. You</t>
  </si>
  <si>
    <t>can affect the same target round after round, or choose</t>
  </si>
  <si>
    <t>a new one at any time. If you switch targets, the prior</t>
  </si>
  <si>
    <t>target is no longer affected by the spell.</t>
  </si>
  <si>
    <t>Creature. You can try to move a Huge or smaller</t>
  </si>
  <si>
    <t>creature. Make an ability check with your spellcasting</t>
  </si>
  <si>
    <t>ability contested by the creature’s Strength check. If</t>
  </si>
  <si>
    <t>you win the contest, you move the creature up to 30 feet</t>
  </si>
  <si>
    <t>in any direction, including upward but not beyond the</t>
  </si>
  <si>
    <t>range of this spell. Until the end of your next turn, the</t>
  </si>
  <si>
    <t>creature is restrained in your telekinetic grip. A creature</t>
  </si>
  <si>
    <t>lifted upward is suspended in mid-air.</t>
  </si>
  <si>
    <t>On subsequent rounds, you can use your action to</t>
  </si>
  <si>
    <t>attempt to maintain your telekinetic grip on the creature</t>
  </si>
  <si>
    <t>by repeating the contest.</t>
  </si>
  <si>
    <t>Object. You can try to move an object that w eighs</t>
  </si>
  <si>
    <t>up to 1,000 pounds. If the object isn’t being worn or</t>
  </si>
  <si>
    <t>carried, you automatically move it up to 30 feet in any</t>
  </si>
  <si>
    <t>direction, but not beyond the range of this spell.</t>
  </si>
  <si>
    <t>If the object is w orn or carried by a creature, you must</t>
  </si>
  <si>
    <t>make an ability check with your spellcasting ability</t>
  </si>
  <si>
    <t>contested by that creature’s Strength check. If you</t>
  </si>
  <si>
    <t>succeed, you pull the object away from that creature and</t>
  </si>
  <si>
    <t>can move it up to 30 feet in any direction but not beyond</t>
  </si>
  <si>
    <t>the range of this spell.</t>
  </si>
  <si>
    <t>You can exert fine control on objects with your</t>
  </si>
  <si>
    <t>telekinetic grip, such as manipulating a simple tool,</t>
  </si>
  <si>
    <t>opening a door or a container, stowing or retrieving</t>
  </si>
  <si>
    <t>an item from an open container, or pouring the</t>
  </si>
  <si>
    <t>contents from a vial.</t>
  </si>
  <si>
    <t>Components: V, S, M (a pair of linked silver rings)</t>
  </si>
  <si>
    <t>You create a telepathic link between yourself and</t>
  </si>
  <si>
    <t>a willing creature with which you are familiar. The</t>
  </si>
  <si>
    <t>creature can be anywhere on the same plane of</t>
  </si>
  <si>
    <t>existence as you. The spell ends if you or the target are</t>
  </si>
  <si>
    <t>no longer on the same plane.</t>
  </si>
  <si>
    <t>Until the spell ends, you and the target can</t>
  </si>
  <si>
    <t>instantaneously share w ords, images, sounds, and</t>
  </si>
  <si>
    <t>other sensory messages with one another through the</t>
  </si>
  <si>
    <t>link, and the target recognizes you as the creature it</t>
  </si>
  <si>
    <t>is communicating with. The spell enables a creature</t>
  </si>
  <si>
    <t>with an Intelligence score of at least 1 to understand</t>
  </si>
  <si>
    <t>the meaning of your words and take in the scope of any</t>
  </si>
  <si>
    <t>sensory messages you send to it.</t>
  </si>
  <si>
    <t>This spell instantly transports you and up to eight</t>
  </si>
  <si>
    <t>willing creatures of your choice that you can see within</t>
  </si>
  <si>
    <t>range, or a single object that you can see within range,</t>
  </si>
  <si>
    <t>to a destination you select. If you target an object, it</t>
  </si>
  <si>
    <t>must be able tofit entirely inside a 10-foot cube, and it</t>
  </si>
  <si>
    <t>can’t be held or carried by an unwilling creature.</t>
  </si>
  <si>
    <t>The destination you choose must be known to you,</t>
  </si>
  <si>
    <t>and it must be on the same plane of existence as</t>
  </si>
  <si>
    <t>you. Your familiarity with the destination determines</t>
  </si>
  <si>
    <t>whether you arrive there successfully. The DM rolls</t>
  </si>
  <si>
    <t>d 100 and consults the table.</t>
  </si>
  <si>
    <t xml:space="preserve">Familiarity </t>
  </si>
  <si>
    <t>Mishap</t>
  </si>
  <si>
    <t>Similar Area</t>
  </si>
  <si>
    <t>off Target</t>
  </si>
  <si>
    <t>On Target</t>
  </si>
  <si>
    <t>Permanent circle</t>
  </si>
  <si>
    <t>01-100</t>
  </si>
  <si>
    <t>Associated object</t>
  </si>
  <si>
    <t>Very familiar</t>
  </si>
  <si>
    <t>01-05</t>
  </si>
  <si>
    <t>06-13</t>
  </si>
  <si>
    <t>14-24</t>
  </si>
  <si>
    <t>25-100</t>
  </si>
  <si>
    <t>Seen casually</t>
  </si>
  <si>
    <t>01-33</t>
  </si>
  <si>
    <t>34-43</t>
  </si>
  <si>
    <t>44-53</t>
  </si>
  <si>
    <t>54-100</t>
  </si>
  <si>
    <t>Viewed once</t>
  </si>
  <si>
    <t>01-43</t>
  </si>
  <si>
    <t>54-73</t>
  </si>
  <si>
    <t>74-100</t>
  </si>
  <si>
    <t>Description</t>
  </si>
  <si>
    <t>False destination</t>
  </si>
  <si>
    <t>01-50</t>
  </si>
  <si>
    <t>51-100</t>
  </si>
  <si>
    <t>Familiarity. “Permanent circle” means a permanent</t>
  </si>
  <si>
    <t>teleportation circle whose sigil sequence you know.</t>
  </si>
  <si>
    <t>“Associated object” means that you possess an object</t>
  </si>
  <si>
    <t>taken from the desired destination within the last six</t>
  </si>
  <si>
    <t>months, such as a book from a wizard’s library, bed</t>
  </si>
  <si>
    <t>linen from a royal suite, or a chunk of marble from a</t>
  </si>
  <si>
    <t>lich’s secret tomb.</t>
  </si>
  <si>
    <t>“Very familiar” is a place you have been very often, a</t>
  </si>
  <si>
    <t>place you have carefully studied, or a place you can see</t>
  </si>
  <si>
    <t>when you cast the spell. “Seen casually” is someplace</t>
  </si>
  <si>
    <t>you have seen more than once but with which you aren’t</t>
  </si>
  <si>
    <t>very familiar. “Viewed once” is a place you have seen</t>
  </si>
  <si>
    <t>once, possibly using magic. “Description” is a place</t>
  </si>
  <si>
    <t>whose location and appearance you know through</t>
  </si>
  <si>
    <t>someone else’s description, perhaps from a map.</t>
  </si>
  <si>
    <t>“False destination” is a place that doesn’t exist.</t>
  </si>
  <si>
    <t>Perhaps you tried to scry an enemy’s sanctum but</t>
  </si>
  <si>
    <t>instead viewed an illusion, or you are attempting to</t>
  </si>
  <si>
    <t>teleport to a familiar location that no longer exists.</t>
  </si>
  <si>
    <t>On Target. You and your group (or the target object)</t>
  </si>
  <si>
    <t>appear where you want to.</t>
  </si>
  <si>
    <t>off Target. You and your group (or the target object)</t>
  </si>
  <si>
    <t>appear a random distance away from the destination</t>
  </si>
  <si>
    <t>in a random direction. Distance off target is 1d10 x</t>
  </si>
  <si>
    <t>1d10 percent of the distance that was to be traveled.</t>
  </si>
  <si>
    <t>For example, if you tried to travel 120 miles, landed off</t>
  </si>
  <si>
    <t>target, and rolled a 5 and 3 on the two d 10s, then you</t>
  </si>
  <si>
    <t>would be off target by 15 percent, or 18 miles. The DM</t>
  </si>
  <si>
    <t>determines the direction off target randomly by rolling a</t>
  </si>
  <si>
    <t>d8 and designating 1 as north, 2 as northeast, 3 as east,</t>
  </si>
  <si>
    <t>and so on around the points of the compass. If you were</t>
  </si>
  <si>
    <t>teleporting to a coastal city and w ound up 18 miles out</t>
  </si>
  <si>
    <t>at sea, you could be in trouble.</t>
  </si>
  <si>
    <t>Similar Area. You and your group (or the target</t>
  </si>
  <si>
    <t>object) wind up in a different area that’s visually or</t>
  </si>
  <si>
    <t>thematically similar to the target area. If you are</t>
  </si>
  <si>
    <t>heading for your home laboratory, for example, you</t>
  </si>
  <si>
    <t>might wind up in another wizard’s laboratory or in</t>
  </si>
  <si>
    <t>an alchemical supply shop that has many of the same</t>
  </si>
  <si>
    <t>tools and implements as your laboratory. Generally,</t>
  </si>
  <si>
    <t>you appear in the closest similar place, but since the</t>
  </si>
  <si>
    <t>spell has no range limit, you could conceivably wind up</t>
  </si>
  <si>
    <t>anywhere on the plane.</t>
  </si>
  <si>
    <t>Mishap. The spell’s unpredictable magic results in a</t>
  </si>
  <si>
    <t>difficult journey. Each teleporting creature (or the target</t>
  </si>
  <si>
    <t>object) takes 3d10 force damage, and the DM rerolls on</t>
  </si>
  <si>
    <t>the table to see where you wind up (multiple mishaps</t>
  </si>
  <si>
    <t>can occur, dealing damage each time).</t>
  </si>
  <si>
    <t>Components: V, M (rare chalks and inks infused with</t>
  </si>
  <si>
    <t>precious gems with 50 gp, which the spell consumes)</t>
  </si>
  <si>
    <t>As you cast the spell, you draw a 10-foot-diameter</t>
  </si>
  <si>
    <t>circle on the ground inscribed with sigils that link</t>
  </si>
  <si>
    <t>your location to a permanent teleportation circle of</t>
  </si>
  <si>
    <t>your choice w hose sigil sequence you know and that is</t>
  </si>
  <si>
    <t>on the same plane of existence as you. A shimmering</t>
  </si>
  <si>
    <t>portal opens within the circle you drew and remains</t>
  </si>
  <si>
    <t>open until the end of your next turn. Any creature that</t>
  </si>
  <si>
    <t>enters the portal instantly appears within 5 feet of the</t>
  </si>
  <si>
    <t>destination circle or in the nearest unoccupied space if</t>
  </si>
  <si>
    <t>that space is occupied.</t>
  </si>
  <si>
    <t>Many m ajor temples, guilds, and other important</t>
  </si>
  <si>
    <t>places have permanent teleportation circles inscribed</t>
  </si>
  <si>
    <t>somewhere within their confines. Each such circle</t>
  </si>
  <si>
    <t>includes a unique sigil sequence—a string of magical</t>
  </si>
  <si>
    <t>runes arranged in a particular pattern. When you first</t>
  </si>
  <si>
    <t>gain the ability to cast this spell, you learn the sigil</t>
  </si>
  <si>
    <t>sequences for two destinations on the Material Plane,</t>
  </si>
  <si>
    <t>determined by the DM. You can learn additional sigil</t>
  </si>
  <si>
    <t>sequences during your adventures. You can commit</t>
  </si>
  <si>
    <t>a new sigil sequence to memory after studying it</t>
  </si>
  <si>
    <t>for 1 minute.</t>
  </si>
  <si>
    <t>You can create a permanent teleportation circle by</t>
  </si>
  <si>
    <t>casting this spell in the same location every day for one</t>
  </si>
  <si>
    <t>year. You need not use the circle to teleport when you</t>
  </si>
  <si>
    <t>cast the spell in this way.</t>
  </si>
  <si>
    <t>Components: V, S, M (a drop of mercury)</t>
  </si>
  <si>
    <t>This spell creates a circular, horizontal plane of force,</t>
  </si>
  <si>
    <t>3 feet in diameter and 1 inch thick, that floats 3 feet</t>
  </si>
  <si>
    <t>above the ground in an unoccupied space of your choice</t>
  </si>
  <si>
    <t>that you can see within range. The disk remains for the</t>
  </si>
  <si>
    <t>duration, and can hold up to 500 pounds. If more weight</t>
  </si>
  <si>
    <t>is placed on it, the spell ends, and everything on the disk</t>
  </si>
  <si>
    <t>falls to the ground.</t>
  </si>
  <si>
    <t>The disk is immobile while you are within 20 feet of</t>
  </si>
  <si>
    <t>it. If you move more than 20 feet away from it, the disk</t>
  </si>
  <si>
    <t>follows you so that it remains within 20 feet of you. It</t>
  </si>
  <si>
    <t>can move across uneven terrain, up or down stairs,</t>
  </si>
  <si>
    <t>slopes and the like, but it can’t cross an elevation change</t>
  </si>
  <si>
    <t>of 10 feet or more. For example, the disk can’t move</t>
  </si>
  <si>
    <t>across a 10-foot-deep pit, nor could it leave such a pit if it</t>
  </si>
  <si>
    <t>was created at the bottom.</t>
  </si>
  <si>
    <t>If you move more than 100 feet from the disk (typically</t>
  </si>
  <si>
    <t>because it can’t move around an obstacle tofollow you),</t>
  </si>
  <si>
    <t>Duration: Up to 1 minute</t>
  </si>
  <si>
    <t>You manifest a minor wonder, a sign of supernatural</t>
  </si>
  <si>
    <t>power, within range. You create one of the following</t>
  </si>
  <si>
    <t>magical effects within range:</t>
  </si>
  <si>
    <t>• Your voice booms up to three times as loud as normal</t>
  </si>
  <si>
    <t>• You cause flames toflicker, brighten, dim, or change</t>
  </si>
  <si>
    <t>color for 1 minute.</t>
  </si>
  <si>
    <t>• You cause harmless tremors in the ground for 1</t>
  </si>
  <si>
    <t>minute.</t>
  </si>
  <si>
    <t>• You create an instantaneous sound that originates</t>
  </si>
  <si>
    <t>from a point of your choice within range, such as a</t>
  </si>
  <si>
    <t>rumble of thunder, the cry of a raven, or ominous</t>
  </si>
  <si>
    <t>whispers.</t>
  </si>
  <si>
    <t>• You instantaneously cause an unlocked door or window</t>
  </si>
  <si>
    <t>tofly open or slam shut.</t>
  </si>
  <si>
    <t>• You alter the appearance of your eyes for 1 minute.</t>
  </si>
  <si>
    <t>three of its 1-minute effects active at a time, and you can</t>
  </si>
  <si>
    <t>dismiss such an effect as an action.</t>
  </si>
  <si>
    <t>Components: V, S, M (the stem of a plant with thorns)</t>
  </si>
  <si>
    <t>You create a long, vine-like whip covered in thorns that</t>
  </si>
  <si>
    <t>lashes out at your command toward a creature in range.</t>
  </si>
  <si>
    <t>Make a melee spell attack against the target. If the</t>
  </si>
  <si>
    <t>attack hits, the creature takes 1d6 piercing damage, and</t>
  </si>
  <si>
    <t>if the creature is Large or smaller, you pull the creature</t>
  </si>
  <si>
    <t>up to 10 feet closer to you.</t>
  </si>
  <si>
    <t>This spell’s damage increases by 1d6 w hen you reach</t>
  </si>
  <si>
    <t>The first time you hit with a melee weapon attack</t>
  </si>
  <si>
    <t>during this spell’s duration, your weapon rings with</t>
  </si>
  <si>
    <t>thunder that is audible within 300 feet of you, and the</t>
  </si>
  <si>
    <t>attack deals an extra 2d6 thunder damage to the target.</t>
  </si>
  <si>
    <t>Additionally, if the target is a creature, it must succeed</t>
  </si>
  <si>
    <t>on a Strength saving throw or be pushed 10 feet away</t>
  </si>
  <si>
    <t>from you and knocked prone.</t>
  </si>
  <si>
    <t>Range: Self (15-foot cube)</t>
  </si>
  <si>
    <t>A wave of thunderous force sweeps out from you. Each</t>
  </si>
  <si>
    <t>creature in a 15-foot cube originating from you must</t>
  </si>
  <si>
    <t>make a Constitution saving throw. On a failed save, a</t>
  </si>
  <si>
    <t>creature takes 2d8 thunder damage and is pushed 10</t>
  </si>
  <si>
    <t>feet away from you. On a successful save, the creature</t>
  </si>
  <si>
    <t>takes half as much damage and isn’t pushed.</t>
  </si>
  <si>
    <t>In addition, unsecured objects that are completely</t>
  </si>
  <si>
    <t>within the area of effect are automatically pushed 10 feet</t>
  </si>
  <si>
    <t>away from you by the spell’s effect, and the spell emits a</t>
  </si>
  <si>
    <t>thunderous boom audible out to 300 feet.</t>
  </si>
  <si>
    <t>You briefly stop the flow of time for everyone but</t>
  </si>
  <si>
    <t>yourself. No time passes for other creatures, while you</t>
  </si>
  <si>
    <t>take 1d4 + 1 turns in a row, during which you can use</t>
  </si>
  <si>
    <t>actions and move as normal.</t>
  </si>
  <si>
    <t>This spell ends if one of the actions you use during</t>
  </si>
  <si>
    <t>this period, or any effects that you create during this</t>
  </si>
  <si>
    <t>period, affects a creature other than you or an object</t>
  </si>
  <si>
    <t>being worn or carried by someone other than you. In</t>
  </si>
  <si>
    <t>addition, the spell ends if you move to a place more than</t>
  </si>
  <si>
    <t>1,000 feet from the location where you cast it.</t>
  </si>
  <si>
    <t>Components: V, M (a small clay model of a ziggurat)</t>
  </si>
  <si>
    <t>This spell grants the creature you touch the ability to</t>
  </si>
  <si>
    <t>understand any spoken language it hears. Moreover,</t>
  </si>
  <si>
    <t>when the target speaks, any creature that knows at</t>
  </si>
  <si>
    <t>least one language and can hear the target understands</t>
  </si>
  <si>
    <t>what it says.</t>
  </si>
  <si>
    <t>Transport Via Plants</t>
  </si>
  <si>
    <t>This spell creates a magical link between a Large or</t>
  </si>
  <si>
    <t>larger inanimate plant within range and another plant,</t>
  </si>
  <si>
    <t>at any distance, on the same plane of existence. You</t>
  </si>
  <si>
    <t>must have seen or touched the destination plant at least</t>
  </si>
  <si>
    <t>once before. For the duration, any creature can step into</t>
  </si>
  <si>
    <t>the target plant and exit from the destination plant by</t>
  </si>
  <si>
    <t>using 5 feet of movement.</t>
  </si>
  <si>
    <t>You gain the ability to enter a tree and move from inside</t>
  </si>
  <si>
    <t>it to inside another tree of the same kind within 500</t>
  </si>
  <si>
    <t>feet. Both trees must be living and at least the same size</t>
  </si>
  <si>
    <t>as you. You must use 5 feet of movement to enter a tree.</t>
  </si>
  <si>
    <t>You instantly know the location of all other trees of the</t>
  </si>
  <si>
    <t>same kind within 500 feet and, as part of the move used</t>
  </si>
  <si>
    <t>to enter the tree, can either pass into one of those trees</t>
  </si>
  <si>
    <t>or step out of the tree you’re in. You appear in a spot of</t>
  </si>
  <si>
    <t>your choice within 5 feet of the destination tree, using</t>
  </si>
  <si>
    <t>another 5 feet of movement. If you have no movement</t>
  </si>
  <si>
    <t>left, you appear within 5 feet of the tree you entered.</t>
  </si>
  <si>
    <t>You can use this transportation ability once per round</t>
  </si>
  <si>
    <t>for the duration. You must end each turn outside a tree.</t>
  </si>
  <si>
    <t>Components: V, S, M (a drop of mercury, a dollop of</t>
  </si>
  <si>
    <t>gum arabic, and a wisp of smoke)</t>
  </si>
  <si>
    <t>Choose one creature or nonmagical object that you</t>
  </si>
  <si>
    <t>can see within range. You transform the creature into</t>
  </si>
  <si>
    <t>a different creature, the creature into an object, or the</t>
  </si>
  <si>
    <t>object into a creature (the object must be neither worn</t>
  </si>
  <si>
    <t>nor carried by another creature). The transformation</t>
  </si>
  <si>
    <t>lasts for the duration, or until the target drops to 0 hit</t>
  </si>
  <si>
    <t>points or dies. If you concentrate on this spell for the full</t>
  </si>
  <si>
    <t>duration, the transformation becomes permanent.</t>
  </si>
  <si>
    <t>Shapechangers aren’t affected by this spell. An</t>
  </si>
  <si>
    <t>unwilling creature can make a Wisdom saving throw,</t>
  </si>
  <si>
    <t>and if it succeeds, it isn’t affected by this spell.</t>
  </si>
  <si>
    <t>Creature into Creature. If you turn a creature into</t>
  </si>
  <si>
    <t>another kind of creature, the new form can be any kind</t>
  </si>
  <si>
    <t>you choose whose challenge rating is equal to or less</t>
  </si>
  <si>
    <t>than the target’s (or its level, if the target doesn’t have a</t>
  </si>
  <si>
    <t>challenge rating). The target’s game statistics, including</t>
  </si>
  <si>
    <t>mental ability scores, are replaced by the statistics of</t>
  </si>
  <si>
    <t>the new form. It retains its alignment and personality.</t>
  </si>
  <si>
    <t>The target assumes the hit points of its new form,</t>
  </si>
  <si>
    <t>and when it reverts to its normal form, the creature</t>
  </si>
  <si>
    <t>or take any other action that requires hands or speech</t>
  </si>
  <si>
    <t>unless its new form is capable of such actions.</t>
  </si>
  <si>
    <t>Object into Creature. You can turn an object into</t>
  </si>
  <si>
    <t>any kind of creature, as long as the creature’s size</t>
  </si>
  <si>
    <t>is no larger than the object’s size and the creature’s</t>
  </si>
  <si>
    <t>challenge rating is 9 or lower. The creature is friendly to</t>
  </si>
  <si>
    <t>you and your companions. It acts on each of your turns.</t>
  </si>
  <si>
    <t>You decide what action it takes and how it moves. The</t>
  </si>
  <si>
    <t>DM has the creature’s statistics and resolves all of its</t>
  </si>
  <si>
    <t>If the spell becomes permanent, you no longer control</t>
  </si>
  <si>
    <t>the creature. It might remain friendly to you, depending</t>
  </si>
  <si>
    <t>on how you have treated it.</t>
  </si>
  <si>
    <t>Creature into Object. If you turn a creature into an</t>
  </si>
  <si>
    <t>object, it transforms along with whatever it is wearing</t>
  </si>
  <si>
    <t>and carrying into that form. The creature’s statistics</t>
  </si>
  <si>
    <t>become those of the object, and the creature has no</t>
  </si>
  <si>
    <t>memory of time spent in this form, after the spell ends</t>
  </si>
  <si>
    <t>and it returns to its normal form.</t>
  </si>
  <si>
    <t>Components: V, S, M (a sprinkle of holy water and</t>
  </si>
  <si>
    <t>diamonds worth at least 25,000 gp, which the</t>
  </si>
  <si>
    <t>You touch a creature that has been dead for no longer</t>
  </si>
  <si>
    <t>than 200 years and that died for any reason except</t>
  </si>
  <si>
    <t>old age. If the creature’s soul is free and willing, the</t>
  </si>
  <si>
    <t>creature is restored to life with all its hit points.</t>
  </si>
  <si>
    <t>This spell closes all w ounds, neutralizes any poison,</t>
  </si>
  <si>
    <t>cures all diseases, and lifts any curses affecting the</t>
  </si>
  <si>
    <t>creature when it died. The spell replaces damaged or</t>
  </si>
  <si>
    <t>missing organs and limbs.</t>
  </si>
  <si>
    <t>The spell can even provide a new body if the original</t>
  </si>
  <si>
    <t>no longer exists, in which case you must speak the</t>
  </si>
  <si>
    <t>creature’s name. The creature then appears in an</t>
  </si>
  <si>
    <t>unoccupied space you choose within 10 feet of you.</t>
  </si>
  <si>
    <t>Components: V, S, M (an ointment for the eyes that</t>
  </si>
  <si>
    <t>costs 25 gp; is made from mushroom powder, saffron,</t>
  </si>
  <si>
    <t>and fat; and is consumed by the spell)</t>
  </si>
  <si>
    <t>This spell gives the willing creature you touch the ability</t>
  </si>
  <si>
    <t>to see things as they actually are. For the duration, the</t>
  </si>
  <si>
    <t>creature has truesight, notices secret doors hidden by</t>
  </si>
  <si>
    <t>magic, and can see into the Ethereal Plane, all out to a</t>
  </si>
  <si>
    <t>range of 120 feet.</t>
  </si>
  <si>
    <t>Duration: Concentration, up to 1 round</t>
  </si>
  <si>
    <t>You extend your hand and point a finger at a target in</t>
  </si>
  <si>
    <t>range. Your magic grants you a brief insight into the</t>
  </si>
  <si>
    <t>target’s defenses. On your next turn, you gain advantage</t>
  </si>
  <si>
    <t>on your first attack roll against the target, provided that</t>
  </si>
  <si>
    <t>this spell hasn’t ended.</t>
  </si>
  <si>
    <t>Duration: Concentration, up to 6 rounds</t>
  </si>
  <si>
    <t>A wall of water springs into existence at a point you</t>
  </si>
  <si>
    <t>choose within range. You can make the wall up to 300</t>
  </si>
  <si>
    <t>feet long, 300 feet high, and 50 feet thick. The wall lasts</t>
  </si>
  <si>
    <t>When the wall appears, each creature within its area</t>
  </si>
  <si>
    <t>must make a Strength saving throw. On a failed save,</t>
  </si>
  <si>
    <t>a creature takes 6 d10 bludgeoning damage, or half as</t>
  </si>
  <si>
    <t>much damage on a successful save.</t>
  </si>
  <si>
    <t>At the start of each of your turns after the wall</t>
  </si>
  <si>
    <t>appears, the wall, along with any creatures in it, moves</t>
  </si>
  <si>
    <t>50 feet away from you. Any Huge or smaller creature</t>
  </si>
  <si>
    <t>inside the wall or whose space the wall enters when</t>
  </si>
  <si>
    <t>it moves must succeed on a Strength saving throw or</t>
  </si>
  <si>
    <t>take 5 d10 bludgeoning damage. A creature can take</t>
  </si>
  <si>
    <t>this damage only once per round. At the end of the turn,</t>
  </si>
  <si>
    <t>the wall’s height is reduced by 50 feet, and the damage</t>
  </si>
  <si>
    <t>creatures take from the spell on subsequent rounds is</t>
  </si>
  <si>
    <t>reduced by 1d10. When the wall reaches 0 feet in height,</t>
  </si>
  <si>
    <t>A creature caught in the wall can move by swimming.</t>
  </si>
  <si>
    <t>Because of the force of the wave, though, the creature</t>
  </si>
  <si>
    <t>must make a successful Strength (Athletics) check</t>
  </si>
  <si>
    <t>against your spell save DC in order to move at all. If it</t>
  </si>
  <si>
    <t>fails the check, it can’t move. A creature that moves out</t>
  </si>
  <si>
    <t>of the area falls to the ground.</t>
  </si>
  <si>
    <t>Components: V, S, M (a piece of string and</t>
  </si>
  <si>
    <t>a bit of wood)</t>
  </si>
  <si>
    <t>This spell creates an invisible, mindless, shapeless</t>
  </si>
  <si>
    <t>force that performs simple tasks at your command until</t>
  </si>
  <si>
    <t>the spell ends. The servant springs into existence in an</t>
  </si>
  <si>
    <t>unoccupied space on the ground within range. It has AC</t>
  </si>
  <si>
    <t>10, 1 hit point, and a Strength of 2, and it can’t attack. If</t>
  </si>
  <si>
    <t>it drops to 0 hit points, the spell ends.</t>
  </si>
  <si>
    <t>Once on each of your turns as a bonus action, you can</t>
  </si>
  <si>
    <t>mentally command the servant to move up to 15 feet and</t>
  </si>
  <si>
    <t>interact with an object. The servant can perform simple</t>
  </si>
  <si>
    <t>tasks that a human servant could do, such as fetching</t>
  </si>
  <si>
    <t>things, cleaning, mending, folding clothes, lighting</t>
  </si>
  <si>
    <t>fires, serving food, and pouring wine. Once you give the</t>
  </si>
  <si>
    <t>command, the servant performs the task to the best of</t>
  </si>
  <si>
    <t>its ability until it completes the task, then waits for your</t>
  </si>
  <si>
    <t>next command.</t>
  </si>
  <si>
    <t>If you command the servant to perform a task that</t>
  </si>
  <si>
    <t>would move it more than 60 feet away from you,</t>
  </si>
  <si>
    <t>The touch of your shadow-wreathed hand can siphon life</t>
  </si>
  <si>
    <t>force from others to heal your w ounds. Make a melee</t>
  </si>
  <si>
    <t>spell attack against a creature within your reach. On</t>
  </si>
  <si>
    <t>a hit, the target takes 3d6 necrotic damage, and you</t>
  </si>
  <si>
    <t>regain hit points equal to half the amount of necrotic</t>
  </si>
  <si>
    <t>damage dealt. Until the spell ends, you can make the</t>
  </si>
  <si>
    <t>attack again on each of your turns as an action.</t>
  </si>
  <si>
    <t>You unleash a string of insults laced with subtle</t>
  </si>
  <si>
    <t>enchantments at a creature you can see within range. If</t>
  </si>
  <si>
    <t>the target can hear you (though it need not understand</t>
  </si>
  <si>
    <t>you), it must succeed on a Wisdom saving throw or take</t>
  </si>
  <si>
    <t>1d4 psychic damage and have disadvantage on the next</t>
  </si>
  <si>
    <t>attack roll it makes before the end of its next turn.</t>
  </si>
  <si>
    <t>This spell’s damage increases by 1d4 when you reach</t>
  </si>
  <si>
    <t>5th level (2d4), 11th level (3d4), and 17th level (4d4).</t>
  </si>
  <si>
    <t>Components: V, S, M (a small piece of phosphorus)</t>
  </si>
  <si>
    <t>You create a wall of fire on a solid surface within</t>
  </si>
  <si>
    <t>range. You can make the wall up to 60 feet long, 20</t>
  </si>
  <si>
    <t>feet high, and 1 foot thick, or a ringed wall up to 20 feet</t>
  </si>
  <si>
    <t>in diameter, 20 feet high, and 1 foot thick. The wall is</t>
  </si>
  <si>
    <t>opaque and lasts for the duration.</t>
  </si>
  <si>
    <t>must make a Dexterity saving throw. On a failed save, a</t>
  </si>
  <si>
    <t>creature takes 5d8 fire damage, or half as much damage</t>
  </si>
  <si>
    <t>on a successful save.</t>
  </si>
  <si>
    <t>One side of the wall, selected by you when you cast</t>
  </si>
  <si>
    <t>this spell, deals 5d8 fire damage to each creature that</t>
  </si>
  <si>
    <t>ends its turn within 10 feet of that side or inside the</t>
  </si>
  <si>
    <t>wall. A creature takes the same damage when it enters</t>
  </si>
  <si>
    <t>the wall for the first time on a turn or ends its turn there.</t>
  </si>
  <si>
    <t>The other side of the wall deals no damage.</t>
  </si>
  <si>
    <t>Components: V, S, M (a pinch of powder made by</t>
  </si>
  <si>
    <t>crushing a clear gemstone)</t>
  </si>
  <si>
    <t>An invisible wall of force springs into existence at a</t>
  </si>
  <si>
    <t>point you choose within range. The wall appears in</t>
  </si>
  <si>
    <t>any orientation you choose, as a horizontal or vertical</t>
  </si>
  <si>
    <t>barrier or at an angle. It can be free floating or resting</t>
  </si>
  <si>
    <t>on a solid surface. You can form it into a hemispherical</t>
  </si>
  <si>
    <t>dome or a sphere with a radius of up to 10 feet, or you</t>
  </si>
  <si>
    <t>can shape a flat surface made up of ten 10-foot-by-</t>
  </si>
  <si>
    <t>10-foot panels. Each panel must be contiguous with</t>
  </si>
  <si>
    <t>another panel. In any form, the wall is 1/4 inch thick.</t>
  </si>
  <si>
    <t>It lasts for the duration. If the wall cuts through a</t>
  </si>
  <si>
    <t>creature’s space when it appears, the creature is pushed</t>
  </si>
  <si>
    <t>to one side of the wall (your choice which side).</t>
  </si>
  <si>
    <t>Nothing can physically pass through the wall. It is</t>
  </si>
  <si>
    <t>immune to all damage and can’t be dispelled by dispel</t>
  </si>
  <si>
    <t>magic. A disintegrate spell destroys the wall instantly,</t>
  </si>
  <si>
    <t>however. The wall also extends into the Ethereal Plane,</t>
  </si>
  <si>
    <t>blocking ethereal travel through the wall.</t>
  </si>
  <si>
    <t>Components: V, S, M (a small piece of quartz)</t>
  </si>
  <si>
    <t>You create a wall of ice on a solid surface within range.</t>
  </si>
  <si>
    <t>You can form it into a hemispherical dome or a sphere</t>
  </si>
  <si>
    <t>with a radius of up to 10 feet, or you can shape a flat</t>
  </si>
  <si>
    <t>surface made up of ten 10-foot-square panels. Each</t>
  </si>
  <si>
    <t>panel must be contiguous with another panel. In any</t>
  </si>
  <si>
    <t>form, the wall is 1 foot thick and lasts for the duration.</t>
  </si>
  <si>
    <t>If the wall cuts through a creature’s space when it</t>
  </si>
  <si>
    <t>appears, the creature within its area is pushed to one</t>
  </si>
  <si>
    <t>side of the wall and must make a Dexterity saving throw.</t>
  </si>
  <si>
    <t>On a failed save, the creature takes 10d6 cold damage,</t>
  </si>
  <si>
    <t>or half as much damage on a successful save.</t>
  </si>
  <si>
    <t>The wall is an object that can be damaged and thus</t>
  </si>
  <si>
    <t>breached. It has AC 12 and 30 hit points per 10-foot</t>
  </si>
  <si>
    <t>section, and it is vulnerable tofire damage. Reducing</t>
  </si>
  <si>
    <t>a 10-foot section of wall to 0 hit points destroys it and</t>
  </si>
  <si>
    <t>leaves behind a sheet of frigid air in the space the wall</t>
  </si>
  <si>
    <t>occupied. A creature moving through the sheet of frigid</t>
  </si>
  <si>
    <t>air for the first time on a turn must make a Constitution</t>
  </si>
  <si>
    <t>saving throw. That creature takes 5d6 cold damage on a</t>
  </si>
  <si>
    <t>spell slot of 7th level or higher, the damage the wall</t>
  </si>
  <si>
    <t>deals when it appears increases by 2d6, and the damage</t>
  </si>
  <si>
    <t>from passing through the sheet of frigid air increases by</t>
  </si>
  <si>
    <t>1d6, for each slot level above 6th.</t>
  </si>
  <si>
    <t>Components: V, S, M (a small block of granite)</t>
  </si>
  <si>
    <t>A nonmagical wall of solid stone springs into existence</t>
  </si>
  <si>
    <t>at a point you choose within range. The wall is 6 inches</t>
  </si>
  <si>
    <t>thick and is composed of ten 10-foot-by-10-foot panels.</t>
  </si>
  <si>
    <t>Each panel must be contiguous with at least one other</t>
  </si>
  <si>
    <t>panel. Alternatively, you can create 10-foot-by-20-foot</t>
  </si>
  <si>
    <t>panels that are only 3 inches thick.</t>
  </si>
  <si>
    <t>appears, the creature is pushed to one side of the wall</t>
  </si>
  <si>
    <t>(your choice). If a creature w ould be surrounded on all</t>
  </si>
  <si>
    <t>sides by the wall (or the wall and another solid surface),</t>
  </si>
  <si>
    <t>that creature can make a Dexterity saving throw. On a</t>
  </si>
  <si>
    <t>success, it can use its reaction to move up to its speed so</t>
  </si>
  <si>
    <t>that it is no longer enclosed by the wall.</t>
  </si>
  <si>
    <t>The wall can have any shape you desire, though it</t>
  </si>
  <si>
    <t>can’t occupy the same space as a creature or object.</t>
  </si>
  <si>
    <t>The wall doesn’t need to be vertical or rest on any firm</t>
  </si>
  <si>
    <t>foundation. It must, however, merge with and be solidly</t>
  </si>
  <si>
    <t>supported by existing stone. Thus, you can use this spell</t>
  </si>
  <si>
    <t>to bridge a chasm or create a ramp.</t>
  </si>
  <si>
    <t>If you create a span greater than 20 feet in length, you</t>
  </si>
  <si>
    <t>must halve the size of each panel to create supports.</t>
  </si>
  <si>
    <t>You can crudely shape the wall to create crenellations,</t>
  </si>
  <si>
    <t>battlements, and so on.</t>
  </si>
  <si>
    <t>The wall is an object made of stone that can be</t>
  </si>
  <si>
    <t>damaged and thus breached. Each panel has AC 15 and</t>
  </si>
  <si>
    <t>30 hit points per inch of thickness. Reducing a panel</t>
  </si>
  <si>
    <t>to 0 hit points destroys it and might cause connected</t>
  </si>
  <si>
    <t>panels to collapse at the DM’s discretion.</t>
  </si>
  <si>
    <t>If you maintain your concentration on this spell for</t>
  </si>
  <si>
    <t>its whole duration, the wall becomes permanent and</t>
  </si>
  <si>
    <t>can’t be dispelled. Otherwise, the wall disappears when</t>
  </si>
  <si>
    <t>Components: V, S, M (a handful of thorns)</t>
  </si>
  <si>
    <t>You create a wall of tough, pliable, tangled brush</t>
  </si>
  <si>
    <t>bristling with needle-sharp thorns. The wall appears</t>
  </si>
  <si>
    <t>within range on a solid surface and lasts for the</t>
  </si>
  <si>
    <t>duration. You choose to make the wall up to 60 feet</t>
  </si>
  <si>
    <t>long, 10 feet high, and 5 feet thick or a circle that has</t>
  </si>
  <si>
    <t>a 20-foot diameter and is up to 20 feet high and 5 feet</t>
  </si>
  <si>
    <t>thick. The wall blocks line of sight.</t>
  </si>
  <si>
    <t>must make a Dexterity saving throw. On a failed save,</t>
  </si>
  <si>
    <t>a creature takes 7d8 piercing damage, or half as much</t>
  </si>
  <si>
    <t>damage on a successful save.</t>
  </si>
  <si>
    <t>A creature can move through the wall, albeit slowly</t>
  </si>
  <si>
    <t>and painfully. For every 1 foot a creature moves</t>
  </si>
  <si>
    <t>through the wall, it must spend 4 feet of movement.</t>
  </si>
  <si>
    <t>Furthermore, the first time a creature enters the wall</t>
  </si>
  <si>
    <t>on a turn or ends its turn there, the creature must</t>
  </si>
  <si>
    <t>make a Dexterity saving throw. It takes 7d8 slashing</t>
  </si>
  <si>
    <t>spell slot of 7th level or higher, both types of damage</t>
  </si>
  <si>
    <t>increase by 1d8 for each slot level above 6th.</t>
  </si>
  <si>
    <t>Components: V, S, M (a pair of platinum rings worth at</t>
  </si>
  <si>
    <t>least 50 gp each, which you and the target must wear</t>
  </si>
  <si>
    <t>for the duration)</t>
  </si>
  <si>
    <t>This spell wards a willing creature you touch and</t>
  </si>
  <si>
    <t>creates a mystic connection between you and the target</t>
  </si>
  <si>
    <t>until the spell ends. While the target is within 60 feet of</t>
  </si>
  <si>
    <t>you, it gains a +1 bonus to AC and saving throws, and</t>
  </si>
  <si>
    <t>it has resistance to all damage. Also, each time it takes</t>
  </si>
  <si>
    <t>damage, you take the same amount of damage.</t>
  </si>
  <si>
    <t>The spell ends if you drop to 0 hit points or if you</t>
  </si>
  <si>
    <t>and the target become separated by more than 60 feet.</t>
  </si>
  <si>
    <t>It also ends if the spell is cast again on either of the</t>
  </si>
  <si>
    <t>connected creatures. You can also dismiss the spell</t>
  </si>
  <si>
    <t>Components: V, S, M (a short reed or piece of straw)</t>
  </si>
  <si>
    <t>This spell grants up to ten w illing creatures you can see</t>
  </si>
  <si>
    <t>within range the ability to breathe underwater until the</t>
  </si>
  <si>
    <t>spell ends. Affected creatures also retain their normal</t>
  </si>
  <si>
    <t>mode of respiration.</t>
  </si>
  <si>
    <t>Components: V, S, M (a piece of cork)</t>
  </si>
  <si>
    <t>This spell grants the ability to move across any liquid</t>
  </si>
  <si>
    <t>surface—such as water, acid, mud, snow, quicksand,</t>
  </si>
  <si>
    <t>or lava—as if it were harmless solid ground (creatures</t>
  </si>
  <si>
    <t>crossing molten lava can still take damage from the</t>
  </si>
  <si>
    <t>heat). Up to ten willing creatures you can see within</t>
  </si>
  <si>
    <t>range gain this ability for the duration.</t>
  </si>
  <si>
    <t>If you target a creature submerged in a liquid, the</t>
  </si>
  <si>
    <t>spell carries the target to the surface of the liquid at a</t>
  </si>
  <si>
    <t>rate of 60 feet per round.</t>
  </si>
  <si>
    <t>Components: V, S, M (a bit of spiderweb)</t>
  </si>
  <si>
    <t>You conjure a mass of thick, sticky webbing at a point of</t>
  </si>
  <si>
    <t>your choice within range. The webs fill a 20-foot cube</t>
  </si>
  <si>
    <t>from that point for the duration. The w ebs are difficult</t>
  </si>
  <si>
    <t>terrain and lightly obscure their area.</t>
  </si>
  <si>
    <t>If the w ebs aren’t anchored between two solid masses</t>
  </si>
  <si>
    <t>(such as walls or trees) or layered across a floor, wall,</t>
  </si>
  <si>
    <t>or ceiling, the conjured web collapses on itself, and the</t>
  </si>
  <si>
    <t>spell ends at the start of your next turn. W ebs layered</t>
  </si>
  <si>
    <t>over a flat surface have a depth of 5 feet.</t>
  </si>
  <si>
    <t>Each creature that starts its turn in the webs or that</t>
  </si>
  <si>
    <t>enters them during its turn must make a Dexterity</t>
  </si>
  <si>
    <t>saving throw. On a failed save, the creature is restrained</t>
  </si>
  <si>
    <t>as long as it remains in the webs or until it breaks free.</t>
  </si>
  <si>
    <t>A creature restrained by the w ebs can use its action to</t>
  </si>
  <si>
    <t>make a Strength check against your spell save DC. If it</t>
  </si>
  <si>
    <t>succeeds, it is no longer restrained.</t>
  </si>
  <si>
    <t>The webs are flammable. Any 5-foot cube of webs</t>
  </si>
  <si>
    <t>exposed tofire burns away in 1 round, dealing 2d4 fire</t>
  </si>
  <si>
    <t>damage to any creature that starts its turn in the fire.</t>
  </si>
  <si>
    <t>9th-level illusion</t>
  </si>
  <si>
    <t>Duration: Concentration, up to one minute</t>
  </si>
  <si>
    <t>Drawing on the deepest fears of a group of creatures,</t>
  </si>
  <si>
    <t>you create illusory creatures in their minds, visible</t>
  </si>
  <si>
    <t>only to them. Each creature in a 30-foot-radius</t>
  </si>
  <si>
    <t>sphere centered on a point of your choice within</t>
  </si>
  <si>
    <t>range must make a Wisdom saving throw. On a failed</t>
  </si>
  <si>
    <t>save, a creature becomes frightened for the duration.</t>
  </si>
  <si>
    <t>The illusion calls on the creature’s deepest fears,</t>
  </si>
  <si>
    <t>manifesting its worst nightmares as an implacable</t>
  </si>
  <si>
    <t>threat. At the start of each of the frightened creature’s</t>
  </si>
  <si>
    <t>turns, it must succeed on a Wisdom saving throw or</t>
  </si>
  <si>
    <t>take 4 d10 psychic damage. On a successful save, the</t>
  </si>
  <si>
    <t>spell ends for that creature.</t>
  </si>
  <si>
    <t>Components: V, S, M (fire and holy water)</t>
  </si>
  <si>
    <t>You and up to ten willing creatures you can see</t>
  </si>
  <si>
    <t>within range assume a gaseous form for the duration,</t>
  </si>
  <si>
    <t>appearing as wisps of cloud. While in this cloud form,</t>
  </si>
  <si>
    <t>a creature has a flying speed of 300 feet and has</t>
  </si>
  <si>
    <t>resistance to damage from nonmagical weapons. The</t>
  </si>
  <si>
    <t>only actions a creature can take in this form are the</t>
  </si>
  <si>
    <t>Dash action or to revert to its normal form. Reverting</t>
  </si>
  <si>
    <t>takes 1 minute, during which time a creature is</t>
  </si>
  <si>
    <t>incapacitated and can’t move. Until the spell ends, a</t>
  </si>
  <si>
    <t>creature can revert to cloud form, which also requires</t>
  </si>
  <si>
    <t>the 1-minute transformation.</t>
  </si>
  <si>
    <t>If a creature is in cloud form and flying when the effect</t>
  </si>
  <si>
    <t>ends, the creature descends 60 feet per round for 1</t>
  </si>
  <si>
    <t>minute until it lands, which it does safely. If it can’t land</t>
  </si>
  <si>
    <t>after 1 minute, the creature falls the remaining distance.</t>
  </si>
  <si>
    <t>Components: V, S, M (a tiny fan and a feather of</t>
  </si>
  <si>
    <t>exotic origin)</t>
  </si>
  <si>
    <t>A wall of strong w ind rises from the ground at a point</t>
  </si>
  <si>
    <t>you choose within range. You can make the wall up</t>
  </si>
  <si>
    <t>to 50 feet long, 15 feet high, and 1 foot thick. You can</t>
  </si>
  <si>
    <t>shape the wall in any way you choose so long as it</t>
  </si>
  <si>
    <t>makes one continuous path along the ground. The wall</t>
  </si>
  <si>
    <t>must make a Strength saving throw. A creature takes</t>
  </si>
  <si>
    <t>3d8 bludgeoning damage on a failed save, or half as</t>
  </si>
  <si>
    <t>much damage on a successful one.</t>
  </si>
  <si>
    <t>The strong wind keeps fog, smoke, and other gases at</t>
  </si>
  <si>
    <t>bay. Small or smaller flying creatures or objects can’t</t>
  </si>
  <si>
    <t>pass through the wall. Loose, lightweight materials</t>
  </si>
  <si>
    <t>brought into the wall fly upward. Arrows, bolts, and</t>
  </si>
  <si>
    <t>other ordinary projectiles launched at targets behind</t>
  </si>
  <si>
    <t>the wall are deflected upward and automatically miss.</t>
  </si>
  <si>
    <t>(Boulders hurled by giants or siege engines, and similar</t>
  </si>
  <si>
    <t>projectiles, are unaffected.) Creatures in gaseous form</t>
  </si>
  <si>
    <t>can’t pass through it.</t>
  </si>
  <si>
    <t>Wish is the mightiest spell a mortal creature can</t>
  </si>
  <si>
    <t>cast. By simply speaking aloud, you can alter the very</t>
  </si>
  <si>
    <t>foundations of reality in accord with your desires.</t>
  </si>
  <si>
    <t>The basic use of this spell is to duplicate any other</t>
  </si>
  <si>
    <t>spell of 8th level or lower. You don’t need to meet any</t>
  </si>
  <si>
    <t>requirements in that spell, including costly components.</t>
  </si>
  <si>
    <t>The spell simply takes effect.</t>
  </si>
  <si>
    <t>Alternatively, you can create one of the following</t>
  </si>
  <si>
    <t>effects of your choice:</t>
  </si>
  <si>
    <t>• You create one object of up to 25,000 gp in value that</t>
  </si>
  <si>
    <t>isn’t a magic item. The object can be no more than</t>
  </si>
  <si>
    <t>300 feet in any dimension, and it appears in an unoccupied</t>
  </si>
  <si>
    <t>space you can see on the ground.</t>
  </si>
  <si>
    <t>• You allow up to twenty creatures that you can see to</t>
  </si>
  <si>
    <t>regain all hit points, and you end all effects on them</t>
  </si>
  <si>
    <t>described in the greater restoration spell.</t>
  </si>
  <si>
    <t>• You grant up to ten creatures that you can see resistance</t>
  </si>
  <si>
    <t>to a damage type you choose.</t>
  </si>
  <si>
    <t>• You grant up to ten creatures you can see immunity to</t>
  </si>
  <si>
    <t>a single spell or other magical effect for 8 hours. For</t>
  </si>
  <si>
    <t>instance, you could make yourself and all your companions</t>
  </si>
  <si>
    <t>immune to a lich’s life drain attack.</t>
  </si>
  <si>
    <t>• You undo a single recent event by forcing a reroll of</t>
  </si>
  <si>
    <t>any roll made within the last round (including your</t>
  </si>
  <si>
    <t>last turn). Reality reshapes itself to accommodate the</t>
  </si>
  <si>
    <t>new result. For example, a wish spell could undo an</t>
  </si>
  <si>
    <t>opponent’s successful save, a foe’s critical hit, or a</t>
  </si>
  <si>
    <t>friend’s failed save. You can force the reroll to be made</t>
  </si>
  <si>
    <t>with advantage or disadvantage, and you can choose</t>
  </si>
  <si>
    <t>whether to use the reroll or the original roll.</t>
  </si>
  <si>
    <t>You might be able to achieve something beyond the</t>
  </si>
  <si>
    <t>scope of the above examples. State your wish to the DM</t>
  </si>
  <si>
    <t>as precisely as possible. The DM has great latitude in</t>
  </si>
  <si>
    <t>ruling what occurs in such an instance; the greater the</t>
  </si>
  <si>
    <t>wish, the greater the likelihood that something goes</t>
  </si>
  <si>
    <t>wrong. This spell might simply fail, the effect you desire</t>
  </si>
  <si>
    <t>might only be partly achieved, or you might suffer some</t>
  </si>
  <si>
    <t>unforeseen consequence as a result of how you worded</t>
  </si>
  <si>
    <t>the wish. For example, wishing that a villain were dead</t>
  </si>
  <si>
    <t>might propel you forward in time to a period when that</t>
  </si>
  <si>
    <t>villain is no longer alive, effectively removing you from</t>
  </si>
  <si>
    <t>the game. Similarly, wishing for a legendary magic item</t>
  </si>
  <si>
    <t>or artifact might instantly transport you to the presence</t>
  </si>
  <si>
    <t>of the item’s current owner.</t>
  </si>
  <si>
    <t>The stress of casting this spell to produce any effect</t>
  </si>
  <si>
    <t>other than duplicating another spell weakens you. After</t>
  </si>
  <si>
    <t>enduring that stress, each time you cast a spell until</t>
  </si>
  <si>
    <t>you finish a long rest, you take 1d10 necrotic damage</t>
  </si>
  <si>
    <t>per level of that spell. This damage can’t be reduced or</t>
  </si>
  <si>
    <t>prevented in any way. In addition, your Strength drops</t>
  </si>
  <si>
    <t>to 3, if it isn’t 3 or lower already, for 2d4 days. For each</t>
  </si>
  <si>
    <t>of those days that you spend resting and doing nothing</t>
  </si>
  <si>
    <t>more than light activity, your remaining recovery time</t>
  </si>
  <si>
    <t>decreases by 2 days. Finally, there is a 33 percent</t>
  </si>
  <si>
    <t>chance that you are unable to cast wish ever again if you</t>
  </si>
  <si>
    <t>suffer this stress.</t>
  </si>
  <si>
    <t>Components: V, S, M (a twig from a tree that has been</t>
  </si>
  <si>
    <t>struck by lightning)</t>
  </si>
  <si>
    <t>A beam of crackling, blue energy lances out toward</t>
  </si>
  <si>
    <t>a creature within range, forming a sustained arc of</t>
  </si>
  <si>
    <t>lightning between you and the target. Make a ranged</t>
  </si>
  <si>
    <t>spell attack against that creature. On a hit, the target</t>
  </si>
  <si>
    <t>takes 1d12 lightning damage, and on each of your turns</t>
  </si>
  <si>
    <t>for the duration, you can use your action to deal 1d12</t>
  </si>
  <si>
    <t>lightning damage to the target automatically. The spell</t>
  </si>
  <si>
    <t>ends if you use your action to do anything else. The spell</t>
  </si>
  <si>
    <t>also ends if the target is ever outside the spell’s range or</t>
  </si>
  <si>
    <t>if it has total cover from you.</t>
  </si>
  <si>
    <t>a spell slot of 2nd level or higher, the initial damage</t>
  </si>
  <si>
    <t>increases by 1d12 for each slot level above 1st.</t>
  </si>
  <si>
    <t>You and up tofive w illing creatures within 5 feet of you</t>
  </si>
  <si>
    <t>instantly teleport to a previously designated sanctuary.</t>
  </si>
  <si>
    <t>You and any creatures that teleport with you appear in</t>
  </si>
  <si>
    <t>the nearest unoccupied space to the spot you designated</t>
  </si>
  <si>
    <t>when you prepared your sanctuary (see below). If you</t>
  </si>
  <si>
    <t>cast this spell without first preparing a sanctuary, the</t>
  </si>
  <si>
    <t>spell has no effect.</t>
  </si>
  <si>
    <t>You must designate a sanctuary by casting this spell</t>
  </si>
  <si>
    <t>within a location, such as a temple, dedicated to or</t>
  </si>
  <si>
    <t>strongly linked to your deity. If you attempt to cast the</t>
  </si>
  <si>
    <t>spell in this manner in an area that isn’t dedicated to</t>
  </si>
  <si>
    <t>your deity, the spell has no effect.</t>
  </si>
  <si>
    <t>The next time you hit with a melee weapon attack</t>
  </si>
  <si>
    <t>during this spell’s duration, your attack deals an extra</t>
  </si>
  <si>
    <t>1d6 psychic damage. Additionally, if the target is a</t>
  </si>
  <si>
    <t>creature, it must make a Wisdom saving throw or be</t>
  </si>
  <si>
    <t>frightened of you until the spell ends. As an action, the</t>
  </si>
  <si>
    <t>creature can make a Wisdom check against your spell</t>
  </si>
  <si>
    <t>save DC to steel its resolve and end this spell.</t>
  </si>
  <si>
    <t>You create a magical zone that guards against deception</t>
  </si>
  <si>
    <t>in a 15-foot-radius sphere centered on a point of your</t>
  </si>
  <si>
    <t>choice within range. Until the spell ends, a creature</t>
  </si>
  <si>
    <t>that enters the spell’s area for the first time on a turn</t>
  </si>
  <si>
    <t>or starts its turn there must make a Charisma saving</t>
  </si>
  <si>
    <t>throw. On a failed save, a creature can’t speak a</t>
  </si>
  <si>
    <t>deliberate lie while in the radius. You know whether</t>
  </si>
  <si>
    <t>each creature succeeds or fails on its saving throw.</t>
  </si>
  <si>
    <t>An affected creature is aware of the spell and can thus</t>
  </si>
  <si>
    <t>avoid answering questions to which it would normally</t>
  </si>
  <si>
    <t>respond with a lie. Such a creature can be evasive in</t>
  </si>
  <si>
    <t>its answers as long as it remains within the boundaries</t>
  </si>
  <si>
    <t>of the truth.</t>
  </si>
  <si>
    <t>As you call out words of restoration, up to six creatures</t>
  </si>
  <si>
    <t>of your choice that you can see within range regain hit</t>
  </si>
  <si>
    <t>points equal to 1d4 + your spellcasting ability modifier.</t>
  </si>
  <si>
    <t>This spell has no effect on undead or constructs.</t>
  </si>
  <si>
    <t>spell slot of 4th level or higher, the healing increases by</t>
  </si>
  <si>
    <t>1d4 for each slot level above 3rd.</t>
  </si>
  <si>
    <t>Barbarian</t>
  </si>
  <si>
    <t>In battle, you fight with primal ferocity. On your turn,</t>
  </si>
  <si>
    <t>you can enter a rage as a bonus action.</t>
  </si>
  <si>
    <t>While raging, you gain the following benefits if you</t>
  </si>
  <si>
    <t>aren’t wearing heavy armor:</t>
  </si>
  <si>
    <t>• You have advantage on Strength checks and Strength</t>
  </si>
  <si>
    <t>saving throws.</t>
  </si>
  <si>
    <t>• When you make a melee weapon attack using</t>
  </si>
  <si>
    <t>Strength, you gain a bonus to the damage roll that</t>
  </si>
  <si>
    <t>increases as you gain levels as a barbarian, as shown</t>
  </si>
  <si>
    <t>in the Rage Damage column of the Barbarian table.</t>
  </si>
  <si>
    <t>• You have resistance to bludgeoning, piercing, and</t>
  </si>
  <si>
    <t>If you are able to cast spells, you can’t cast them or</t>
  </si>
  <si>
    <t>concentrate on them while raging.</t>
  </si>
  <si>
    <t>Your rage lasts for 1 minute. It ends early if you are</t>
  </si>
  <si>
    <t>knocked unconscious or if your turn ends and you</t>
  </si>
  <si>
    <t>haven’t attacked a hostile creature since your last turn</t>
  </si>
  <si>
    <t>or taken damage since then. You can also end your rage</t>
  </si>
  <si>
    <t>on your turn as a bonus action.</t>
  </si>
  <si>
    <t>Once you have raged the number of times shown</t>
  </si>
  <si>
    <t>for your barbarian level in the Rages column of the</t>
  </si>
  <si>
    <t>Barbarian table, you must finish a long rest before you</t>
  </si>
  <si>
    <t>can rage again.</t>
  </si>
  <si>
    <t>While you are not wearing any armor, your Armor Class</t>
  </si>
  <si>
    <t>equals 10 + your Dexterity modifier + your Constitution</t>
  </si>
  <si>
    <t>modifier. You can use a shield and still gain this benefit.</t>
  </si>
  <si>
    <t>Starting at 2nd level, you can throw aside all concern</t>
  </si>
  <si>
    <t>for defense to attack with fierce desperation. When</t>
  </si>
  <si>
    <t>you make your first attack on your turn, you can decide</t>
  </si>
  <si>
    <t>to attack recklessly. Doing so gives you advantage on</t>
  </si>
  <si>
    <t>melee weapon attack rolls using Strength during this</t>
  </si>
  <si>
    <t>turn, but attack rolls against you have advantage until</t>
  </si>
  <si>
    <t>At 2nd level, you gain an uncanny sense of when things</t>
  </si>
  <si>
    <t>nearby aren’t as they should be, giving you an edge</t>
  </si>
  <si>
    <t>when you dodge away from danger.</t>
  </si>
  <si>
    <t>You have advantage on Dexterity saving throws</t>
  </si>
  <si>
    <t>against effects that you can see, such as traps and spells.</t>
  </si>
  <si>
    <t>To gain this benefit, you can’t be blinded, deafened, or</t>
  </si>
  <si>
    <t>incapacitated.</t>
  </si>
  <si>
    <t>Beginning at 5th level, you can attack twice, instead of</t>
  </si>
  <si>
    <t>once, whenever you take the Attack action on your turn.</t>
  </si>
  <si>
    <t>Starting at 5th level, your speed increases by 10 feet</t>
  </si>
  <si>
    <t>while you aren’t wearing heavy armor.</t>
  </si>
  <si>
    <t>By 7th level, your instincts are so honed that you have</t>
  </si>
  <si>
    <t>advantage on initiative rolls.</t>
  </si>
  <si>
    <t>Additionally, if you are surprised at the beginning of</t>
  </si>
  <si>
    <t>combat and aren’t incapacitated, you can act normally</t>
  </si>
  <si>
    <t>on your first turn, but only if you enter your rage before</t>
  </si>
  <si>
    <t>doing anything else on that turn.</t>
  </si>
  <si>
    <t>Beginning at 9th level, you can roll one additional</t>
  </si>
  <si>
    <t>weapon damage die when determining the extra</t>
  </si>
  <si>
    <t>damage for a critical hit with a melee attack.</t>
  </si>
  <si>
    <t>This increases to two additional dice at 13th level</t>
  </si>
  <si>
    <t>and three additional dice at 17th level.</t>
  </si>
  <si>
    <t>Starting at 11th level, your rage can keep you fighting</t>
  </si>
  <si>
    <t>despite grievous w ounds. If you drop to 0 hit points</t>
  </si>
  <si>
    <t>while you’re raging and don’t die outright, you can make</t>
  </si>
  <si>
    <t>a DC 10 Constitution saving throw. If you succeed, you</t>
  </si>
  <si>
    <t>drop to 1 hit point instead.</t>
  </si>
  <si>
    <t>Each time you use this feature after the first, the DC</t>
  </si>
  <si>
    <t>increases by 5. When you finish a short or long rest, the</t>
  </si>
  <si>
    <t>DC resets to 10.</t>
  </si>
  <si>
    <t>Beginning at 15th level, your rage is sofierce that</t>
  </si>
  <si>
    <t>it ends early only if you fall unconscious or if you</t>
  </si>
  <si>
    <t>choose to end it.</t>
  </si>
  <si>
    <t>Beginning at 18th level, if your total for a Strength</t>
  </si>
  <si>
    <t>check is less than your Strength score, you can use that</t>
  </si>
  <si>
    <t>score in place of the total.</t>
  </si>
  <si>
    <t>At 20th level, you embody the power of the wilds. Your</t>
  </si>
  <si>
    <t>Strength and Constitution scores increase by 4. Your</t>
  </si>
  <si>
    <t>maximum for those scores is now 24.</t>
  </si>
  <si>
    <t>Starting when you choose this path at 3rd level, you</t>
  </si>
  <si>
    <t>can go into a frenzy when you rage. If you do so, for</t>
  </si>
  <si>
    <t>the duration of your rage you can make a single melee</t>
  </si>
  <si>
    <t>weapon attack as a bonus action on each of your turns</t>
  </si>
  <si>
    <t>after this one. When your rage ends, you suffer one level</t>
  </si>
  <si>
    <t>of exhaustion (as described in appendix A).</t>
  </si>
  <si>
    <t>Beginning at 6th level, you can’t be charmed or</t>
  </si>
  <si>
    <t>frightened while raging. If you are charmed or</t>
  </si>
  <si>
    <t>frightened when you enter your rage, the effect is</t>
  </si>
  <si>
    <t>suspended for the duration of the rage.</t>
  </si>
  <si>
    <t>Beginning at 10th level, you can use your action to</t>
  </si>
  <si>
    <t>frighten someone with your menacing presence.</t>
  </si>
  <si>
    <t>When you do so, choose one creature that you can see</t>
  </si>
  <si>
    <t>within 30 feet of you. If the creature can see or hear</t>
  </si>
  <si>
    <t>you, it must succeed on a wisdom saving throw (DC</t>
  </si>
  <si>
    <t>equal to 8 + your proficiency bonus + your Charisma</t>
  </si>
  <si>
    <t>modifier) or be frightened of you until the end of your</t>
  </si>
  <si>
    <t>next turn. On subsequent turns, you can use your action</t>
  </si>
  <si>
    <t>to extend the duration of this effect on the frightened</t>
  </si>
  <si>
    <t>creature until the end of your next turn. This effect ends</t>
  </si>
  <si>
    <t>if the creature ends its turn out of line of sight or more</t>
  </si>
  <si>
    <t>than 60 feet away from you.</t>
  </si>
  <si>
    <t>If the creature succeeds on its saving throw, you can't</t>
  </si>
  <si>
    <t>use this feature on that creature again for 24 hours</t>
  </si>
  <si>
    <t>Starting at 14th level, when you take damage from</t>
  </si>
  <si>
    <t>a creature that is within 5 feet of you. you can use</t>
  </si>
  <si>
    <t>your reaction to make a melee weapon attack against</t>
  </si>
  <si>
    <t>that creature.</t>
  </si>
  <si>
    <t>Yours is a path that seeks attunement with the natural</t>
  </si>
  <si>
    <t>world, giving you a kinship with beasts. At 3rd level when</t>
  </si>
  <si>
    <t>you adopt this path, you gain the ability to cast the beast</t>
  </si>
  <si>
    <t>sense and speak with animals spells, but only as rituals,</t>
  </si>
  <si>
    <t>as described in chapter 10.</t>
  </si>
  <si>
    <t>At 3rd level, when you adopt this path, you choose a</t>
  </si>
  <si>
    <t>totem spirit and gain its feature. You must make or</t>
  </si>
  <si>
    <t>acquire a physical totem object- an amulet or similar</t>
  </si>
  <si>
    <t>adornment—that incorporates fur or feathers, claws,</t>
  </si>
  <si>
    <t>teeth, or bones of the totem animal. At your option, you</t>
  </si>
  <si>
    <t>also gain minor physical attributes that are reminiscent</t>
  </si>
  <si>
    <t>of your totem spirit. For example, if you have a bear</t>
  </si>
  <si>
    <t>totem spirit, you might be unusually hairy and thickskinned,</t>
  </si>
  <si>
    <t>or if your totem is the eagle, your eyes turn</t>
  </si>
  <si>
    <t>bright yellow.</t>
  </si>
  <si>
    <t>Your totem animal might be an animal related to those</t>
  </si>
  <si>
    <t>listed here but more appropriate to your homeland.</t>
  </si>
  <si>
    <t>For example, you could choose a hawk or vulture in</t>
  </si>
  <si>
    <t>place of an eagle.</t>
  </si>
  <si>
    <r>
      <rPr>
        <b/>
        <sz val="10"/>
        <color rgb="FF000000"/>
        <rFont val="Sylfaen"/>
        <family val="1"/>
        <charset val="1"/>
      </rPr>
      <t>Bear</t>
    </r>
    <r>
      <rPr>
        <sz val="10"/>
        <color rgb="FF000000"/>
        <rFont val="Sylfaen"/>
        <family val="1"/>
        <charset val="1"/>
      </rPr>
      <t>. While raging, you have resistance to all damage</t>
    </r>
  </si>
  <si>
    <t>except psychic damage. The spirit of the bear makes you</t>
  </si>
  <si>
    <t>tough enough to stand up to any punishment.</t>
  </si>
  <si>
    <r>
      <rPr>
        <b/>
        <sz val="10"/>
        <color rgb="FF000000"/>
        <rFont val="Sylfaen"/>
        <family val="1"/>
        <charset val="1"/>
      </rPr>
      <t>Eagle</t>
    </r>
    <r>
      <rPr>
        <sz val="10"/>
        <color rgb="FF000000"/>
        <rFont val="Sylfaen"/>
        <family val="1"/>
        <charset val="1"/>
      </rPr>
      <t>. While you're raging and aren’t wearing</t>
    </r>
  </si>
  <si>
    <t>heavy armor, other creatures have disadvantage on</t>
  </si>
  <si>
    <t>opportunity attack rolls against you, and you can use the</t>
  </si>
  <si>
    <t>Dash action as a bonus action on your turn. The spirit</t>
  </si>
  <si>
    <t>of the eagle makes you into a predator w ho can weave</t>
  </si>
  <si>
    <t>through the fray with ease.</t>
  </si>
  <si>
    <r>
      <rPr>
        <b/>
        <sz val="10"/>
        <color rgb="FF000000"/>
        <rFont val="Sylfaen"/>
        <family val="1"/>
        <charset val="1"/>
      </rPr>
      <t>Wolf,</t>
    </r>
    <r>
      <rPr>
        <sz val="10"/>
        <color rgb="FF000000"/>
        <rFont val="Sylfaen"/>
        <family val="1"/>
        <charset val="1"/>
      </rPr>
      <t xml:space="preserve"> While you're raging, your friends have</t>
    </r>
  </si>
  <si>
    <t>advantage on melee attack rolls against any creature</t>
  </si>
  <si>
    <t>within 5 feet of you that is hostile to you. The spirit of</t>
  </si>
  <si>
    <t>the wolf makes you a leader of hunters.</t>
  </si>
  <si>
    <t>At 6th level, you gain a magical benefit based on the</t>
  </si>
  <si>
    <t>totem animal of your choice. You can choose the same</t>
  </si>
  <si>
    <t>animal you selected at 3rd level or a different one.</t>
  </si>
  <si>
    <t>Bear. You gain the might of a bear. Your carrying</t>
  </si>
  <si>
    <t>capacity (including maximum load and maximum lift)</t>
  </si>
  <si>
    <t>is doubled, and you have advantage on Strength checks</t>
  </si>
  <si>
    <t>made to push, pull, lift, or break objects.</t>
  </si>
  <si>
    <t>Eagle. You gain the eyesight of an eagle. You can</t>
  </si>
  <si>
    <t>see up to 1 mile away with no difficulty, able to discern</t>
  </si>
  <si>
    <t>even fine details as though looking at something no</t>
  </si>
  <si>
    <t>more than 100 feet away from you. Additionally, dim</t>
  </si>
  <si>
    <t>light doesn't impose disadvantage on your Wisdom</t>
  </si>
  <si>
    <t>(Perception) checks.</t>
  </si>
  <si>
    <t>Wolf, You gain the hunting sensibilities of a wolf. You</t>
  </si>
  <si>
    <t>can track other creatures while traveling at a fast pace,</t>
  </si>
  <si>
    <t>and you can move stealthily while traveling at a normal</t>
  </si>
  <si>
    <t>pace (see chapter 8 for rules on travel pace).</t>
  </si>
  <si>
    <t>At 10th level, you can cast the commune with nature</t>
  </si>
  <si>
    <t>spell, but only as a ritual. When you do so, a spiritual</t>
  </si>
  <si>
    <t>version of one of the animals you chose for Totem Spirit</t>
  </si>
  <si>
    <t>or Aspect of the Beast appears to you to convey the</t>
  </si>
  <si>
    <t>information you seek.</t>
  </si>
  <si>
    <t>At 14th level, you gain a magical benefit based on a</t>
  </si>
  <si>
    <t>animal you selected previously or a different one.</t>
  </si>
  <si>
    <r>
      <rPr>
        <b/>
        <sz val="10"/>
        <color rgb="FF000000"/>
        <rFont val="Sylfaen"/>
        <family val="1"/>
        <charset val="1"/>
      </rPr>
      <t>Bear</t>
    </r>
    <r>
      <rPr>
        <sz val="10"/>
        <color rgb="FF000000"/>
        <rFont val="Sylfaen"/>
        <family val="1"/>
        <charset val="1"/>
      </rPr>
      <t>, While you’re raging, any creature within 5 feet</t>
    </r>
  </si>
  <si>
    <t>of you that’s hostile to you has disadvantage on attack</t>
  </si>
  <si>
    <t>rolls against targets other than you or another character</t>
  </si>
  <si>
    <t>with this feature. An enemy is immune to this effect if it</t>
  </si>
  <si>
    <t>can’t see or hear you or if it can’t be frightened.</t>
  </si>
  <si>
    <r>
      <rPr>
        <b/>
        <sz val="10"/>
        <color rgb="FF000000"/>
        <rFont val="Sylfaen"/>
        <family val="1"/>
        <charset val="1"/>
      </rPr>
      <t>Eagle</t>
    </r>
    <r>
      <rPr>
        <sz val="10"/>
        <color rgb="FF000000"/>
        <rFont val="Sylfaen"/>
        <family val="1"/>
        <charset val="1"/>
      </rPr>
      <t>. While raging, you have a flying speed equal to</t>
    </r>
  </si>
  <si>
    <t>your current walking speed. This benefit works only in</t>
  </si>
  <si>
    <t>short bursts; you fall if you end your turn in the air and</t>
  </si>
  <si>
    <t>nothing else is holding you aloft.</t>
  </si>
  <si>
    <r>
      <rPr>
        <b/>
        <sz val="10"/>
        <color rgb="FF000000"/>
        <rFont val="Sylfaen"/>
        <family val="1"/>
        <charset val="1"/>
      </rPr>
      <t>Wolf</t>
    </r>
    <r>
      <rPr>
        <sz val="10"/>
        <color rgb="FF000000"/>
        <rFont val="Sylfaen"/>
        <family val="1"/>
        <charset val="1"/>
      </rPr>
      <t>. While you’re raging, you can use a bonus action</t>
    </r>
  </si>
  <si>
    <t>on your turn to knock a Large or smaller creature prone</t>
  </si>
  <si>
    <t>when you hit it with melee weapon attack.</t>
  </si>
  <si>
    <t>Bard</t>
  </si>
  <si>
    <t>You can inspire others through stirring w ords or music.</t>
  </si>
  <si>
    <t>To do so, you use a bonus action on your turn to choose</t>
  </si>
  <si>
    <t>one creature other than yourself within 60 feet of you</t>
  </si>
  <si>
    <t>who can hear you. That creature gains one Bardic</t>
  </si>
  <si>
    <t>Inspiration die, a d6.</t>
  </si>
  <si>
    <t>Once within the next 10 minutes, the creature can roll</t>
  </si>
  <si>
    <t>the die and add the number rolled to one ability check,</t>
  </si>
  <si>
    <t>attack roll, or saving throw it makes. The creature can</t>
  </si>
  <si>
    <t>wait until after it rolls the d20 before deciding to use the</t>
  </si>
  <si>
    <t>Bardic Inspiration die, but must decide before the DM</t>
  </si>
  <si>
    <t>says whether the roll succeeds or fails. Once the Bardic</t>
  </si>
  <si>
    <t>Inspiration die is rolled, it is lost. A creature can have</t>
  </si>
  <si>
    <t>only one Bardic Inspiration die at a time.</t>
  </si>
  <si>
    <t>You can use this feature a number of times equal</t>
  </si>
  <si>
    <t>to your Charisma modifier (a minimum of once). You</t>
  </si>
  <si>
    <t>regain any expended uses when you finish a long rest.</t>
  </si>
  <si>
    <t>Your Bardic Inspiration die changes when you reach</t>
  </si>
  <si>
    <t>certain levels in this class. The die becomes a d8 at 5th</t>
  </si>
  <si>
    <t>level, a d 10 at 10th level, and a d l2 at 15th level.</t>
  </si>
  <si>
    <t>Starting at 2nd level, you can add half your proficiency</t>
  </si>
  <si>
    <t>bonus, rounded down, to any ability check you make that</t>
  </si>
  <si>
    <t>doesn’t already include your proficiency bonus.</t>
  </si>
  <si>
    <t>Beginning at 2nd level, you can use soothing music or</t>
  </si>
  <si>
    <t>oration to help revitalize your wounded allies during</t>
  </si>
  <si>
    <t>a short rest. If you or any friendly creatures w ho can</t>
  </si>
  <si>
    <t>hear your performance regain hit points at the end of</t>
  </si>
  <si>
    <t>the short rest, each of those creatures regains an extra</t>
  </si>
  <si>
    <t>1d6 hit points.</t>
  </si>
  <si>
    <t>The extra hit points increase when you reach certain</t>
  </si>
  <si>
    <t>levels in this class: to 1d8 at 9th level, to 1d 10 at 13th</t>
  </si>
  <si>
    <t>level, and to 1d12 at 17th level.</t>
  </si>
  <si>
    <t>At 3rd level, choose two of your skill proficiencies. Your</t>
  </si>
  <si>
    <t>proficiency bonus is doubled for any ability check you</t>
  </si>
  <si>
    <t>make that uses either of the chosen proficiencies.</t>
  </si>
  <si>
    <t>At 10th level, you can choose another two skill</t>
  </si>
  <si>
    <t>proficiencies to gain this benefit.</t>
  </si>
  <si>
    <t>Beginning when you reach 5th level, you regain all of</t>
  </si>
  <si>
    <t>your expended uses of Bardic Inspiration when you</t>
  </si>
  <si>
    <t>finish a short or long rest.</t>
  </si>
  <si>
    <t>At 6th level, you gain the ability to use musical notes or</t>
  </si>
  <si>
    <t>words of power to disrupt mind-influencing effects. As</t>
  </si>
  <si>
    <t>an action, you can start a performance that lasts until</t>
  </si>
  <si>
    <t>the end of your next turn. During that time, you and any</t>
  </si>
  <si>
    <t>friendly creatures within 30 feet of you have advantage</t>
  </si>
  <si>
    <t>on saving throws against being frightened or charmed.</t>
  </si>
  <si>
    <t>A creature must be able to hear you to gain this benefit.</t>
  </si>
  <si>
    <t>The performance ends early if you are incapacitated or</t>
  </si>
  <si>
    <t>silenced or if you voluntarily end it (no action required).</t>
  </si>
  <si>
    <t>By 10th level, you have plundered magical knowledge</t>
  </si>
  <si>
    <t>from a w ide spectrum of disciplines. Choose two spells</t>
  </si>
  <si>
    <t>from any class, including this one. A spell you choose</t>
  </si>
  <si>
    <t>must be of a level you can cast, as shown on the Bard</t>
  </si>
  <si>
    <t>table, or a cantrip.</t>
  </si>
  <si>
    <t>The chosen spells count as bard spells for you and are</t>
  </si>
  <si>
    <t>included in the number in the Spells Known column of</t>
  </si>
  <si>
    <t>the Bard table.</t>
  </si>
  <si>
    <t>You learn two additional spells from any class at 14th</t>
  </si>
  <si>
    <t>level and again at 18th level.</t>
  </si>
  <si>
    <t>At 20th level, when you roll initiative and have no uses</t>
  </si>
  <si>
    <t>of Bardic Inspiration left, you regain one use.</t>
  </si>
  <si>
    <t>Bonus Proficiencies (College of Lore)</t>
  </si>
  <si>
    <t>When you join the College of Lore at 3rd level, you gain</t>
  </si>
  <si>
    <t>proficiency with three skills of your choice.</t>
  </si>
  <si>
    <t>Also at 3rd level, you learn how to use your wit to</t>
  </si>
  <si>
    <t>distract, confuse, and otherwise sap the confidence and</t>
  </si>
  <si>
    <t>competence of others. When a creature that you can</t>
  </si>
  <si>
    <t>see within 60 feet of you makes an attack roll, an ability</t>
  </si>
  <si>
    <t>check, or a damage roll, you can use your reaction to</t>
  </si>
  <si>
    <t>expend one of your uses of Bardic Inspiration, rolling</t>
  </si>
  <si>
    <t>a Bardic Inspiration die and subtracting the number</t>
  </si>
  <si>
    <t>rolled from the creature’s roll. You can choose to use</t>
  </si>
  <si>
    <t>this feature after the creature makes its roll, but before</t>
  </si>
  <si>
    <t>the DM determines whether the attack roll or ability</t>
  </si>
  <si>
    <t>check succeeds or fails, or before the creature deals its</t>
  </si>
  <si>
    <t>damage. The creature is immune if it can’t hear you or if</t>
  </si>
  <si>
    <t>it’s immune to being charmed.</t>
  </si>
  <si>
    <t>At 6th level, you learn two spells of your choice from any</t>
  </si>
  <si>
    <t>class. A spell you choose must be of a level you can cast,</t>
  </si>
  <si>
    <t>as shown on the Bard table, or a cantrip. The chosen</t>
  </si>
  <si>
    <t>spells count as bard spells for you but don’t count</t>
  </si>
  <si>
    <t>against the number of bard spells you know.</t>
  </si>
  <si>
    <t>Starting at 14th level, when you make an ability check,</t>
  </si>
  <si>
    <t>you can expend one use of Bardic Inspiration. Roll a</t>
  </si>
  <si>
    <t>Bardic Inspiration die and add the number rolled to</t>
  </si>
  <si>
    <t>your ability check. You can choose to do so after you roil</t>
  </si>
  <si>
    <t>the die for the ability check, but before the DM tells you</t>
  </si>
  <si>
    <t>whether you succeed or fail</t>
  </si>
  <si>
    <t>Bonus Proficiencies (College of Valor)</t>
  </si>
  <si>
    <t>When you join the College of Valor at 3rd level, you</t>
  </si>
  <si>
    <t>gain proficiency with medium armor, shields, and</t>
  </si>
  <si>
    <t>martial weapons.</t>
  </si>
  <si>
    <t>Also at 3rd level, you learn to inspire others in battle.</t>
  </si>
  <si>
    <t>A creature that has a Bardic Inspiration die from you</t>
  </si>
  <si>
    <t>can roll that die and add the number rolled to a weapon</t>
  </si>
  <si>
    <t>damage roll it just made. Alternatively, when an attack</t>
  </si>
  <si>
    <t>roll is made against the creature, it can use its reaction</t>
  </si>
  <si>
    <t>to roll the Bardic Inspiration die and add the number</t>
  </si>
  <si>
    <t>rolled to its AC against that attack, after seeing the roll</t>
  </si>
  <si>
    <t>but before knowing whether it hits or misses.</t>
  </si>
  <si>
    <t>Starting at 6th level, you can attack twice, instead of</t>
  </si>
  <si>
    <t>At 14th level, you have mastered the art of weaving</t>
  </si>
  <si>
    <t>spellcasting and weapon use into a single harmonious</t>
  </si>
  <si>
    <t>act. When you use your action to cast a bard spell, you</t>
  </si>
  <si>
    <t>can make one weapon attack as a bonus action.</t>
  </si>
  <si>
    <t>Cleric</t>
  </si>
  <si>
    <t>At 2nd level, you gain the ability to channel divine</t>
  </si>
  <si>
    <t>energy directly from your deity, using that energy tofuel</t>
  </si>
  <si>
    <t>magical effects. You start with two such effects: Turn</t>
  </si>
  <si>
    <t>Undead and an effect determined by your domain. Some</t>
  </si>
  <si>
    <t>domains grant you additional effects as you advance in</t>
  </si>
  <si>
    <t>levels, as noted in the domain description.</t>
  </si>
  <si>
    <t>When you use your Channel Divinity, you choose</t>
  </si>
  <si>
    <t>which effect to create. You must then finish a short or</t>
  </si>
  <si>
    <t>long rest to use your Channel Divinity again.</t>
  </si>
  <si>
    <t>Some Channel Divinity effects require saving throws.</t>
  </si>
  <si>
    <t>When you use such an effect from this class, the DC</t>
  </si>
  <si>
    <t>equals your cleric spell save DC.</t>
  </si>
  <si>
    <t>Beginning at 6th level, you can use your Channel</t>
  </si>
  <si>
    <t>Divinity twice between rests, and beginning at 18th level.</t>
  </si>
  <si>
    <t>you can use it three times between rests. When you finish</t>
  </si>
  <si>
    <t>a short or long rest, you regain your expended uses.</t>
  </si>
  <si>
    <t>Channel Divinity: Turn Undead</t>
  </si>
  <si>
    <t>As an action, you present your holy symbol and speak a</t>
  </si>
  <si>
    <t>prayer censuring the undead. Each undead that can see</t>
  </si>
  <si>
    <t>or hear you within 30 feet of you must make a wisdom</t>
  </si>
  <si>
    <t>saving throw. If the creature fails its saving throw, it is</t>
  </si>
  <si>
    <t>turned for 1 minute or until it takes any damage.</t>
  </si>
  <si>
    <t>A turned creature must spend its turns trying to move</t>
  </si>
  <si>
    <t>as far away from you as it can, and it can’t willingly</t>
  </si>
  <si>
    <t>move to a space within 30 feet of you. It also can’t take</t>
  </si>
  <si>
    <t>reactions. For its action, it can use only the Dash action</t>
  </si>
  <si>
    <t>or try to escape from an effect that prevents it from</t>
  </si>
  <si>
    <t>moving. If there’s nowhere to move, the creature can use</t>
  </si>
  <si>
    <t>the Dodge action.</t>
  </si>
  <si>
    <t>Destroy Undead</t>
  </si>
  <si>
    <t>Starting at 5th level, when an undead fails its saving</t>
  </si>
  <si>
    <t>throw against your Turn Undead feature, the creature is</t>
  </si>
  <si>
    <t>instantly destroyed if its challenge rating is at or below a</t>
  </si>
  <si>
    <t>certain threshold, as shown in the Destroy Undead table.</t>
  </si>
  <si>
    <t xml:space="preserve">Cleric Level </t>
  </si>
  <si>
    <t>Destroys Undead of CR</t>
  </si>
  <si>
    <t xml:space="preserve">5th </t>
  </si>
  <si>
    <t>1/2 or lower</t>
  </si>
  <si>
    <t xml:space="preserve">8th </t>
  </si>
  <si>
    <t>1 or lower</t>
  </si>
  <si>
    <t xml:space="preserve">11th </t>
  </si>
  <si>
    <t>2 or lower</t>
  </si>
  <si>
    <t xml:space="preserve">14th </t>
  </si>
  <si>
    <t>3 or lower</t>
  </si>
  <si>
    <t xml:space="preserve">17th </t>
  </si>
  <si>
    <t>4 or lower</t>
  </si>
  <si>
    <t>Beginning at 10th level, you can call on your deity to</t>
  </si>
  <si>
    <t>intervene on your behalf when your need is great.</t>
  </si>
  <si>
    <t>Imploring your deity’s aid requires you to use your</t>
  </si>
  <si>
    <t>action. Describe the assistance you seek, and roll</t>
  </si>
  <si>
    <t>percentile dice. If you roll a number equal to or lower</t>
  </si>
  <si>
    <t>than your cleric level, your deity intervenes. The DM</t>
  </si>
  <si>
    <t>chooses the nature of the intervention; the effect of any</t>
  </si>
  <si>
    <t>cleric spell or cleric domain spell w ould be appropriate.</t>
  </si>
  <si>
    <t>If your deity intervenes, you can’t use this feature</t>
  </si>
  <si>
    <t>again for 7 days. Otherwise, you can use it again after</t>
  </si>
  <si>
    <t>you finish a long rest.</t>
  </si>
  <si>
    <t>At 20th level, your call for intervention succeeds</t>
  </si>
  <si>
    <t>automatically, no roll required.</t>
  </si>
  <si>
    <t>At 1st level, you learn two languages of your choice.</t>
  </si>
  <si>
    <t>You also become proficient in your choice of two of the</t>
  </si>
  <si>
    <t>following skills: Arcana, History, Nature, or Religion.</t>
  </si>
  <si>
    <t>Your proficiency bonus is doubled for any ability check</t>
  </si>
  <si>
    <t>you make that uses either of those skills</t>
  </si>
  <si>
    <t>Channel Divinity: Knowledge of the Ages</t>
  </si>
  <si>
    <t>Starting at 2nd level, you can use your Channel Divinity</t>
  </si>
  <si>
    <t>to tap into a divine well of knowledge. As an action,</t>
  </si>
  <si>
    <t>you choose one skill or tool. For 10 minutes, you have</t>
  </si>
  <si>
    <t>proficiency with the chosen skill or tool.</t>
  </si>
  <si>
    <t>Channel Divinity: Read Thoughts</t>
  </si>
  <si>
    <t>At 6th level, you can use your Channel Divinity to read a</t>
  </si>
  <si>
    <t>creature’s thoughts. You can then use your access to the</t>
  </si>
  <si>
    <t>creature’s mind to command it.</t>
  </si>
  <si>
    <t>As an action, choose one creature that you can see</t>
  </si>
  <si>
    <t>within 60 feet of you. That creature must make a</t>
  </si>
  <si>
    <t>Wisdom saving throw. If the creature succeeds on the</t>
  </si>
  <si>
    <t>saving throw, you can’t use this feature on it again until</t>
  </si>
  <si>
    <t>If the creature fails its save, you can read its surface</t>
  </si>
  <si>
    <t>thoughts (those foremost in its mind, reflecting its</t>
  </si>
  <si>
    <t>current emotions and what it is actively thinking</t>
  </si>
  <si>
    <t>about) when it is within 60 feet of you. This effect lasts</t>
  </si>
  <si>
    <t>During that time, you can use your action to end this</t>
  </si>
  <si>
    <t>effect and cast the suggestion spell on the creature</t>
  </si>
  <si>
    <t>without expending a spell slot. The target automatically</t>
  </si>
  <si>
    <t>fails its saving throw against the spell.</t>
  </si>
  <si>
    <t>Starting at 8th level, you add your wisdom modifier to</t>
  </si>
  <si>
    <t>the damage you deal with any cleric cantrip.</t>
  </si>
  <si>
    <t>Starting at 17th level, you can call up visions of the</t>
  </si>
  <si>
    <t>past that relate to an object you hold or your immediate</t>
  </si>
  <si>
    <t>surroundings. You spend at least 1 minute in meditation</t>
  </si>
  <si>
    <t>and prayer, then receive dreamlike, shadowy glimpses</t>
  </si>
  <si>
    <t>of recent events. You can meditate in this way for a</t>
  </si>
  <si>
    <t>number of minutes equal to your wisdom score and</t>
  </si>
  <si>
    <t>must maintain concentration during that time, as if you</t>
  </si>
  <si>
    <t>were casting a spell.</t>
  </si>
  <si>
    <t>Once you use this feature, you can’t use it again until</t>
  </si>
  <si>
    <t>you finish a short or long rest.</t>
  </si>
  <si>
    <r>
      <rPr>
        <b/>
        <sz val="10"/>
        <color rgb="FF000000"/>
        <rFont val="Sylfaen"/>
        <family val="1"/>
        <charset val="1"/>
      </rPr>
      <t>Object Reading.</t>
    </r>
    <r>
      <rPr>
        <sz val="10"/>
        <color rgb="FF000000"/>
        <rFont val="Sylfaen"/>
        <family val="1"/>
        <charset val="1"/>
      </rPr>
      <t xml:space="preserve"> Holding an object as you meditate,</t>
    </r>
  </si>
  <si>
    <t>you can see visions of the object’s previous owner.</t>
  </si>
  <si>
    <t>After meditating for 1 minute, you learn how the owner</t>
  </si>
  <si>
    <t>acquired and lost the object, as w ell as the most recent</t>
  </si>
  <si>
    <t>significant event involving the object and that owner.</t>
  </si>
  <si>
    <t>If the object w as owned by another creature in the</t>
  </si>
  <si>
    <t>recent past (within a number of days equal to your</t>
  </si>
  <si>
    <t>Wisdom score), you can spend 1 additional minute</t>
  </si>
  <si>
    <t>for each owner to learn the same information about</t>
  </si>
  <si>
    <r>
      <rPr>
        <b/>
        <sz val="10"/>
        <color rgb="FF000000"/>
        <rFont val="Sylfaen"/>
        <family val="1"/>
        <charset val="1"/>
      </rPr>
      <t>Area Reading</t>
    </r>
    <r>
      <rPr>
        <sz val="10"/>
        <color rgb="FF000000"/>
        <rFont val="Sylfaen"/>
        <family val="1"/>
        <charset val="1"/>
      </rPr>
      <t>. As you meditate, you see visions</t>
    </r>
  </si>
  <si>
    <t>of recent events in your immediate vicinity (a room,</t>
  </si>
  <si>
    <t>street, tunnel, clearing, or the like, up to a 50-foot cube),</t>
  </si>
  <si>
    <t>going back a number of days equal to your wisdom</t>
  </si>
  <si>
    <t>score. For each minute you meditate, you learn about</t>
  </si>
  <si>
    <t>one significant event, beginning with the most recent.</t>
  </si>
  <si>
    <t>Significant events typically involve powerful emotions,</t>
  </si>
  <si>
    <t>such as battles and betrayals, marriages and murders,</t>
  </si>
  <si>
    <t>births and funerals. However, they might also include</t>
  </si>
  <si>
    <t>more mundane events that are nevertheless important</t>
  </si>
  <si>
    <t>in your current situation.</t>
  </si>
  <si>
    <t>Bonus Proficiency (Life Domain)</t>
  </si>
  <si>
    <t>When you choose this domain at 1st level, you gain</t>
  </si>
  <si>
    <t>proficiency with heavy armor.</t>
  </si>
  <si>
    <t>Also starting at 1st level, your healing spells are more</t>
  </si>
  <si>
    <t>effective. Whenever you use a spell of 1st level or higher</t>
  </si>
  <si>
    <t>to restore hit points to a creature, the creature regains</t>
  </si>
  <si>
    <t>additional hit points equal to 2 + the spell’s level.</t>
  </si>
  <si>
    <t>Channel Divinity: Preserve Life</t>
  </si>
  <si>
    <t>to heal the badly injured.</t>
  </si>
  <si>
    <t>As an action, you present your holy symbol and</t>
  </si>
  <si>
    <t>evoke healing energy that can restore a number of hit</t>
  </si>
  <si>
    <t>points equal tofive times your cleric level. Choose any</t>
  </si>
  <si>
    <t>creatures within 30 feet of you, and divide those hit</t>
  </si>
  <si>
    <t>points among them. This feature can restore a creature</t>
  </si>
  <si>
    <t>to no more than half of its hit point maximum. You can’t</t>
  </si>
  <si>
    <t>use this feature on an undead or a construct.</t>
  </si>
  <si>
    <t>Beginning at 6th level, the healing spells you cast on</t>
  </si>
  <si>
    <t>others heal you as well. When you cast a spell of 1st</t>
  </si>
  <si>
    <t>level or higher that restores hit points to a creature</t>
  </si>
  <si>
    <t>other than you, you regain hit points equal to 2 + the</t>
  </si>
  <si>
    <t>spell’s level.</t>
  </si>
  <si>
    <t>At 8th level, you gain the ability to infuse your weapon</t>
  </si>
  <si>
    <t>strikes with divine energy. Once on each of your turns</t>
  </si>
  <si>
    <t>when you hit a creature with a weapon attack, you can</t>
  </si>
  <si>
    <t>cause the attack to deal an extra 1d8 radiant damage to</t>
  </si>
  <si>
    <t>the target. When you reach 14th level, the extra damage</t>
  </si>
  <si>
    <t>increases to 2d8.</t>
  </si>
  <si>
    <t>Starting at 17th level, when you would normally roll</t>
  </si>
  <si>
    <t>one or more dice to restore hit points with a spell, you</t>
  </si>
  <si>
    <t>instead use the highest number possible for each die.</t>
  </si>
  <si>
    <t>For example, instead of restoring 2d6 hit points to a</t>
  </si>
  <si>
    <t>creature, you restore 12.</t>
  </si>
  <si>
    <t>Bonus Cantrip (Light Domain)</t>
  </si>
  <si>
    <t>When you choose this domain at 1st level, you gain the</t>
  </si>
  <si>
    <t>light cantrip if you don’t already know it.</t>
  </si>
  <si>
    <t>Also at 1st level, you can interpose divine light between</t>
  </si>
  <si>
    <t>yourself and an attacking enemy. When you are attacked</t>
  </si>
  <si>
    <t>by a creature within 30 feet of you that you can see,</t>
  </si>
  <si>
    <t>you can use your reaction to impose disadvantage on</t>
  </si>
  <si>
    <t>the attack roll, causing light toflare before the attacker</t>
  </si>
  <si>
    <t>before it hits or misses. An attacker that can’t be blinded</t>
  </si>
  <si>
    <t>is immune to this feature.</t>
  </si>
  <si>
    <t>You can use this feature a number of times equal to</t>
  </si>
  <si>
    <t>your wisdom modifier (a minimum of once). You regain</t>
  </si>
  <si>
    <t>all expended uses when you finish a long rest.</t>
  </si>
  <si>
    <t>Channel Divinity: Radiance of the Dawn</t>
  </si>
  <si>
    <t>to harness sunlight, banishing darkness and dealing</t>
  </si>
  <si>
    <t>radiant damage to your foes.</t>
  </si>
  <si>
    <t>As an action, you present your holy symbol, and any</t>
  </si>
  <si>
    <t>magical darkness within 30 feet of you is dispelled.</t>
  </si>
  <si>
    <t>Additionally, each hostile creature within 30 feet of</t>
  </si>
  <si>
    <t>you must make a Constitution saving throw. A creature</t>
  </si>
  <si>
    <t>takes radiant damage equal to 2d10 + your cleric level</t>
  </si>
  <si>
    <t>on a failed saving throw, and half as much damage on a</t>
  </si>
  <si>
    <t>successful one. A creature that has total cover from you</t>
  </si>
  <si>
    <t>is not affected.</t>
  </si>
  <si>
    <t>Starting at 6th level, you can also use your Warding</t>
  </si>
  <si>
    <t>Flare feature when a creature that you can see within</t>
  </si>
  <si>
    <t>30 feet of you attacks a creature other than you.</t>
  </si>
  <si>
    <t>Starting at 17th level, you can use your action to activate</t>
  </si>
  <si>
    <t>an aura of sunlight that lasts for 1 minute or until you</t>
  </si>
  <si>
    <t>dismiss it using another action. You emit bright light in</t>
  </si>
  <si>
    <t>a 60-foot radius and dim light 30 feet beyond that. Your</t>
  </si>
  <si>
    <t>enemies in the bright light have disadvantage on saving</t>
  </si>
  <si>
    <t>throws against any spell that deals fire or radiant damage.</t>
  </si>
  <si>
    <t>At 1st level, you learn one druid cantrip of your choice.</t>
  </si>
  <si>
    <t>You also gain proficiency in one of the following skills of</t>
  </si>
  <si>
    <t>your choice: Animal Handling, Nature, or Survival.</t>
  </si>
  <si>
    <t>Bonus Proficiency (Nature Domain)</t>
  </si>
  <si>
    <t>Also at 1st level, you gain proficiency with heavy armor.</t>
  </si>
  <si>
    <t>Channel Divinity: Charm Animals</t>
  </si>
  <si>
    <t>to charm animals and plants.</t>
  </si>
  <si>
    <t>As an action, you present your holy symbol and invoke</t>
  </si>
  <si>
    <t>the name of your deity. Each beast or plant creature that</t>
  </si>
  <si>
    <t>can see you within 30 feet of you must make a wisdom</t>
  </si>
  <si>
    <t>charmed by you for 1 minute or until it takes damage.</t>
  </si>
  <si>
    <t>While it is charmed by you, it is friendly to you and other</t>
  </si>
  <si>
    <t>creatures you designate.</t>
  </si>
  <si>
    <t>Starting at 6th level, when you or a creature within 30</t>
  </si>
  <si>
    <t>feet of you takes acid, cold, fire, lightning, or thunder</t>
  </si>
  <si>
    <t>damage, you can use your reaction to grant resistance to</t>
  </si>
  <si>
    <t>the creature against that instance of the damage.</t>
  </si>
  <si>
    <t>At 17th level, you gain the ability to command animals</t>
  </si>
  <si>
    <t>and plant creatures. While creatures are charmed by</t>
  </si>
  <si>
    <t>your Charm Animals and Plants feature, you can take</t>
  </si>
  <si>
    <t>a bonus action on your turn to verbally command what</t>
  </si>
  <si>
    <t>each of those creatures will do on its next turn.</t>
  </si>
  <si>
    <t>Bonus Proficiencies (Tempest Domain)</t>
  </si>
  <si>
    <t>At 1st level, you gain proficiency with martial weapons</t>
  </si>
  <si>
    <t>and heavy armor.</t>
  </si>
  <si>
    <t>Also at 1st level, you can thunderously rebuke attackers.</t>
  </si>
  <si>
    <t>When a creature within 5 feet of you that you can see</t>
  </si>
  <si>
    <t>hits you with an attack, you can use your reaction to</t>
  </si>
  <si>
    <t>cause the creature to make a Dexterity saving throw.</t>
  </si>
  <si>
    <t>The creature takes 2d8 lightning or thunder damage</t>
  </si>
  <si>
    <t>(your choice) on a failed saving throw, and half as much</t>
  </si>
  <si>
    <t>your Wisdom modifier (a minimum of once). You regain</t>
  </si>
  <si>
    <t>Channel Divinity: Destructive Wrath</t>
  </si>
  <si>
    <t>to wield the power of the storm with unchecked ferocity.</t>
  </si>
  <si>
    <t>When you roll lightning or thunder damage, you can</t>
  </si>
  <si>
    <t>use your Channel Divinity to deal maximum damage,</t>
  </si>
  <si>
    <t>instead of rolling.</t>
  </si>
  <si>
    <t>At 6th level, when you deal lightning damage to a Large</t>
  </si>
  <si>
    <t>or smaller creature, you can also push it up to 10 feet</t>
  </si>
  <si>
    <t>away from you.</t>
  </si>
  <si>
    <t>At 17th level, you have a flying speed equal to</t>
  </si>
  <si>
    <t>your current walking speed whenever you are not</t>
  </si>
  <si>
    <t>underground or indoors.</t>
  </si>
  <si>
    <t>Starting when you choose this domain at 1st level, you</t>
  </si>
  <si>
    <t>can use your action to touch a w illing creature other</t>
  </si>
  <si>
    <t>than yourself to give it advantage on Dexterity (Stealth)</t>
  </si>
  <si>
    <t>checks. This blessing lasts for 1 hour or until you use</t>
  </si>
  <si>
    <t>this feature again.</t>
  </si>
  <si>
    <t>Channel Divinity: Invoke Duplicity</t>
  </si>
  <si>
    <t>to create an illusory duplicate of yourself.</t>
  </si>
  <si>
    <t>As an action, you create a perfect illusion of</t>
  </si>
  <si>
    <t>yourself that lasts for 1 minute, or until you lose your</t>
  </si>
  <si>
    <t>concentration (as if you were concentrating on a spell).</t>
  </si>
  <si>
    <t>The illusion appears in an unoccupied space that you</t>
  </si>
  <si>
    <t>can see within 30 feet of you. As a bonus action on your</t>
  </si>
  <si>
    <t>turn, you can move the illusion up to 30 feet to a space</t>
  </si>
  <si>
    <t>you can see, but it must remain within 120 feet of you.</t>
  </si>
  <si>
    <t>For the duration, you can cast spells as though you</t>
  </si>
  <si>
    <t>were in the illusion’s space, but you must use your own</t>
  </si>
  <si>
    <t>senses. Additionally, when both you and your illusion</t>
  </si>
  <si>
    <t>are within 5 feet of a creature that can see the illusion,</t>
  </si>
  <si>
    <t>you have advantage on attack rolls against that creature,</t>
  </si>
  <si>
    <t>given how distracting the illusion is to the target.</t>
  </si>
  <si>
    <t>Channel Divinity: Cloak of Shadows</t>
  </si>
  <si>
    <t>Starting at 6th level, you can use your Channel</t>
  </si>
  <si>
    <t>Divinity to vanish.</t>
  </si>
  <si>
    <t>As an action, you become invisible until the end of your</t>
  </si>
  <si>
    <t>next turn. You become visible if you attack or cast a spell.</t>
  </si>
  <si>
    <t>At 17th level, you can create up tofour duplicates</t>
  </si>
  <si>
    <t>of yourself, instead of one, when you use Invoke</t>
  </si>
  <si>
    <t>Duplicity. As a bonus action on your turn, you can</t>
  </si>
  <si>
    <t>move any number of them up to 30 feet, to a maximum</t>
  </si>
  <si>
    <t>Bonus Proficiencies (War Domain)</t>
  </si>
  <si>
    <t>From 1st level, your god delivers bolts of inspiration to</t>
  </si>
  <si>
    <t>you while you are engaged in battle. When you use the</t>
  </si>
  <si>
    <t>Attack action, you can make one weapon attack as a</t>
  </si>
  <si>
    <t>bonus action.</t>
  </si>
  <si>
    <t>Channel Divinity: Guided Strike</t>
  </si>
  <si>
    <t>to strike with supernatural accuracy. When you make</t>
  </si>
  <si>
    <t>an attack roll, you can use your Channel Divinity to gain</t>
  </si>
  <si>
    <t>a +10 bonus to the roll. You make this choice after you</t>
  </si>
  <si>
    <t>see the roll, but before the DM says whether the attack</t>
  </si>
  <si>
    <t>hits or misses.</t>
  </si>
  <si>
    <t>Channel Divinity: War God's Blessing</t>
  </si>
  <si>
    <t>At 6th level, when a creature within 30 feet of you</t>
  </si>
  <si>
    <t>makes an attack roll, you can use your reaction to grant</t>
  </si>
  <si>
    <t>that creature a +10 bonus to the roll, using your Channel</t>
  </si>
  <si>
    <t>Divinity. You make this choice after you see the roll, but</t>
  </si>
  <si>
    <t>before the DM says whether the attack hits or misses.</t>
  </si>
  <si>
    <t>At 17th level, you gain resistance to bludgeoning, piercing,</t>
  </si>
  <si>
    <t>and slashing damage from nonmagical weapons.</t>
  </si>
  <si>
    <t>Druid</t>
  </si>
  <si>
    <t>Starting at 2nd level, you can use your action to</t>
  </si>
  <si>
    <t>magically assume the shape of a beast that you have</t>
  </si>
  <si>
    <t>seen before. You can use this feature twice. You regain</t>
  </si>
  <si>
    <t>expended uses when you finish a short or long rest.</t>
  </si>
  <si>
    <t>Your druid level determines the beasts you can</t>
  </si>
  <si>
    <t>transform into, as shown in the Beast Shapes table. At</t>
  </si>
  <si>
    <t>2nd level, for example, you can transform into any beast</t>
  </si>
  <si>
    <t>that has a challenge rating of 1/4 or lower that doesn’t</t>
  </si>
  <si>
    <t>have a flying or swimming speed.</t>
  </si>
  <si>
    <t xml:space="preserve"> Max. CR </t>
  </si>
  <si>
    <t>Limitations</t>
  </si>
  <si>
    <t xml:space="preserve"> Example</t>
  </si>
  <si>
    <t xml:space="preserve">2nd </t>
  </si>
  <si>
    <t>1/4</t>
  </si>
  <si>
    <t xml:space="preserve"> Noflying or swimming speed </t>
  </si>
  <si>
    <t>Wolf</t>
  </si>
  <si>
    <t xml:space="preserve">4th </t>
  </si>
  <si>
    <t>1/2</t>
  </si>
  <si>
    <t xml:space="preserve"> Noflying speed </t>
  </si>
  <si>
    <t>Crocodile</t>
  </si>
  <si>
    <t xml:space="preserve"> Giant eagle</t>
  </si>
  <si>
    <t>You can stay in a beast shape for a number of hours</t>
  </si>
  <si>
    <t>equal to half your druid level (rounded down). You then</t>
  </si>
  <si>
    <t>revert to your normal form unless you expend another</t>
  </si>
  <si>
    <t>use of this feature. You can revert to your normal</t>
  </si>
  <si>
    <t>form earlier by using a bonus action on your turn. You</t>
  </si>
  <si>
    <t>automatically revert if you fall unconscious, drop to</t>
  </si>
  <si>
    <t>0 hit points, or die.</t>
  </si>
  <si>
    <t>While you are transformed, the following rules apply:</t>
  </si>
  <si>
    <t>• Your game statistics are replaced by the statistics of</t>
  </si>
  <si>
    <t>the beast, but you retain your alignment, personality,</t>
  </si>
  <si>
    <t>and Intelligence, Wisdom, and Charisma scores. You</t>
  </si>
  <si>
    <t>also retain all of your skill and saving throw proficiencies,</t>
  </si>
  <si>
    <t>in addition to gaining those of the creature. If</t>
  </si>
  <si>
    <t>the creature has the same proficiency as you and the</t>
  </si>
  <si>
    <t>bonus in its stat block is higher than yours, use the</t>
  </si>
  <si>
    <t>creature’s bonus instead of yours. If the creature has</t>
  </si>
  <si>
    <t>any legendary or lair actions, you can't use them.</t>
  </si>
  <si>
    <t>• When you transform, you assume the beast’s hit</t>
  </si>
  <si>
    <t>points and Hit Dice. When you revert to your normal</t>
  </si>
  <si>
    <t>form, you return to the number of hit points you had</t>
  </si>
  <si>
    <t>before you transformed. However, if you revert as a</t>
  </si>
  <si>
    <t>result of dropping to 0 hit points, any excess damage</t>
  </si>
  <si>
    <t>carries over to your normal form. For example, if you</t>
  </si>
  <si>
    <t>take 10 damage in animal form and have only 1 hit</t>
  </si>
  <si>
    <t>point left, you revert and take 9 damage. As long as</t>
  </si>
  <si>
    <t>the excess damage doesn’t reduce your normal form</t>
  </si>
  <si>
    <t>to 0 hit points, you aren’t knocked unconscious.</t>
  </si>
  <si>
    <t>• You can’t cast spells, and your ability to speak or</t>
  </si>
  <si>
    <t>take any action that requires hands is limited to the</t>
  </si>
  <si>
    <t>capabilities of your beast form. Transforming doesn’t</t>
  </si>
  <si>
    <t>break your concentration on a spell you’ve already</t>
  </si>
  <si>
    <t>cast, however, or prevent you from taking actions that</t>
  </si>
  <si>
    <t>are part of a spell, such as call lightning, that you’ve</t>
  </si>
  <si>
    <t>already cast.</t>
  </si>
  <si>
    <t>• You retain the benefit of any features from your class,</t>
  </si>
  <si>
    <t>race, or other source and can use them if the new</t>
  </si>
  <si>
    <t>form is physically capable of doing so. However, you</t>
  </si>
  <si>
    <t>can’t use any of your special senses, such as darkvision,</t>
  </si>
  <si>
    <t>unless your new form also has that sense.</t>
  </si>
  <si>
    <t>• You choose whether your equipment falls to the</t>
  </si>
  <si>
    <t>ground in your space, merges into your new form, or</t>
  </si>
  <si>
    <t>is w orn by it. Worn equipment functions as normal,</t>
  </si>
  <si>
    <t>but the DM decides whether it is practical for the new</t>
  </si>
  <si>
    <t>form to wear a piece of equipment, based on the creature’s</t>
  </si>
  <si>
    <t>shape and size. Your equipment doesn’t change</t>
  </si>
  <si>
    <t>size or shape to match the new</t>
  </si>
  <si>
    <t>form, and any equipment that</t>
  </si>
  <si>
    <t>the new form can’t wear</t>
  </si>
  <si>
    <t>must either fall to the</t>
  </si>
  <si>
    <t>ground or merge with it.</t>
  </si>
  <si>
    <t>Equipment that merges</t>
  </si>
  <si>
    <t>with the form has no</t>
  </si>
  <si>
    <t>effect until you leave</t>
  </si>
  <si>
    <t>the form.</t>
  </si>
  <si>
    <t>Starting at 18th level, the primal magic that you wield</t>
  </si>
  <si>
    <t>causes you to age more slowly. For every 10 years that</t>
  </si>
  <si>
    <t>pass, your body ages only 1 year.</t>
  </si>
  <si>
    <t>Beginning at 18th level, you can cast many of your druid</t>
  </si>
  <si>
    <t>spells in any shape you assume using Wild Shape. You</t>
  </si>
  <si>
    <t>can perform the somatic and verbal components of a</t>
  </si>
  <si>
    <t>druid spell while in a beast shape, but you aren’t able to</t>
  </si>
  <si>
    <t>provide material components.</t>
  </si>
  <si>
    <t>At 20th level, you can use your W ild Shape an unlimited</t>
  </si>
  <si>
    <t>number of times.</t>
  </si>
  <si>
    <t>Bonus Cantrip (Circle of the Land)</t>
  </si>
  <si>
    <t>When you choose this circle at 2nd level, you learn one</t>
  </si>
  <si>
    <t>additional druid cantrip of your choice.</t>
  </si>
  <si>
    <t>Starting at 2nd level, you can regain some of your</t>
  </si>
  <si>
    <t>magical energy by sitting in meditation and communing</t>
  </si>
  <si>
    <t>with nature. During a short rest, you choose expended</t>
  </si>
  <si>
    <t>spell slots to recover. The spell slots can have a</t>
  </si>
  <si>
    <t>combined level that is equal to or less than half your</t>
  </si>
  <si>
    <t>druid level (rounded up), and none of the slots can be</t>
  </si>
  <si>
    <t>6th level or higher. You can’t use this feature again until</t>
  </si>
  <si>
    <t>you finish a long rest</t>
  </si>
  <si>
    <t>For example, when you are a 4th-level druid, you can</t>
  </si>
  <si>
    <t>recover up to two levels w orth of spell slots. You can</t>
  </si>
  <si>
    <t>recover either a 2nd-level slot or two 1st-level slots.</t>
  </si>
  <si>
    <t>Your mystical connection to the land infuses you with</t>
  </si>
  <si>
    <t>the ability to cast certain spells. At 3rd, 5th, 7th, and</t>
  </si>
  <si>
    <t>9th level you gain access to circle spells connected</t>
  </si>
  <si>
    <t>to the land where you became a druid. Choose that</t>
  </si>
  <si>
    <t>land—arctic, coast, desert, forest, grassland, mountain,</t>
  </si>
  <si>
    <t>swamp, or Underdark—and consult the associated</t>
  </si>
  <si>
    <t>list of spells.</t>
  </si>
  <si>
    <t>Once you gain access to a circle spell, you always have</t>
  </si>
  <si>
    <t>it prepared, and it doesn’t count against the number of</t>
  </si>
  <si>
    <t>spells you can prepare each day. If you gain access to a</t>
  </si>
  <si>
    <t>spell that doesn’t appear on the druid spell list, the spell</t>
  </si>
  <si>
    <t>is nonetheless a druid spell for you.</t>
  </si>
  <si>
    <t>Starting at 6th level, moving through nonmagical</t>
  </si>
  <si>
    <t>difficult terrain costs you no extra movement. You can</t>
  </si>
  <si>
    <t>also pass through nonmagical plants without being</t>
  </si>
  <si>
    <t>slowed by them and without taking damage from them if</t>
  </si>
  <si>
    <t>they have thorns, spines, or a similar hazard.</t>
  </si>
  <si>
    <t>In addition, you have advantage on saving throws against</t>
  </si>
  <si>
    <t>plants that are magically created or manipulated to impede</t>
  </si>
  <si>
    <t>movement, such those created by the entangle spell.</t>
  </si>
  <si>
    <t>When you reach 10th level, you can’t be charmed or</t>
  </si>
  <si>
    <t>frightened by elementals or fey, and you are immune to</t>
  </si>
  <si>
    <t>poison and disease.</t>
  </si>
  <si>
    <t>When you reach 14th level, creatures of the natural</t>
  </si>
  <si>
    <t>world sense your connection to nature and become</t>
  </si>
  <si>
    <t>hesitant to attack you. When a beast or plant creature</t>
  </si>
  <si>
    <t>attacks you, that creature must make a Wisdom saving</t>
  </si>
  <si>
    <t>throw against your druid spell save DC. On a failed save,</t>
  </si>
  <si>
    <t>the creature must choose a different target, or the attack</t>
  </si>
  <si>
    <t>automatically misses. On a successful save, the creature</t>
  </si>
  <si>
    <t>is immune to this effect for 24 hours.</t>
  </si>
  <si>
    <t>The creature is aware of this effect before it makes its</t>
  </si>
  <si>
    <t>attack against you.</t>
  </si>
  <si>
    <t>When you choose this circle at 2nd level, you gain the</t>
  </si>
  <si>
    <t>ability to use Wild Shape on your turn as a bonus action,</t>
  </si>
  <si>
    <t>rather than as an action.</t>
  </si>
  <si>
    <t>Additionally, while you are transformed by Wild</t>
  </si>
  <si>
    <t>Shape, you can use a bonus action to expend one</t>
  </si>
  <si>
    <t>spell slot to regain 1d8 hit points per level of the spell</t>
  </si>
  <si>
    <t>slot expended.</t>
  </si>
  <si>
    <t>The rites of your circle grant you the ability to transform</t>
  </si>
  <si>
    <t>into more dangerous animal forms. Starting at 2nd</t>
  </si>
  <si>
    <t>level, you can use your W ild Shape to transform into a</t>
  </si>
  <si>
    <t>beast with a challenge rating as high as 1 (you ignore</t>
  </si>
  <si>
    <t>the Max. CR column of the Beast Shapes table, but must</t>
  </si>
  <si>
    <t>abide by the other limitations there).</t>
  </si>
  <si>
    <t>Starting at 6th level, you can transform into a beast</t>
  </si>
  <si>
    <t>with a challenge rating as high as your druid level</t>
  </si>
  <si>
    <t>divided by 3, rounded down.</t>
  </si>
  <si>
    <t>Starting at 6th level, your attacks in beast form count as</t>
  </si>
  <si>
    <t>magical for the purpose of overcoming resistance and</t>
  </si>
  <si>
    <t>immunity to nonmagical attacks and damage.</t>
  </si>
  <si>
    <t>At 10th level, you can expend two uses of Wild Shape</t>
  </si>
  <si>
    <t>at the same time to transform into an air elemental, an</t>
  </si>
  <si>
    <t>earth elemental, a fire elemental, or a water elemental.</t>
  </si>
  <si>
    <t>By 14th level, you have learned to use magic to alter</t>
  </si>
  <si>
    <t>your physical form in more subtle ways. You can cast the</t>
  </si>
  <si>
    <t>alter self spell at will.</t>
  </si>
  <si>
    <t>Fighter</t>
  </si>
  <si>
    <t>You gain a +2 bonus to attack rolls you make with</t>
  </si>
  <si>
    <t>ranged weapons.</t>
  </si>
  <si>
    <t>While you are wearing armor, you gain a +1 bonus to AC.</t>
  </si>
  <si>
    <t>When you are wielding a melee weapon in one hand and</t>
  </si>
  <si>
    <t>no other weapons, you gain a +2 bonus to damage rolls</t>
  </si>
  <si>
    <t>with that weapon.</t>
  </si>
  <si>
    <t>When you roll a 1 or 2 on a damage die for an attack you</t>
  </si>
  <si>
    <t>make with a melee weapon that you are wielding with</t>
  </si>
  <si>
    <t>two hands, you can reroll the die and must use the new</t>
  </si>
  <si>
    <t>roll, even if the new roll is a 1 or a 2. The weapon must</t>
  </si>
  <si>
    <t>have the two-handed or versatile property for you to gain</t>
  </si>
  <si>
    <t>this benefit.</t>
  </si>
  <si>
    <t>When a creature you can see attacks a target other</t>
  </si>
  <si>
    <t>than you that is within 5 feet of you, you can use your</t>
  </si>
  <si>
    <t>reaction to impose disadvantage on the attack roll. You</t>
  </si>
  <si>
    <t>must be w ielding a shield.</t>
  </si>
  <si>
    <t>When you engage in two-weapon fighting, you can add</t>
  </si>
  <si>
    <t>your ability modifier to the damage of the second attack.</t>
  </si>
  <si>
    <t>You have a limited well of stamina that you can draw on</t>
  </si>
  <si>
    <t>to protect yourself from harm. On your turn, you can use</t>
  </si>
  <si>
    <t>a bonus action to regain hit points equal to 1d 10 + your</t>
  </si>
  <si>
    <t>fighter level.</t>
  </si>
  <si>
    <t>Once you use this feature, you must finish a short or</t>
  </si>
  <si>
    <t>long rest before you can use it again.</t>
  </si>
  <si>
    <t>Starting at 2nd level, you can push yourself beyond your</t>
  </si>
  <si>
    <t>normal limits for a moment. On your turn, you can take</t>
  </si>
  <si>
    <t>one additional action on top of your regular action and a</t>
  </si>
  <si>
    <t>possible bonus action.</t>
  </si>
  <si>
    <t>long rest before you can use it again. Starting at 17th</t>
  </si>
  <si>
    <t>level, you can use it twice before a rest, but only once on</t>
  </si>
  <si>
    <t>the same turn.</t>
  </si>
  <si>
    <t>Martial Archetype</t>
  </si>
  <si>
    <t>At 3rd level, you choose an archetype that you strive to</t>
  </si>
  <si>
    <t>emulate in your combat styles and techniques. Choose</t>
  </si>
  <si>
    <t>Champion, Battle Master, or Eldritch Knight, all detailed</t>
  </si>
  <si>
    <t>at the end of the class description. The archetype you</t>
  </si>
  <si>
    <t>choose grants you features at 3rd level and again at 7th,</t>
  </si>
  <si>
    <t>10th, 15th, and 18th level.</t>
  </si>
  <si>
    <t>The number of attacks increases to three when you</t>
  </si>
  <si>
    <t>reach 11th level in this class and tofour when you reach</t>
  </si>
  <si>
    <t>20th level in this class.</t>
  </si>
  <si>
    <t>Beginning at 9th level, you can reroll a saving throw that</t>
  </si>
  <si>
    <t>you fail. If you do so, you must use the new roll, and you</t>
  </si>
  <si>
    <t>can’t use this feature again until you finish a long rest.</t>
  </si>
  <si>
    <t>You can use this feature twice between long rests</t>
  </si>
  <si>
    <t>starting at 13th level and three times between long rests</t>
  </si>
  <si>
    <t>starting at 17th level.</t>
  </si>
  <si>
    <t>Beginning when you choose this archetype at 3rd</t>
  </si>
  <si>
    <t>level, your weapon attacks sco re a critical hit on a</t>
  </si>
  <si>
    <t>roll of 19 or 20.</t>
  </si>
  <si>
    <t>Starting at 7th level, you can add half your proficiency</t>
  </si>
  <si>
    <t>bonus (round up) to any Strength, Dexterity, or</t>
  </si>
  <si>
    <t>Constitution check you make that doesn’t already use</t>
  </si>
  <si>
    <t>your proficiency bonus.</t>
  </si>
  <si>
    <t>In addition, when you make a running long jump, the</t>
  </si>
  <si>
    <t>distance you can cover increases by a number of feet</t>
  </si>
  <si>
    <t>equal to your Strength modifier.</t>
  </si>
  <si>
    <t>At 10th level, you can choose a second option from the</t>
  </si>
  <si>
    <t>Fighting Style class feature.</t>
  </si>
  <si>
    <t>Starting at 15th level, your weapon attacks score a</t>
  </si>
  <si>
    <t>critical hit on a roll of 18-20.</t>
  </si>
  <si>
    <t>At 18th level, you attain the pinnacle of resilience in</t>
  </si>
  <si>
    <t>battle. At the start of each of your turns, you regain hit</t>
  </si>
  <si>
    <t>points equal to 5 + your Constitution modifier if you</t>
  </si>
  <si>
    <t>have no more than half of your hit points left. You don’t</t>
  </si>
  <si>
    <t>gain this benefit if you have 0 hit points.</t>
  </si>
  <si>
    <t>When you choose this archetype at 3rd level, you</t>
  </si>
  <si>
    <t>learn maneuvers that are fueled by special dice called</t>
  </si>
  <si>
    <t>superiority dice.</t>
  </si>
  <si>
    <t>Maneuvers. You learn three maneuvers of your</t>
  </si>
  <si>
    <t>choice, which are detailed under “Maneuvers” below.</t>
  </si>
  <si>
    <t>Many maneuvers enhance an attack in some way. You</t>
  </si>
  <si>
    <t>can use only one maneuver per attack.</t>
  </si>
  <si>
    <t>You learn two additional maneuvers of your choice</t>
  </si>
  <si>
    <t>at 7th, 10th, and 15th level. Each time you learn new</t>
  </si>
  <si>
    <t>maneuvers, you can also replace one maneuver you</t>
  </si>
  <si>
    <t>know with a different one.</t>
  </si>
  <si>
    <r>
      <rPr>
        <b/>
        <sz val="10"/>
        <color rgb="FF000000"/>
        <rFont val="Sylfaen"/>
        <family val="1"/>
        <charset val="1"/>
      </rPr>
      <t>Superiority Dice.</t>
    </r>
    <r>
      <rPr>
        <sz val="10"/>
        <color rgb="FF000000"/>
        <rFont val="Sylfaen"/>
        <family val="1"/>
        <charset val="1"/>
      </rPr>
      <t xml:space="preserve"> You have four superiority dice,</t>
    </r>
  </si>
  <si>
    <t>which are d8s. A superiority die is expended when you</t>
  </si>
  <si>
    <t>use it. You regain all of your expended superiority dice</t>
  </si>
  <si>
    <t>when you finish a short or long rest.</t>
  </si>
  <si>
    <t>You gain another superiority die at 7th level and one</t>
  </si>
  <si>
    <t>more at 15th level.</t>
  </si>
  <si>
    <t>Saving Throws. Some of your maneuvers require</t>
  </si>
  <si>
    <t>your target to make a saving throw to resist the</t>
  </si>
  <si>
    <t>maneuver’s effects. The saving throw DC is calculated</t>
  </si>
  <si>
    <t>as follows:</t>
  </si>
  <si>
    <r>
      <rPr>
        <b/>
        <sz val="10"/>
        <color rgb="FF000000"/>
        <rFont val="Sylfaen"/>
        <family val="1"/>
        <charset val="1"/>
      </rPr>
      <t>Maneuver save DC</t>
    </r>
    <r>
      <rPr>
        <sz val="10"/>
        <color rgb="FF000000"/>
        <rFont val="Sylfaen"/>
        <family val="1"/>
        <charset val="1"/>
      </rPr>
      <t xml:space="preserve"> = 8 + your proficiency bonus +</t>
    </r>
  </si>
  <si>
    <t>your Strength or Dexterity modifier (your choice)</t>
  </si>
  <si>
    <t>At 3rd level, you gain proficiency with one type of</t>
  </si>
  <si>
    <t>artisan’s tools of your choice.</t>
  </si>
  <si>
    <t>Starting at 7th level, if you spend at least 1 minute</t>
  </si>
  <si>
    <t>observing or interacting with another creature outside</t>
  </si>
  <si>
    <t>combat, you can learn certain information about its</t>
  </si>
  <si>
    <t>capabilities compared to your own. The DM tells you if</t>
  </si>
  <si>
    <t>the creature is your equal, superior, or inferior in regard</t>
  </si>
  <si>
    <t>to two of the following characteristics of your choice:</t>
  </si>
  <si>
    <t>• Strength score</t>
  </si>
  <si>
    <t>• Dexterity score</t>
  </si>
  <si>
    <t>• Constitution score</t>
  </si>
  <si>
    <t>• Armor Class</t>
  </si>
  <si>
    <t>• Current hit points</t>
  </si>
  <si>
    <t>• Total class levels (if any)</t>
  </si>
  <si>
    <t>• Fighter class levels (if any)</t>
  </si>
  <si>
    <t>At 10th level, your superiority dice turn into d10s. At</t>
  </si>
  <si>
    <t>18th level, they turn into d l2 s .</t>
  </si>
  <si>
    <t>Starting at 15th level, when you roll initiative and</t>
  </si>
  <si>
    <t>have no superiority dice remaining, you regain 1</t>
  </si>
  <si>
    <t>superiority die.</t>
  </si>
  <si>
    <t>The maneuvers are presented in alphabetical order.</t>
  </si>
  <si>
    <r>
      <rPr>
        <b/>
        <sz val="10"/>
        <color rgb="FF000000"/>
        <rFont val="Sylfaen"/>
        <family val="1"/>
        <charset val="1"/>
      </rPr>
      <t>Commander’s Strike</t>
    </r>
    <r>
      <rPr>
        <sz val="10"/>
        <color rgb="FF000000"/>
        <rFont val="Sylfaen"/>
        <family val="1"/>
        <charset val="1"/>
      </rPr>
      <t>. When you take the Attack</t>
    </r>
  </si>
  <si>
    <t>action on your turn, you can forgo one of your attacks</t>
  </si>
  <si>
    <t>and use a bonus action to direct one of your companions</t>
  </si>
  <si>
    <t>to strike. When you do so, choose a friendly creature</t>
  </si>
  <si>
    <t>who can see or hear you and expend one superiority die.</t>
  </si>
  <si>
    <t>That creature can immediately use its reaction to make</t>
  </si>
  <si>
    <t>one weapon attack, adding the superiority die to the</t>
  </si>
  <si>
    <t>attack’s damage roll.</t>
  </si>
  <si>
    <r>
      <rPr>
        <b/>
        <sz val="10"/>
        <color rgb="FF000000"/>
        <rFont val="Sylfaen"/>
        <family val="1"/>
        <charset val="1"/>
      </rPr>
      <t>Disarming Attack.</t>
    </r>
    <r>
      <rPr>
        <sz val="10"/>
        <color rgb="FF000000"/>
        <rFont val="Sylfaen"/>
        <family val="1"/>
        <charset val="1"/>
      </rPr>
      <t xml:space="preserve"> When you hit a creature with a</t>
    </r>
  </si>
  <si>
    <t>weapon attack, you can expend one superiority die to</t>
  </si>
  <si>
    <t>attempt to disarm the target, forcing it to drop one item</t>
  </si>
  <si>
    <t>of your choice that it’s holding. You add the superiority</t>
  </si>
  <si>
    <t>die to the attack’s damage roll, and the target must</t>
  </si>
  <si>
    <t>make a Strength saving throw. On a failed save, it drops</t>
  </si>
  <si>
    <t>the object you choose. The object lands at its feet.</t>
  </si>
  <si>
    <t>Distracting Strike. When you hit a creature with a</t>
  </si>
  <si>
    <t>distract the creature, giving your allies an opening. You</t>
  </si>
  <si>
    <t>add the superiority die to the attack’s damage roll. The</t>
  </si>
  <si>
    <t>next attack roll against the target by an attacker other</t>
  </si>
  <si>
    <t>than you has advantage if the attack is made before the</t>
  </si>
  <si>
    <t>start of your next turn.</t>
  </si>
  <si>
    <r>
      <rPr>
        <b/>
        <sz val="10"/>
        <color rgb="FF000000"/>
        <rFont val="Sylfaen"/>
        <family val="1"/>
        <charset val="1"/>
      </rPr>
      <t>Evasive Footwork</t>
    </r>
    <r>
      <rPr>
        <sz val="10"/>
        <color rgb="FF000000"/>
        <rFont val="Sylfaen"/>
        <family val="1"/>
        <charset val="1"/>
      </rPr>
      <t>. When you move, you can expend</t>
    </r>
  </si>
  <si>
    <t>one superiority die, rolling the die and adding the</t>
  </si>
  <si>
    <t>number rolled to your AC until you stop moving.</t>
  </si>
  <si>
    <t>Feinting Attack. You can expend one superiority die</t>
  </si>
  <si>
    <t>and use a bonus action on your turn tofeint, choosing</t>
  </si>
  <si>
    <t>one creature within 5 feet of you as your target. You</t>
  </si>
  <si>
    <t>have advantage on your next attack roll against that</t>
  </si>
  <si>
    <t>creature. If that attack hits, add the superiority die to the</t>
  </si>
  <si>
    <r>
      <rPr>
        <b/>
        <sz val="10"/>
        <color rgb="FF000000"/>
        <rFont val="Sylfaen"/>
        <family val="1"/>
        <charset val="1"/>
      </rPr>
      <t>Goading Attack</t>
    </r>
    <r>
      <rPr>
        <sz val="10"/>
        <color rgb="FF000000"/>
        <rFont val="Sylfaen"/>
        <family val="1"/>
        <charset val="1"/>
      </rPr>
      <t>. When you hit a creature with a</t>
    </r>
  </si>
  <si>
    <t>attempt to goad the target into attacking you. You add</t>
  </si>
  <si>
    <t>the superiority die to the attack’s damage roll, and</t>
  </si>
  <si>
    <t>the target must make a wisdom saving throw. On a</t>
  </si>
  <si>
    <t>failed save, the target has disadvantage on all attack</t>
  </si>
  <si>
    <t>rolls against targets other than you until the end of</t>
  </si>
  <si>
    <r>
      <rPr>
        <b/>
        <sz val="10"/>
        <color rgb="FF000000"/>
        <rFont val="Sylfaen"/>
        <family val="1"/>
        <charset val="1"/>
      </rPr>
      <t>Lunging Attack.</t>
    </r>
    <r>
      <rPr>
        <sz val="10"/>
        <color rgb="FF000000"/>
        <rFont val="Sylfaen"/>
        <family val="1"/>
        <charset val="1"/>
      </rPr>
      <t xml:space="preserve"> When you make a melee weapon</t>
    </r>
  </si>
  <si>
    <t>attack on your turn, you can expend one superiority die</t>
  </si>
  <si>
    <t>to increase your reach for that attack by 5 feet. If you hit,</t>
  </si>
  <si>
    <t>you add the superiority die to the attack’s damage roll.</t>
  </si>
  <si>
    <r>
      <rPr>
        <b/>
        <sz val="10"/>
        <color rgb="FF000000"/>
        <rFont val="Sylfaen"/>
        <family val="1"/>
        <charset val="1"/>
      </rPr>
      <t>Maneuvering Attack.</t>
    </r>
    <r>
      <rPr>
        <sz val="10"/>
        <color rgb="FF000000"/>
        <rFont val="Sylfaen"/>
        <family val="1"/>
        <charset val="1"/>
      </rPr>
      <t xml:space="preserve"> When you hit a creature with</t>
    </r>
  </si>
  <si>
    <t>a weapon attack, you can expend one superiority</t>
  </si>
  <si>
    <t>die to maneuver one of your comrades into a more</t>
  </si>
  <si>
    <t>advantageous position. You add the superiority die to the</t>
  </si>
  <si>
    <t>attack’s damage roll, and you choose a friendly creature</t>
  </si>
  <si>
    <t>who can see or hear you. That creature can use its</t>
  </si>
  <si>
    <t>reaction to move up to half its speed without provoking</t>
  </si>
  <si>
    <t>opportunity attacks from the target of your attack.</t>
  </si>
  <si>
    <r>
      <rPr>
        <b/>
        <sz val="10"/>
        <color rgb="FF000000"/>
        <rFont val="Sylfaen"/>
        <family val="1"/>
        <charset val="1"/>
      </rPr>
      <t xml:space="preserve">Menacing Attack. </t>
    </r>
    <r>
      <rPr>
        <sz val="10"/>
        <color rgb="FF000000"/>
        <rFont val="Sylfaen"/>
        <family val="1"/>
        <charset val="1"/>
      </rPr>
      <t>When you hit a creature with a</t>
    </r>
  </si>
  <si>
    <t>attempt tofrighten the target. You add the superiority</t>
  </si>
  <si>
    <t>make a wisdom saving throw. On a failed save, it is</t>
  </si>
  <si>
    <t>frightened of you until the end of your next turn.</t>
  </si>
  <si>
    <r>
      <rPr>
        <b/>
        <sz val="10"/>
        <color rgb="FF000000"/>
        <rFont val="Sylfaen"/>
        <family val="1"/>
        <charset val="1"/>
      </rPr>
      <t>Parry.</t>
    </r>
    <r>
      <rPr>
        <sz val="10"/>
        <color rgb="FF000000"/>
        <rFont val="Sylfaen"/>
        <family val="1"/>
        <charset val="1"/>
      </rPr>
      <t xml:space="preserve"> When another creature damages you with a</t>
    </r>
  </si>
  <si>
    <t>melee attack, you can use your reaction and expend one</t>
  </si>
  <si>
    <t>superiority die to reduce the damage by the number you</t>
  </si>
  <si>
    <t>roll on your superiority die + your Dexterity modifier.</t>
  </si>
  <si>
    <r>
      <rPr>
        <b/>
        <sz val="10"/>
        <color rgb="FF000000"/>
        <rFont val="Sylfaen"/>
        <family val="1"/>
        <charset val="1"/>
      </rPr>
      <t>Precision Attack.</t>
    </r>
    <r>
      <rPr>
        <sz val="10"/>
        <color rgb="FF000000"/>
        <rFont val="Sylfaen"/>
        <family val="1"/>
        <charset val="1"/>
      </rPr>
      <t xml:space="preserve"> When you make a weapon attack</t>
    </r>
  </si>
  <si>
    <t>roll against a creature, you can expend one superiority</t>
  </si>
  <si>
    <t>die to add it to the roll. You can use this maneuver</t>
  </si>
  <si>
    <t>before or after making the attack roll, but before any</t>
  </si>
  <si>
    <t>effects of the attack are applied.</t>
  </si>
  <si>
    <r>
      <rPr>
        <b/>
        <sz val="10"/>
        <color rgb="FF000000"/>
        <rFont val="Sylfaen"/>
        <family val="1"/>
        <charset val="1"/>
      </rPr>
      <t xml:space="preserve">Pushing Attack. </t>
    </r>
    <r>
      <rPr>
        <sz val="10"/>
        <color rgb="FF000000"/>
        <rFont val="Sylfaen"/>
        <family val="1"/>
        <charset val="1"/>
      </rPr>
      <t>When you hit a creature with</t>
    </r>
  </si>
  <si>
    <t>die to attempt to drive the target back. You add the</t>
  </si>
  <si>
    <t>superiority die to the attack's damage roll, and if the</t>
  </si>
  <si>
    <t>target is Large or smaller, it must make a Strength</t>
  </si>
  <si>
    <t>saving throw. On a failed save, you push the target up</t>
  </si>
  <si>
    <t>to 15 feet away from you.</t>
  </si>
  <si>
    <r>
      <rPr>
        <b/>
        <sz val="10"/>
        <color rgb="FF000000"/>
        <rFont val="Sylfaen"/>
        <family val="1"/>
        <charset val="1"/>
      </rPr>
      <t>Rally</t>
    </r>
    <r>
      <rPr>
        <sz val="10"/>
        <color rgb="FF000000"/>
        <rFont val="Sylfaen"/>
        <family val="1"/>
        <charset val="1"/>
      </rPr>
      <t>. On your turn, you can use a bonus action and</t>
    </r>
  </si>
  <si>
    <t>expend one superiority die to bolster the resolve of one</t>
  </si>
  <si>
    <t>of your companions. When you do so, choose a friendly</t>
  </si>
  <si>
    <t>creature w ho can see or hear you. That creature gains</t>
  </si>
  <si>
    <t>temporary hit points equal to the superiority die roll +</t>
  </si>
  <si>
    <t>your Charisma modifier.</t>
  </si>
  <si>
    <r>
      <rPr>
        <b/>
        <sz val="10"/>
        <color rgb="FF000000"/>
        <rFont val="Sylfaen"/>
        <family val="1"/>
        <charset val="1"/>
      </rPr>
      <t>Riposte.</t>
    </r>
    <r>
      <rPr>
        <sz val="10"/>
        <color rgb="FF000000"/>
        <rFont val="Sylfaen"/>
        <family val="1"/>
        <charset val="1"/>
      </rPr>
      <t xml:space="preserve"> When a creature misses you with a melee</t>
    </r>
  </si>
  <si>
    <t>attack, you can use your reaction and expend one</t>
  </si>
  <si>
    <t>superiority die to make a melee weapon attack against</t>
  </si>
  <si>
    <t>the creature. If you hit, you add the superiority die to the</t>
  </si>
  <si>
    <t>attack's damage roll.</t>
  </si>
  <si>
    <r>
      <rPr>
        <b/>
        <sz val="10"/>
        <color rgb="FF000000"/>
        <rFont val="Sylfaen"/>
        <family val="1"/>
        <charset val="1"/>
      </rPr>
      <t>Sweeping Attack.</t>
    </r>
    <r>
      <rPr>
        <sz val="10"/>
        <color rgb="FF000000"/>
        <rFont val="Sylfaen"/>
        <family val="1"/>
        <charset val="1"/>
      </rPr>
      <t xml:space="preserve"> When you hit a creature with a</t>
    </r>
  </si>
  <si>
    <t>melee weapon attack, you can expend one superiority</t>
  </si>
  <si>
    <t>die to attempt to damage another creature with the</t>
  </si>
  <si>
    <t>same attack. Choose another creature within 5 feet</t>
  </si>
  <si>
    <t>of the original target and within your reach. If the</t>
  </si>
  <si>
    <t>original attack roll w ould hit the second creature, it</t>
  </si>
  <si>
    <t>takes damage equal to the number you roll on your</t>
  </si>
  <si>
    <t>superiority die. The damage is of the same type dealt by</t>
  </si>
  <si>
    <t>the original attack.</t>
  </si>
  <si>
    <r>
      <rPr>
        <b/>
        <sz val="10"/>
        <color rgb="FF000000"/>
        <rFont val="Sylfaen"/>
        <family val="1"/>
        <charset val="1"/>
      </rPr>
      <t xml:space="preserve">Trip Attack. </t>
    </r>
    <r>
      <rPr>
        <sz val="10"/>
        <color rgb="FF000000"/>
        <rFont val="Sylfaen"/>
        <family val="1"/>
        <charset val="1"/>
      </rPr>
      <t>When you hit a creature with a weapon</t>
    </r>
  </si>
  <si>
    <t>attack, you can expend one superiority die to attempt</t>
  </si>
  <si>
    <t>to knock the target down. You add the superiority die</t>
  </si>
  <si>
    <t>to the attack’s damage roll, and if the target is Large or</t>
  </si>
  <si>
    <t>smaller, it must make a Strength saving throw. On a</t>
  </si>
  <si>
    <t>failed save, you knock the target prone.</t>
  </si>
  <si>
    <t>At 3rd level, you learn a ritual that creates a magical</t>
  </si>
  <si>
    <t>bond between yourself and one weapon. You perform</t>
  </si>
  <si>
    <t>the ritual over the course of 1 hour, which can be done</t>
  </si>
  <si>
    <t>during a short rest. The weapon must be within your</t>
  </si>
  <si>
    <t>reach throughout the ritual, at the conclusion of which</t>
  </si>
  <si>
    <t>you touch the weapon and forge the bond.</t>
  </si>
  <si>
    <t>Once you have bonded a weapon to yourself, you</t>
  </si>
  <si>
    <t>can’t be disarmed of that weapon unless you are</t>
  </si>
  <si>
    <t>incapacitated. If it is on the same plane of existence,</t>
  </si>
  <si>
    <t>you can summon that weapon as a bonus action on your</t>
  </si>
  <si>
    <t>turn, causing it to teleport instantly to your hand.</t>
  </si>
  <si>
    <t>You can have up to two bonded weapons, but can</t>
  </si>
  <si>
    <t>summon only one at a time with your bonus action.</t>
  </si>
  <si>
    <t>If you attempt to bond with a third weapon, you must</t>
  </si>
  <si>
    <t>break the bond with one of the other two.</t>
  </si>
  <si>
    <t>Beginning at 7th level, when you use your action to</t>
  </si>
  <si>
    <t>cast a cantrip, you can make one weapon attack as a</t>
  </si>
  <si>
    <t>At 10th level, you learn how to make your weapon</t>
  </si>
  <si>
    <t>strikes undercut a creature’s resistance to your spells.</t>
  </si>
  <si>
    <t>When you hit a creature with a weapon attack, that</t>
  </si>
  <si>
    <t>creature has disadvantage on the next saving throw</t>
  </si>
  <si>
    <t>it makes against a spell you cast before the end of</t>
  </si>
  <si>
    <t>At 15th level, you gain the ability to teleport up to 30</t>
  </si>
  <si>
    <t>feet to an unoccupied space you can see when you use</t>
  </si>
  <si>
    <t>your Action Surge. You can teleport before or after the</t>
  </si>
  <si>
    <t>additional action.</t>
  </si>
  <si>
    <t>Starting at 18th level, when you use your action to</t>
  </si>
  <si>
    <t>cast a spell, you can make one weapon attack as a</t>
  </si>
  <si>
    <t>Beginning at 1st level, while you are wearing no armor</t>
  </si>
  <si>
    <t>and not w ielding a shield, your AC equals 10 + your</t>
  </si>
  <si>
    <t>Dexterity modifier + your Wisdom modifier.</t>
  </si>
  <si>
    <t>At 1st level, your practice of martial arts gives you</t>
  </si>
  <si>
    <t>mastery of combat styles that use unarmed strikes and</t>
  </si>
  <si>
    <t>monk weapons, which are shortswords and any simple</t>
  </si>
  <si>
    <t>melee weapons that don’t have the two-handed or</t>
  </si>
  <si>
    <t>heavy property.</t>
  </si>
  <si>
    <t>You gain the following benefits while you are unarmed</t>
  </si>
  <si>
    <t>or wielding only m onk weapons and you aren’t wearing</t>
  </si>
  <si>
    <t>armor or w ielding a shield:</t>
  </si>
  <si>
    <t>• You can use Dexterity instead of Strength for the</t>
  </si>
  <si>
    <t>attack and damage rolls of your unarmed strikes and</t>
  </si>
  <si>
    <t>monk weapons.</t>
  </si>
  <si>
    <t>• You can roll a d4 in place of the normal damage</t>
  </si>
  <si>
    <t>of your unarmed strike or monk weapon. This die</t>
  </si>
  <si>
    <t>changes as you gain monk levels, as shown in the</t>
  </si>
  <si>
    <t>Martial Arts column of the Monk table.</t>
  </si>
  <si>
    <t>• When you use the Attack action with an unarmed</t>
  </si>
  <si>
    <t>strike or a monk weapon on your turn, you can make</t>
  </si>
  <si>
    <t>one unarmed strike as a bonus action. For example, if</t>
  </si>
  <si>
    <t>you take the Attack action and attack with a quarterstaff,</t>
  </si>
  <si>
    <t>you can also make an unarmed strike as a bonus</t>
  </si>
  <si>
    <t>action, assuming you haven't already taken a bonus</t>
  </si>
  <si>
    <t>action this turn.</t>
  </si>
  <si>
    <t>Certain monasteries use specialized forms of the</t>
  </si>
  <si>
    <t>monk weapons. For example, you might use a club</t>
  </si>
  <si>
    <t>that is two lengths of w o od connected by a short chain</t>
  </si>
  <si>
    <t>(called a nunchaku) or a sickle with a shorter, straighter</t>
  </si>
  <si>
    <t>blade (called a kama). Whatever name you use for a</t>
  </si>
  <si>
    <t>monk weapon, you can use the game statistics provided</t>
  </si>
  <si>
    <t>for the weapon in chapter 5.</t>
  </si>
  <si>
    <t>Ki</t>
  </si>
  <si>
    <t>Starting at 2nd level, your training allows you to</t>
  </si>
  <si>
    <t>harness the mystic energy of ki. Your access to this</t>
  </si>
  <si>
    <t>energy is represented by a number of ki points. Your</t>
  </si>
  <si>
    <t>monk level determines the number of points you have,</t>
  </si>
  <si>
    <t>as shown in the Ki Points column of the Monk table.</t>
  </si>
  <si>
    <t>You can spend these points tofuel various ki features.</t>
  </si>
  <si>
    <t>You start knowing three such features: Flurry of Blows,</t>
  </si>
  <si>
    <t>Patient Defense, and Step of the Wind. You learn more</t>
  </si>
  <si>
    <t>ki features as you gain levels in this class.</t>
  </si>
  <si>
    <t>When you spend a ki point, it is unavailable until</t>
  </si>
  <si>
    <t>you finish a short or long rest, at the end of which you</t>
  </si>
  <si>
    <t>draw all of your expended ki back into yourself. You</t>
  </si>
  <si>
    <t>must spend at least 30 minutes of the rest meditating to</t>
  </si>
  <si>
    <t>regain your ki points.</t>
  </si>
  <si>
    <t>Some of your ki features require your target to make</t>
  </si>
  <si>
    <t>a saving throw to resist the feature’s effects. The saving</t>
  </si>
  <si>
    <t>throw DC is calculated as follows:</t>
  </si>
  <si>
    <t>Ki save DC = 8 + your proficiency bonus +</t>
  </si>
  <si>
    <t>your Wisdom modifier</t>
  </si>
  <si>
    <t>Flurry of Blows</t>
  </si>
  <si>
    <t>Immediately after you take the Attack action on your</t>
  </si>
  <si>
    <t>turn, you can spend 1 ki point to make two unarmed</t>
  </si>
  <si>
    <t>strikes as a bonus action.</t>
  </si>
  <si>
    <t>Patient Defense</t>
  </si>
  <si>
    <t>You can spend 1 ki point to take the Dodge action as a</t>
  </si>
  <si>
    <t>bonus action on your turn.</t>
  </si>
  <si>
    <t>Step of the Wind</t>
  </si>
  <si>
    <t>You can spend 1 ki point to take the Disengage or Dash</t>
  </si>
  <si>
    <t>action as a bonus action on your turn, and your jump</t>
  </si>
  <si>
    <t>distance is doubled for the turn.</t>
  </si>
  <si>
    <t>Starting at 2nd level, your speed increases by 10 feet</t>
  </si>
  <si>
    <t>while you are not wearing armor or w ielding a shield.</t>
  </si>
  <si>
    <t>This bonus increases when you reach certain monk</t>
  </si>
  <si>
    <t>levels, as shown in the Monk table.</t>
  </si>
  <si>
    <t>At 9th level, you gain the ability to move along vertical</t>
  </si>
  <si>
    <t>surfaces and across liquids on your turn without falling</t>
  </si>
  <si>
    <t>during the move.</t>
  </si>
  <si>
    <t>Starting at 3rd level, you can use your reaction to</t>
  </si>
  <si>
    <t>deflect or catch the missile when you are hit by a ranged</t>
  </si>
  <si>
    <t>weapon attack. When you do so, the damage you take</t>
  </si>
  <si>
    <t>from the attack is reduced by 1d 10 + your Dexterity</t>
  </si>
  <si>
    <t>modifier + your monk level.</t>
  </si>
  <si>
    <t>If you reduce the damage to 0, you can catch the</t>
  </si>
  <si>
    <t>missile if it is small enough for you to hold in one hand</t>
  </si>
  <si>
    <t>and you have at least one hand free. If you catch a</t>
  </si>
  <si>
    <t>missile in this way, you can spend 1 ki point to make a</t>
  </si>
  <si>
    <t>ranged attack with the weapon or piece of ammunition</t>
  </si>
  <si>
    <t>you just caught, as part of the same reaction. You make</t>
  </si>
  <si>
    <t>this attack with proficiency, regardless of your weapon</t>
  </si>
  <si>
    <t>proficiencies, and the missile counts as a monk weapon</t>
  </si>
  <si>
    <t>for the attack.</t>
  </si>
  <si>
    <t>Beginning at 4th level, you can use your reaction when</t>
  </si>
  <si>
    <t>you fall to reduce any falling damage you take by an</t>
  </si>
  <si>
    <t>amount equal tofive times your monk level.</t>
  </si>
  <si>
    <t>once, whenever you take the Attack action on your turn</t>
  </si>
  <si>
    <t>Stunning Strike</t>
  </si>
  <si>
    <t>Starting at 5th level, you can interfere with the flow of</t>
  </si>
  <si>
    <t>ki in an opponent’s body. When you hit another creature</t>
  </si>
  <si>
    <t>with a melee weapon attack, you can spend 1 ki point to</t>
  </si>
  <si>
    <t>attempt a stunning strike. The target must succeed on a</t>
  </si>
  <si>
    <t>Constitution saving throw or be stunned until the end of</t>
  </si>
  <si>
    <t>Starting at 6th level, your unarmed strikes count as</t>
  </si>
  <si>
    <t>At 7th level, your instinctive agility lets you dodge</t>
  </si>
  <si>
    <t>out of the way of certain area effects, such as a blue</t>
  </si>
  <si>
    <t>dragon’s lightning breath or a fireball spell. When you</t>
  </si>
  <si>
    <t>are subjected to an effect that allows you to make a</t>
  </si>
  <si>
    <t>Dexterity saving throw to take only half damage, you</t>
  </si>
  <si>
    <t>instead take no damage if you succeed on the saving</t>
  </si>
  <si>
    <t>throw, and only half damage if you fail.</t>
  </si>
  <si>
    <t>Starting at 7th level, you can use your action to end one</t>
  </si>
  <si>
    <t>effect on yourself that is causing you to be charmed</t>
  </si>
  <si>
    <t>or frightened.</t>
  </si>
  <si>
    <t>At 10th level, your mastery of the ki flowing through you</t>
  </si>
  <si>
    <t>makes you immune to disease and poison.</t>
  </si>
  <si>
    <t>Starting at 13th level, you learn to touch the ki of other</t>
  </si>
  <si>
    <t>minds so that you understand all spoken languages.</t>
  </si>
  <si>
    <t>Moreover, any creature that can understand a language</t>
  </si>
  <si>
    <t>can understand what you say.</t>
  </si>
  <si>
    <t>Beginning at 14th level, your mastery of ki grants you</t>
  </si>
  <si>
    <t>proficiency in all saving throws.</t>
  </si>
  <si>
    <t>Additionally, whenever you make a saving throw and</t>
  </si>
  <si>
    <t>fail, you can spend 1 ki point to reroll it and take the</t>
  </si>
  <si>
    <t>second result.</t>
  </si>
  <si>
    <t>At 15th level, your ki sustains you so that you suffer</t>
  </si>
  <si>
    <t>none of the frailty of old age, and you can't be aged</t>
  </si>
  <si>
    <t>magically. You can still die of old age, however. In</t>
  </si>
  <si>
    <t>addition, you no longer need food or water.</t>
  </si>
  <si>
    <t>Beginning at 18th level, you can use your action to</t>
  </si>
  <si>
    <t>spend 4 ki points to become invisible for 1 minute.</t>
  </si>
  <si>
    <t>During that time, you also have resistance to all damage</t>
  </si>
  <si>
    <t>but force damage.</t>
  </si>
  <si>
    <t>Additionally, you can spend 8 ki points to cast the</t>
  </si>
  <si>
    <t>astral projection spell, without needing material</t>
  </si>
  <si>
    <t>components. When you do so, you can’t take any other</t>
  </si>
  <si>
    <t>creatures with you.</t>
  </si>
  <si>
    <t>At 20th level, when you roll for initiative and have no ki</t>
  </si>
  <si>
    <t>points remaining, you regain 4 ki points.</t>
  </si>
  <si>
    <t>Starting when you choose this tradition at 3rd level,</t>
  </si>
  <si>
    <t>you can manipulate your enemy’s ki when you harness</t>
  </si>
  <si>
    <t>your own. Whenever you hit a creature with one of the</t>
  </si>
  <si>
    <t>attacks granted by your Flurry of Blows, you can impose</t>
  </si>
  <si>
    <t>one of the following effects on that target:</t>
  </si>
  <si>
    <t>• It must succeed on a Dexterity saving throw or be</t>
  </si>
  <si>
    <t>• It must make a Strength saving throw. If it fails, you</t>
  </si>
  <si>
    <t>can push it up to 15 feet away from you.</t>
  </si>
  <si>
    <t>• It can’t take reactions until the end of your next turn.</t>
  </si>
  <si>
    <t>At 6th level, you gain the ability to heal yourself. As an</t>
  </si>
  <si>
    <t>action, you can regain hit points equal to three times</t>
  </si>
  <si>
    <t>your monk level. You must finish a long rest before you</t>
  </si>
  <si>
    <t>can use this feature again.</t>
  </si>
  <si>
    <t>Beginning at 11th level, you can enter a special</t>
  </si>
  <si>
    <t>meditation that surrounds you with an aura of peace. At</t>
  </si>
  <si>
    <t>the end of a long rest, you gain the effect of a sanctuary</t>
  </si>
  <si>
    <t>spell that lasts until the start of your next long rest (the</t>
  </si>
  <si>
    <t>spell can end early as normal). The saving throw DC</t>
  </si>
  <si>
    <t>for the spell equals 8 + your wisdom modifier + your</t>
  </si>
  <si>
    <t>proficiency bonus.</t>
  </si>
  <si>
    <t>At 17th level, you gain the ability to set up lethal</t>
  </si>
  <si>
    <t>vibrations in someone’s body. When you hit a creature</t>
  </si>
  <si>
    <t>with an unarmed strike, you can spend 3 ki points to</t>
  </si>
  <si>
    <t>start these imperceptible vibrations, which last for a</t>
  </si>
  <si>
    <t>number of days equal to your monk level. The vibrations</t>
  </si>
  <si>
    <t>are harmless unless you use your action to end them.</t>
  </si>
  <si>
    <t>To do so, you and the target must be on the same plane</t>
  </si>
  <si>
    <t>of existence. When you use this action, the creature</t>
  </si>
  <si>
    <t>must make a Constitution saving throw. If it fails, it is</t>
  </si>
  <si>
    <t>reduced to 0 hit points. If it succeeds, it takes 10d 10</t>
  </si>
  <si>
    <t>necrotic damage.</t>
  </si>
  <si>
    <t>You can have only one creature under the effect of this</t>
  </si>
  <si>
    <t>feature at a time. You can choose to end the vibrations</t>
  </si>
  <si>
    <t>harmlessly without using an action.</t>
  </si>
  <si>
    <t>Starting when you choose this tradition at 3rd level, you</t>
  </si>
  <si>
    <t>can use your ki to duplicate the effects of certain spells.</t>
  </si>
  <si>
    <t>As an action, you can spend 2 ki points to cast darkness,</t>
  </si>
  <si>
    <t>darkvision, pass without trace, or silence, without</t>
  </si>
  <si>
    <t>providing material components. Additionally, you gain</t>
  </si>
  <si>
    <t>the minor illusion cantrip if you don’t already know it.</t>
  </si>
  <si>
    <t>At 6th level, you gain the ability to step from one shadow</t>
  </si>
  <si>
    <t>into another. When you are in dim light or darkness,</t>
  </si>
  <si>
    <t>as a bonus action you can teleport up to 60 feet to an</t>
  </si>
  <si>
    <t>unoccupied space you can see that is also in dim light</t>
  </si>
  <si>
    <t>or darkness. You then have advantage on the first melee</t>
  </si>
  <si>
    <t>attack you make before the end of the turn.</t>
  </si>
  <si>
    <t>By 11th level, you have learned to become one with</t>
  </si>
  <si>
    <t>the shadows. When you are in an area of dim light or</t>
  </si>
  <si>
    <t>darkness, you can use your action to become invisible.</t>
  </si>
  <si>
    <t>You remain invisible until you make an attack, cast a</t>
  </si>
  <si>
    <t>spell, or are in an area of bright light</t>
  </si>
  <si>
    <t>At 17th level, you can exploit a creature's momentary</t>
  </si>
  <si>
    <t>distraction when it is hit by an attack. Whenever a</t>
  </si>
  <si>
    <t>creature within 5 feet of you is hit by an attack made by</t>
  </si>
  <si>
    <t>a creature other than you, you can use your reaction to</t>
  </si>
  <si>
    <t>make a melee attack against that creature.</t>
  </si>
  <si>
    <t>When you choose this tradition at 3rd level, you learn</t>
  </si>
  <si>
    <t>magical disciplines that harness the power of the four</t>
  </si>
  <si>
    <t>elements. A discipline requires you to spend ki points</t>
  </si>
  <si>
    <t>each time you use it.</t>
  </si>
  <si>
    <t>You know the Elemental Attunement discipline and</t>
  </si>
  <si>
    <t>one other elemental discipline of your choice, which are</t>
  </si>
  <si>
    <t>detailed in the “Elemental Disciplines” section below.</t>
  </si>
  <si>
    <t>You learn one additional elemental discipline of your</t>
  </si>
  <si>
    <t>choice at 6th, 11th, and 17th level.</t>
  </si>
  <si>
    <t>Whenever you learn a new elemental discipline,</t>
  </si>
  <si>
    <t>you can also replace one elemental discipline that you</t>
  </si>
  <si>
    <t>already know with a different discipline.</t>
  </si>
  <si>
    <r>
      <rPr>
        <b/>
        <sz val="10"/>
        <color rgb="FF000000"/>
        <rFont val="Sylfaen"/>
        <family val="1"/>
        <charset val="1"/>
      </rPr>
      <t>Casting Elemental Spells.</t>
    </r>
    <r>
      <rPr>
        <sz val="10"/>
        <color rgb="FF000000"/>
        <rFont val="Sylfaen"/>
        <family val="1"/>
        <charset val="1"/>
      </rPr>
      <t xml:space="preserve"> Some elemental</t>
    </r>
  </si>
  <si>
    <t>disciplines allow you to cast spells. See chapter 10 for</t>
  </si>
  <si>
    <t>the general rules of spellcasting. To cast one of these</t>
  </si>
  <si>
    <t>spells, you use its casting time and other rules, but you</t>
  </si>
  <si>
    <t>don’t need to provide material components for it.</t>
  </si>
  <si>
    <t>Once you reach 5th level in this class, you can spend</t>
  </si>
  <si>
    <t>additional ki points to increase the level of an elemental</t>
  </si>
  <si>
    <t>discipline spell that you cast, provided that the spell has</t>
  </si>
  <si>
    <t>an enhanced effect at a higher level, as burning hands</t>
  </si>
  <si>
    <t>does. The spell's level increases by 1 for each additional</t>
  </si>
  <si>
    <t>ki point you spend. For example, if you are a 5th-level</t>
  </si>
  <si>
    <t>monk and use Sweeping Cinder Strike to cast burning</t>
  </si>
  <si>
    <t>hands, you can spend 3 ki points to cast it as a 2nd-level</t>
  </si>
  <si>
    <t>spell (the discipline’s base cost of 2 ki points plus 1).</t>
  </si>
  <si>
    <t>The maximum number of ki points you can spend to</t>
  </si>
  <si>
    <t>cast a spell in this way (including its base ki point cost</t>
  </si>
  <si>
    <t>and any additional ki points you spend to increase its</t>
  </si>
  <si>
    <t>level) is determined by your monk level, as shown in the</t>
  </si>
  <si>
    <t>Spells and Ki Points table.</t>
  </si>
  <si>
    <t>Monk Levels</t>
  </si>
  <si>
    <t>Maximum Ki Points for a Spell</t>
  </si>
  <si>
    <t>5th—8th</t>
  </si>
  <si>
    <t>9th—12th</t>
  </si>
  <si>
    <t>13th—16th</t>
  </si>
  <si>
    <t>17th—20th</t>
  </si>
  <si>
    <t>The elemental disciplines are presented in alphabetical</t>
  </si>
  <si>
    <t>order. If a discipline requires a level, you must be that</t>
  </si>
  <si>
    <t>level in this class to learn the discipline.</t>
  </si>
  <si>
    <r>
      <rPr>
        <b/>
        <sz val="10"/>
        <color rgb="FF000000"/>
        <rFont val="Sylfaen"/>
        <family val="1"/>
        <charset val="1"/>
      </rPr>
      <t>Breath of Winter</t>
    </r>
    <r>
      <rPr>
        <sz val="10"/>
        <color rgb="FF000000"/>
        <rFont val="Sylfaen"/>
        <family val="1"/>
        <charset val="1"/>
      </rPr>
      <t xml:space="preserve"> (17th Level Required). You can</t>
    </r>
  </si>
  <si>
    <t>spend 6 ki points to cast cone of cold.</t>
  </si>
  <si>
    <r>
      <rPr>
        <b/>
        <sz val="10"/>
        <color rgb="FF000000"/>
        <rFont val="Sylfaen"/>
        <family val="1"/>
        <charset val="1"/>
      </rPr>
      <t>Clench of the North Wind</t>
    </r>
    <r>
      <rPr>
        <sz val="10"/>
        <color rgb="FF000000"/>
        <rFont val="Sylfaen"/>
        <family val="1"/>
        <charset val="1"/>
      </rPr>
      <t xml:space="preserve"> (6th Level Required). You</t>
    </r>
  </si>
  <si>
    <t>can spend 3 ki points to cast hold person.</t>
  </si>
  <si>
    <r>
      <rPr>
        <b/>
        <sz val="10"/>
        <color rgb="FF000000"/>
        <rFont val="Sylfaen"/>
        <family val="1"/>
        <charset val="1"/>
      </rPr>
      <t>Elemental Attunement.</t>
    </r>
    <r>
      <rPr>
        <sz val="10"/>
        <color rgb="FF000000"/>
        <rFont val="Sylfaen"/>
        <family val="1"/>
        <charset val="1"/>
      </rPr>
      <t xml:space="preserve"> You can use your action to</t>
    </r>
  </si>
  <si>
    <t>briefly control elemental forces nearby, causing one of</t>
  </si>
  <si>
    <t>the following effects of your choice:</t>
  </si>
  <si>
    <t>• Create a harmless, instantaneous sensory effect</t>
  </si>
  <si>
    <t>related to air, earth, fire, or water, such as a shower of</t>
  </si>
  <si>
    <t>sparks, a puff of wind, a spray of light mist, or a gentle</t>
  </si>
  <si>
    <t>rumbling of stone.</t>
  </si>
  <si>
    <t>• Instantaneously light or snuff out a candle, a torch, or</t>
  </si>
  <si>
    <t>a small campfire.</t>
  </si>
  <si>
    <t>• Chill or warm up to 1 pound of nonliving material for</t>
  </si>
  <si>
    <t>up to 1 hour.</t>
  </si>
  <si>
    <t>• Cause earth, fire, water, or mist that can fit within a</t>
  </si>
  <si>
    <t>1-foot cube to shape itself into a crude form you designate</t>
  </si>
  <si>
    <r>
      <rPr>
        <b/>
        <sz val="10"/>
        <color rgb="FF000000"/>
        <rFont val="Sylfaen"/>
        <family val="1"/>
        <charset val="1"/>
      </rPr>
      <t>Eternal Mountain Defense</t>
    </r>
    <r>
      <rPr>
        <sz val="10"/>
        <color rgb="FF000000"/>
        <rFont val="Sylfaen"/>
        <family val="1"/>
        <charset val="1"/>
      </rPr>
      <t xml:space="preserve"> (11th Level Required).</t>
    </r>
  </si>
  <si>
    <t>You can spend 5 ki points to cast stoneskin,</t>
  </si>
  <si>
    <t>targeting yourself.</t>
  </si>
  <si>
    <r>
      <rPr>
        <b/>
        <sz val="10"/>
        <color rgb="FF000000"/>
        <rFont val="Sylfaen"/>
        <family val="1"/>
        <charset val="1"/>
      </rPr>
      <t>Fangs of the Fire Snake.</t>
    </r>
    <r>
      <rPr>
        <sz val="10"/>
        <color rgb="FF000000"/>
        <rFont val="Sylfaen"/>
        <family val="1"/>
        <charset val="1"/>
      </rPr>
      <t xml:space="preserve"> When you use the Attack</t>
    </r>
  </si>
  <si>
    <t>action on your turn, you can spend 1 ki point to cause</t>
  </si>
  <si>
    <t>tendrils of flame to stretch out from your fists and feet.</t>
  </si>
  <si>
    <t>Your reach with your unarmed strikes increases by</t>
  </si>
  <si>
    <t>10 feet for that action, as well as the rest of the turn.</t>
  </si>
  <si>
    <t>A hit with such an attack deals fire damage instead of</t>
  </si>
  <si>
    <t>bludgeoning damage, and if you spend 1 ki point when</t>
  </si>
  <si>
    <t>the attack hits, it also deals an extra 1d 10 fire damage.</t>
  </si>
  <si>
    <r>
      <rPr>
        <b/>
        <sz val="10"/>
        <color rgb="FF000000"/>
        <rFont val="Sylfaen"/>
        <family val="1"/>
        <charset val="1"/>
      </rPr>
      <t>Fist of Four Thunders.</t>
    </r>
    <r>
      <rPr>
        <sz val="10"/>
        <color rgb="FF000000"/>
        <rFont val="Sylfaen"/>
        <family val="1"/>
        <charset val="1"/>
      </rPr>
      <t xml:space="preserve"> You can spend 2 ki points to</t>
    </r>
  </si>
  <si>
    <t>cast thunderwave.</t>
  </si>
  <si>
    <r>
      <rPr>
        <b/>
        <sz val="10"/>
        <color rgb="FF000000"/>
        <rFont val="Sylfaen"/>
        <family val="1"/>
        <charset val="1"/>
      </rPr>
      <t xml:space="preserve">Fist of Unbroken Air. </t>
    </r>
    <r>
      <rPr>
        <sz val="10"/>
        <color rgb="FF000000"/>
        <rFont val="Sylfaen"/>
        <family val="1"/>
        <charset val="1"/>
      </rPr>
      <t>You can create a blast of</t>
    </r>
  </si>
  <si>
    <t>compressed air that strikes like a mighty fist. As an</t>
  </si>
  <si>
    <t>action, you can spend 2 ki points and choose a creature</t>
  </si>
  <si>
    <t>within 30 feet of you. That creature must make a</t>
  </si>
  <si>
    <t>Strength saving throw. On a failed save, the creature</t>
  </si>
  <si>
    <t>takes 3 d 10 bludgeoning damage, plus an extra 1d10</t>
  </si>
  <si>
    <t>bludgeoning damage for each additional ki point you</t>
  </si>
  <si>
    <t>spend, and you can push the creature up to 20 feet away</t>
  </si>
  <si>
    <t>from you and knock it prone. On a successful save, the</t>
  </si>
  <si>
    <t>creature takes half as much damage, and you don’t push</t>
  </si>
  <si>
    <t>it or knock it prone.</t>
  </si>
  <si>
    <r>
      <rPr>
        <b/>
        <sz val="10"/>
        <color rgb="FF000000"/>
        <rFont val="Sylfaen"/>
        <family val="1"/>
        <charset val="1"/>
      </rPr>
      <t>Flames of the Phoenix</t>
    </r>
    <r>
      <rPr>
        <sz val="10"/>
        <color rgb="FF000000"/>
        <rFont val="Sylfaen"/>
        <family val="1"/>
        <charset val="1"/>
      </rPr>
      <t xml:space="preserve"> (11th Level Required). You</t>
    </r>
  </si>
  <si>
    <t>can spend 4 ki points to cast fireball.</t>
  </si>
  <si>
    <t>Gong of the Summit (6th Level Required). You can</t>
  </si>
  <si>
    <t>spend 3 ki points to cast shatter.</t>
  </si>
  <si>
    <r>
      <rPr>
        <b/>
        <sz val="10"/>
        <color rgb="FF000000"/>
        <rFont val="Sylfaen"/>
        <family val="1"/>
        <charset val="1"/>
      </rPr>
      <t>Mist Stance (11th Level Required).</t>
    </r>
    <r>
      <rPr>
        <sz val="10"/>
        <color rgb="FF000000"/>
        <rFont val="Sylfaen"/>
        <family val="1"/>
        <charset val="1"/>
      </rPr>
      <t xml:space="preserve"> You can spend 4</t>
    </r>
  </si>
  <si>
    <t>ki points to cast gaseous form, targeting yourself.</t>
  </si>
  <si>
    <r>
      <rPr>
        <b/>
        <sz val="10"/>
        <color rgb="FF000000"/>
        <rFont val="Sylfaen"/>
        <family val="1"/>
        <charset val="1"/>
      </rPr>
      <t>Ride the Wind (11th Level Required).</t>
    </r>
    <r>
      <rPr>
        <sz val="10"/>
        <color rgb="FF000000"/>
        <rFont val="Sylfaen"/>
        <family val="1"/>
        <charset val="1"/>
      </rPr>
      <t xml:space="preserve"> You can spend</t>
    </r>
  </si>
  <si>
    <t>4 ki points to cast fly, targeting yourself.</t>
  </si>
  <si>
    <t>River of Hungry Flame (17th Level Required). You</t>
  </si>
  <si>
    <t>can spend 5 ki points to cast wall of fire.</t>
  </si>
  <si>
    <t>Rush of the Gale Spirits. You can spend 2 ki points</t>
  </si>
  <si>
    <t>to cast gust of wind.</t>
  </si>
  <si>
    <r>
      <rPr>
        <b/>
        <sz val="10"/>
        <color rgb="FF000000"/>
        <rFont val="Sylfaen"/>
        <family val="1"/>
        <charset val="1"/>
      </rPr>
      <t>Shape the Flowing River.</t>
    </r>
    <r>
      <rPr>
        <sz val="10"/>
        <color rgb="FF000000"/>
        <rFont val="Sylfaen"/>
        <family val="1"/>
        <charset val="1"/>
      </rPr>
      <t xml:space="preserve"> As an action, you can</t>
    </r>
  </si>
  <si>
    <t>spend 1 ki point to choose an area of ice or water no</t>
  </si>
  <si>
    <t>larger than 30 feet on a side within 120 feet of you. You</t>
  </si>
  <si>
    <t>can change water to ice within the area and v ice versa,</t>
  </si>
  <si>
    <t>and you can reshape ice in the area in any manner you</t>
  </si>
  <si>
    <t>choose. You can raise or lower the ice’s elevation, create</t>
  </si>
  <si>
    <t>or fill in a trench, erect or flatten a wall, or form a pillar.</t>
  </si>
  <si>
    <t>The extent of any such changes can’t exceed half the</t>
  </si>
  <si>
    <t>area’s largest dimension. For example, if you affect a</t>
  </si>
  <si>
    <t>30-foot square, you can create a pillar up to 15 feet high,</t>
  </si>
  <si>
    <t>raise or lower the square’s elevation by up to 15 feet, dig</t>
  </si>
  <si>
    <t>a trench up to 15 feet deep, and so on. You can’t shape</t>
  </si>
  <si>
    <t>the ice to trap or injure a creature in the area.</t>
  </si>
  <si>
    <r>
      <rPr>
        <b/>
        <sz val="10"/>
        <color rgb="FF000000"/>
        <rFont val="Sylfaen"/>
        <family val="1"/>
        <charset val="1"/>
      </rPr>
      <t>Sweeping Cinder Strike.</t>
    </r>
    <r>
      <rPr>
        <sz val="10"/>
        <color rgb="FF000000"/>
        <rFont val="Sylfaen"/>
        <family val="1"/>
        <charset val="1"/>
      </rPr>
      <t xml:space="preserve"> You can spend 2 ki points to</t>
    </r>
  </si>
  <si>
    <t>cast burning hands.</t>
  </si>
  <si>
    <r>
      <rPr>
        <b/>
        <sz val="10"/>
        <color rgb="FF000000"/>
        <rFont val="Sylfaen"/>
        <family val="1"/>
        <charset val="1"/>
      </rPr>
      <t>Water Whip</t>
    </r>
    <r>
      <rPr>
        <sz val="10"/>
        <color rgb="FF000000"/>
        <rFont val="Sylfaen"/>
        <family val="1"/>
        <charset val="1"/>
      </rPr>
      <t>. You can spend 2 ki points as a bonus</t>
    </r>
  </si>
  <si>
    <t>action to create a whip of water that shoves and pulls</t>
  </si>
  <si>
    <t>a creature to unbalance it. A creature that you can see</t>
  </si>
  <si>
    <t>that is within 30 feet of you must make a Dexterity</t>
  </si>
  <si>
    <t>saving throw. On a failed save, the creature takes 3 d 10</t>
  </si>
  <si>
    <t>bludgeoning damage, plus an extra 1d 10 bludgeoning</t>
  </si>
  <si>
    <t>damage for each additional ki point you spend, and you</t>
  </si>
  <si>
    <t>can either knock it prone or pull it up to 25 feet closer</t>
  </si>
  <si>
    <t>to you. On a successful save, the creature takes half as</t>
  </si>
  <si>
    <t>much damage, and you don’t pull it or knock it prone.</t>
  </si>
  <si>
    <r>
      <rPr>
        <b/>
        <sz val="10"/>
        <color rgb="FF000000"/>
        <rFont val="Sylfaen"/>
        <family val="1"/>
        <charset val="1"/>
      </rPr>
      <t>Wave of Rolling Earth</t>
    </r>
    <r>
      <rPr>
        <sz val="10"/>
        <color rgb="FF000000"/>
        <rFont val="Sylfaen"/>
        <family val="1"/>
        <charset val="1"/>
      </rPr>
      <t xml:space="preserve"> (17th Level Required). You</t>
    </r>
  </si>
  <si>
    <t>can spend 6 ki points to cast wall of stone.</t>
  </si>
  <si>
    <t>Paladin</t>
  </si>
  <si>
    <t>The presence of strong evil registers on your senses like</t>
  </si>
  <si>
    <t>a noxious odor, and powerful good rings like heavenly</t>
  </si>
  <si>
    <t>music in your ears. As an action, you can open your</t>
  </si>
  <si>
    <t>awareness to detect such forces. Until the end of your</t>
  </si>
  <si>
    <t>next turn, you know the location of any celestial, fiend,</t>
  </si>
  <si>
    <t>or undead within 60 feet of you that is not behind total</t>
  </si>
  <si>
    <t>cover. You know the type (celestial, fiend, or undead) of</t>
  </si>
  <si>
    <t>any being w hose presence you sense, but not its identity</t>
  </si>
  <si>
    <t>(the vampire Count Strahd von Zarovich, for instance).</t>
  </si>
  <si>
    <t>Within the same radius, you also detect the presence</t>
  </si>
  <si>
    <t>of any place or object that has been consecrated or</t>
  </si>
  <si>
    <t>desecrated, as with the hallow spell.</t>
  </si>
  <si>
    <t>1 + your Charisma modifier. When you finish a long rest,</t>
  </si>
  <si>
    <t>you regain all expended uses.</t>
  </si>
  <si>
    <t>Your blessed touch can heal wounds. You have a pool</t>
  </si>
  <si>
    <t>of healing power that replenishes when you take a long</t>
  </si>
  <si>
    <t>rest. With that pool, you can restore a total number of</t>
  </si>
  <si>
    <t>hit points equal to your paladin level x 5.</t>
  </si>
  <si>
    <t>As an action, you can touch a creature and draw</t>
  </si>
  <si>
    <t>power from the pool to restore a number of hit points</t>
  </si>
  <si>
    <t>to that creature, up to the maximum amount remaining</t>
  </si>
  <si>
    <t>in your pool.</t>
  </si>
  <si>
    <t>Alternatively, you can expend 5 hit points from your</t>
  </si>
  <si>
    <t>pool of healing to cure the target of one disease or</t>
  </si>
  <si>
    <t>neutralize one poison affecting it. You can cure multiple</t>
  </si>
  <si>
    <t>diseases and neutralize multiple poisons with a single</t>
  </si>
  <si>
    <t>use of Lay on Hands, expending hit points separately</t>
  </si>
  <si>
    <t>for each one.</t>
  </si>
  <si>
    <t>This feature has no effect on undead and constructs.</t>
  </si>
  <si>
    <t>Starting at 2nd level, when you hit a creature with a</t>
  </si>
  <si>
    <t>melee weapon attack, you can expend one paladin spell</t>
  </si>
  <si>
    <t>slot to deal radiant damage to the target, in addition to</t>
  </si>
  <si>
    <t>the weapon’s damage. The extra damage is 2d8 for a</t>
  </si>
  <si>
    <t>1st-level spell slot, plus 1d8 for each spell level higher</t>
  </si>
  <si>
    <t>than 1st, to a maximum of 5d8. The damage increases</t>
  </si>
  <si>
    <t>by 1d8 if the target is an undead or a fiend.</t>
  </si>
  <si>
    <t>By 3rd level, the divine magic flowing through you</t>
  </si>
  <si>
    <t>makes you immune to disease.</t>
  </si>
  <si>
    <t>Starting at 6th level, whenever you or a friendly creature</t>
  </si>
  <si>
    <t>within 10 feet of you must make a saving throw, the</t>
  </si>
  <si>
    <t>creature gains a bonus to the saving throw equal to your</t>
  </si>
  <si>
    <t>Charisma modifier (with a minimum bonus of +1). You</t>
  </si>
  <si>
    <t>must be conscious to grant this bonus.</t>
  </si>
  <si>
    <t>At 18th level, the range of this aura increases to 30 feet.</t>
  </si>
  <si>
    <t>Starting at 10th level, you and friendly creatures</t>
  </si>
  <si>
    <t>within 10 feet of you can’t be frightened while you</t>
  </si>
  <si>
    <t>are conscious.</t>
  </si>
  <si>
    <t>By 11th level, you are so suffused with righteous</t>
  </si>
  <si>
    <t>might that all your melee weapon strikes carry divine</t>
  </si>
  <si>
    <t>power with them. Whenever you hit a creature with a</t>
  </si>
  <si>
    <t>melee weapon, the creature takes an extra 1d8 radiant</t>
  </si>
  <si>
    <t>damage. If you also use your Divine Smite with an</t>
  </si>
  <si>
    <t>attack, you add this damage to the extra damage of your</t>
  </si>
  <si>
    <t>Divine Smite.</t>
  </si>
  <si>
    <t>Beginning at 14th level, you can use your action to</t>
  </si>
  <si>
    <t>end one spell on yourself or on one willing creature</t>
  </si>
  <si>
    <t>that you touch.</t>
  </si>
  <si>
    <t>regain expended uses when you finish a long rest.</t>
  </si>
  <si>
    <t>Channel Divinity (Oath of Devotion)</t>
  </si>
  <si>
    <t>When you take this oath at 3rd level, you gain the</t>
  </si>
  <si>
    <t>following two Channel Divinity options.</t>
  </si>
  <si>
    <t>Sacred Weapon. As an action, you can imbue one</t>
  </si>
  <si>
    <t>weapon that you are holding with positive energy,</t>
  </si>
  <si>
    <t>using your Channel Divinity. For 1 minute, you add</t>
  </si>
  <si>
    <t>your Charisma modifier to attack rolls made with that</t>
  </si>
  <si>
    <t>weapon (with a minimum bonus of +1). The weapon also</t>
  </si>
  <si>
    <t>emits bright light in a 20-foot radius and dim light 20</t>
  </si>
  <si>
    <t>feet beyond that. If the weapon is not already magical, it</t>
  </si>
  <si>
    <t>becomes magical for the duration.</t>
  </si>
  <si>
    <t>You can end this effect on your turn as part of any</t>
  </si>
  <si>
    <t>other action. If you are no longer holding or carrying</t>
  </si>
  <si>
    <t>this weapon, or if you fall unconscious, this effect ends.</t>
  </si>
  <si>
    <t>Turn the Unholy. As an action, you present your</t>
  </si>
  <si>
    <t>holy symbol and speak a prayer censuring fiends and</t>
  </si>
  <si>
    <t>undead, using your Channel Divinity. Each fiend or</t>
  </si>
  <si>
    <t>undead that can see or hear you within 30 feet of you</t>
  </si>
  <si>
    <t>must make a wisdom saving throw. If the creature</t>
  </si>
  <si>
    <t>fails its saving throw, it is turned for 1 minute or until</t>
  </si>
  <si>
    <t>it takes damage.</t>
  </si>
  <si>
    <t>Starting at 7th level, you and friendly creatures within</t>
  </si>
  <si>
    <t>10 feet of you can’t be charmed while you are conscious.</t>
  </si>
  <si>
    <t>Beginning at 15th level, you are always under the effects</t>
  </si>
  <si>
    <t>of a protection from evil and good spell.</t>
  </si>
  <si>
    <t>At 20th level, as an action, you can emanate an aura of</t>
  </si>
  <si>
    <t>sunlight. For 1 minute, bright light shines from you in a</t>
  </si>
  <si>
    <t>30-foot radius, and dim light shines 30 feet beyond that.</t>
  </si>
  <si>
    <t>Whenever an enemy creature starts its turn in the</t>
  </si>
  <si>
    <t>bright light, the creature takes 10 radiant damage.</t>
  </si>
  <si>
    <t>In addition, for the duration, you have advantage on</t>
  </si>
  <si>
    <t>saving throws against spells cast by fiends or undead.</t>
  </si>
  <si>
    <t>Channel Divinity (Oath of the Ancients)</t>
  </si>
  <si>
    <t>Nature’s Wrath. You can use your Channel Divinity</t>
  </si>
  <si>
    <t>to invoke primeval forces to ensnare a foe. As an action,</t>
  </si>
  <si>
    <t>you can cause spectral vines to spring up and reach</t>
  </si>
  <si>
    <t>for a creature within 10 feet of you that you can see.</t>
  </si>
  <si>
    <t>The creature must succeed on a Strength or Dexterity</t>
  </si>
  <si>
    <t>saving throw (its choice) or be restrained. While</t>
  </si>
  <si>
    <t>restrained by the vines, the creature repeats the saving</t>
  </si>
  <si>
    <t>throw at the end of each of its turns. On a success, it</t>
  </si>
  <si>
    <t>frees itself and the v ines vanish.</t>
  </si>
  <si>
    <t>Turn the Faithless. You can use your Channel</t>
  </si>
  <si>
    <t>Divinity to utter ancient w ords that are painful for fey</t>
  </si>
  <si>
    <t>and fiends to hear. As an action, you present your holy</t>
  </si>
  <si>
    <t>symbol, and each fey or fiend within 30 feet of you that</t>
  </si>
  <si>
    <t>can hear you must make a wisdom saving throw. On a</t>
  </si>
  <si>
    <t>failed save, the creature is turned for 1 minute or until it</t>
  </si>
  <si>
    <t>takes damage.</t>
  </si>
  <si>
    <t>If the creature’s true form is concealed by an illusion,</t>
  </si>
  <si>
    <t>shapeshifting, or other effect, that form is revealed while</t>
  </si>
  <si>
    <t>it is turned.</t>
  </si>
  <si>
    <t>Beginning at 7th level, ancient magic lies so heavily</t>
  </si>
  <si>
    <t>upon you that it forms an eldritch ward. You and friendly</t>
  </si>
  <si>
    <t>creatures within 10 feet of you have resistance to</t>
  </si>
  <si>
    <t>damage from spells.</t>
  </si>
  <si>
    <t>Starting at 15th level, when you are reduced to 0 hit</t>
  </si>
  <si>
    <t>points and are not killed outright, you can choose to</t>
  </si>
  <si>
    <t>drop to 1 hit point instead. Once you use this ability, you</t>
  </si>
  <si>
    <t>can’t use it again until you finish a long rest.</t>
  </si>
  <si>
    <t>Additionally, you suffer none of the drawbacks of old</t>
  </si>
  <si>
    <t>age, and you can’t be aged magically.</t>
  </si>
  <si>
    <t>At 20th level, you can assume the form of an ancient</t>
  </si>
  <si>
    <t>force of nature, taking on an appearance you choose.</t>
  </si>
  <si>
    <t>For example, your skin might turn green or take on a</t>
  </si>
  <si>
    <t>bark-like texture, your hair might become leafy or mosslike,</t>
  </si>
  <si>
    <t>or you might sprout antlers or a lion-like mane.</t>
  </si>
  <si>
    <t>Using your action, you undergo a transformation.</t>
  </si>
  <si>
    <t>For 1 minute, you gain the following benefits:</t>
  </si>
  <si>
    <t>• At the start of each of your turns, you regain 10 hit</t>
  </si>
  <si>
    <t>points.</t>
  </si>
  <si>
    <t>• Whenever you cast a paladin spell that has a casting</t>
  </si>
  <si>
    <t>time of 1 action, you can cast it using a bonus action</t>
  </si>
  <si>
    <t>instead.</t>
  </si>
  <si>
    <t>• Enemy creatures within 10 feet of you have disadvantage</t>
  </si>
  <si>
    <t>on saving throws against your paladin spells and</t>
  </si>
  <si>
    <t>Channel Divinity options.</t>
  </si>
  <si>
    <t>Channel Divinity (Oath of Vengeance)</t>
  </si>
  <si>
    <t>Abjure Enemy. As an action, you present your holy</t>
  </si>
  <si>
    <t>symbol and speak a prayer of denunciation, using your</t>
  </si>
  <si>
    <t>Channel Divinity. Choose one creature within 60 feet</t>
  </si>
  <si>
    <t>of you that you can see. That creature must make a</t>
  </si>
  <si>
    <t>Wisdom saving throw, unless it is immune to being</t>
  </si>
  <si>
    <t>frightened. Fiends and undead have disadvantage on</t>
  </si>
  <si>
    <t>this saving throw.</t>
  </si>
  <si>
    <t>On a failed save, the creature is frightened for 1</t>
  </si>
  <si>
    <t>minute or until it takes any damage. While frightened,</t>
  </si>
  <si>
    <t>the creature’s speed is 0, and it can’t benefit from any</t>
  </si>
  <si>
    <t>bonus to its speed.</t>
  </si>
  <si>
    <t>On a successful save, the creature’s speed is halved</t>
  </si>
  <si>
    <t>for 1 minute or until the creature takes any damage.</t>
  </si>
  <si>
    <t>Vow of Enmity. As a bonus action, you can utter a vow</t>
  </si>
  <si>
    <t>of enmity against a creature you can see within 10 feet</t>
  </si>
  <si>
    <t>of you, using your Channel Divinity. You gain advantage</t>
  </si>
  <si>
    <t>on attack rolls against the creature for 1 minute or until</t>
  </si>
  <si>
    <t>it drops to 0 hit points or falls unconscious.</t>
  </si>
  <si>
    <t>By 7th level, your supernatural focus helps you close</t>
  </si>
  <si>
    <t>off a foe’s retreat. When you hit a creature with an</t>
  </si>
  <si>
    <t>opportunity attack, you can move up to half your</t>
  </si>
  <si>
    <t>speed immediately after the attack and as part of</t>
  </si>
  <si>
    <t>the same reaction. This movement doesn’t provoke</t>
  </si>
  <si>
    <t>opportunity attacks.</t>
  </si>
  <si>
    <t>Starting at 15th level, the authority with which you</t>
  </si>
  <si>
    <t>speak your Vow of Enmity gives you greater power over</t>
  </si>
  <si>
    <t>your foe. When a creature under the effect of your Vow</t>
  </si>
  <si>
    <t>of Enmity m akes an attack, you can use your reaction to</t>
  </si>
  <si>
    <t>make a melee weapon attack against that creature if it is</t>
  </si>
  <si>
    <t>within range.</t>
  </si>
  <si>
    <t>At 20th level, you can assume the form of an</t>
  </si>
  <si>
    <t>angelic avenger. Using your action, you undergo a</t>
  </si>
  <si>
    <t>transformation. For 1 hour, you gain the following</t>
  </si>
  <si>
    <t>benefits:</t>
  </si>
  <si>
    <t>• Wings sprout from your back and grant you a flying</t>
  </si>
  <si>
    <t>speed of 60 feet.</t>
  </si>
  <si>
    <t>• You emanate an aura of menace in a 30-foot radius.</t>
  </si>
  <si>
    <t>The first time any enemy creature enters the aura or</t>
  </si>
  <si>
    <t>starts its turn there during a battle, the creature must</t>
  </si>
  <si>
    <t>succeed on a wisdom saving throw or become frightened</t>
  </si>
  <si>
    <t>of you for 1 minute or until it takes any damage.</t>
  </si>
  <si>
    <t>Attack rolls against the frightened creature have</t>
  </si>
  <si>
    <t>advantage.</t>
  </si>
  <si>
    <t>Ranger</t>
  </si>
  <si>
    <t>Beginning at 1st level, you have significant experience</t>
  </si>
  <si>
    <t>studying, tracking, hunting, and even talking to a certain</t>
  </si>
  <si>
    <t>type of enemy.</t>
  </si>
  <si>
    <t>Choose a type of favored enemy: aberrations,</t>
  </si>
  <si>
    <t>beasts, celestials, constructs, dragons, elementals, fey,</t>
  </si>
  <si>
    <t>fiends, giants, monstrosities, oozes, plants, or undead.</t>
  </si>
  <si>
    <t>Alternatively, you can select two races of humanoid</t>
  </si>
  <si>
    <t>(such as gnolls and orcs) as favored enemies.</t>
  </si>
  <si>
    <t>You have advantage on wisdom (Survival) checks to</t>
  </si>
  <si>
    <t>track your favored enemies, as w ell as on Intelligence</t>
  </si>
  <si>
    <t>checks to recall information about them.</t>
  </si>
  <si>
    <t>When you gain this feature, you also learn one</t>
  </si>
  <si>
    <t>language of your choice that is spoken by your favored</t>
  </si>
  <si>
    <t>enemies, if they speak one at all.</t>
  </si>
  <si>
    <t>You choose one additional favored enemy, as well as</t>
  </si>
  <si>
    <t>an associated language, at 6th and 14th level. As you</t>
  </si>
  <si>
    <t>gain levels, your choices should reflect the types of</t>
  </si>
  <si>
    <t>monsters you have encountered on your adventures.</t>
  </si>
  <si>
    <t>You are particularly familiar with one type of natural</t>
  </si>
  <si>
    <t>environment and are adept at traveling and surviving in</t>
  </si>
  <si>
    <t>such regions. Choose one type of favored terrain: arctic,</t>
  </si>
  <si>
    <t>coast, desert, forest, grassland, mountain, swamp,</t>
  </si>
  <si>
    <t>or the Underdark. When you make an Intelligence or</t>
  </si>
  <si>
    <t>Wisdom check related to your favored terrain, your</t>
  </si>
  <si>
    <t>proficiency bonus is doubled if you are using a skill that</t>
  </si>
  <si>
    <t>you’re proficient in.</t>
  </si>
  <si>
    <t>While traveling for an hour or m ore in your favored</t>
  </si>
  <si>
    <t>terrain, you gain the following benefits:</t>
  </si>
  <si>
    <t>• Difficult terrain doesn’t slow your group’s travel.</t>
  </si>
  <si>
    <t>• Your group can’t become lost except by magical</t>
  </si>
  <si>
    <t>means.</t>
  </si>
  <si>
    <t>• Even when you are engaged in another activity while</t>
  </si>
  <si>
    <t>traveling (such as foraging, navigating, or tracking),</t>
  </si>
  <si>
    <t>you remain alert to danger.</t>
  </si>
  <si>
    <t>• If you are traveling alone, you can move stealthily at</t>
  </si>
  <si>
    <t>a normal pace.</t>
  </si>
  <si>
    <t>• When you forage, you find twice as much food as you</t>
  </si>
  <si>
    <t>normally would.</t>
  </si>
  <si>
    <t>• While tracking other creatures, you also learn their</t>
  </si>
  <si>
    <t>exact number, their sizes, and how long ago they</t>
  </si>
  <si>
    <t>passed through the area.</t>
  </si>
  <si>
    <t>You choose additional favored terrain types at 6th</t>
  </si>
  <si>
    <t>and 10th level.</t>
  </si>
  <si>
    <t>Beginning at 3rd level, you can use your action and</t>
  </si>
  <si>
    <t>expend one ranger spell slot tofocus your awareness on</t>
  </si>
  <si>
    <t>the region around you. For 1 minute per level of the spell</t>
  </si>
  <si>
    <t>slot you expend, you can sense whether the following</t>
  </si>
  <si>
    <t>types of creatures are present within 1 mile of you (or</t>
  </si>
  <si>
    <t>within up to 6 miles if you are in your favored terrain):</t>
  </si>
  <si>
    <t>aberrations, celestials, dragons, elementals, fey, fiends,</t>
  </si>
  <si>
    <t>and undead. This feature doesn’t reveal the creatures’</t>
  </si>
  <si>
    <t>location or number.</t>
  </si>
  <si>
    <t>Starting at 8th level, moving through nonmagical</t>
  </si>
  <si>
    <t>In addition, you have advantage on saving throws</t>
  </si>
  <si>
    <t>against plants that are magically created or manipulated</t>
  </si>
  <si>
    <t>to impede movement, such those created by the</t>
  </si>
  <si>
    <t>entangle spell.</t>
  </si>
  <si>
    <t>Starting at 10th level, you can spend 1 minute creating</t>
  </si>
  <si>
    <t>camouflage for yourself. You must have access tofresh</t>
  </si>
  <si>
    <t>mud, dirt, plants, soot, and other naturally o ccurring</t>
  </si>
  <si>
    <t>materials with which to create your camouflage.</t>
  </si>
  <si>
    <t>Once you are camouflaged in this way, you can try</t>
  </si>
  <si>
    <t>to hide by p ressing yourself up against a solid surface,</t>
  </si>
  <si>
    <t>such as a tree or wall, that is at least as tall and w ide</t>
  </si>
  <si>
    <t>as you are. You gain a +10 bonus to Dexterity (Stealth)</t>
  </si>
  <si>
    <t>checks as long as you remain there without moving or</t>
  </si>
  <si>
    <t>taking actions. Once you move or take an action or a</t>
  </si>
  <si>
    <t>reaction, you must camouflage yourself again to gain</t>
  </si>
  <si>
    <t>Starting at 14th level, you can use the Hide action as a</t>
  </si>
  <si>
    <t>bonus action on your turn. Also, you can’t be tracked by</t>
  </si>
  <si>
    <t>nonmagical means, unless you choose to leave a trail.</t>
  </si>
  <si>
    <t>At 18th level, you gain preternatural senses that help</t>
  </si>
  <si>
    <t>you fight creatures you can’t see. When you attack a</t>
  </si>
  <si>
    <t>creature you can’t see, your inability to see it doesn’t</t>
  </si>
  <si>
    <t>impose disadvantage on your attack rolls against it.</t>
  </si>
  <si>
    <t>You are also aware of the location of any invisible</t>
  </si>
  <si>
    <t>creature within 30 feet of you, provided that the</t>
  </si>
  <si>
    <t>creature isn’t hidden from you and you aren’t</t>
  </si>
  <si>
    <t>blinded or deafened.</t>
  </si>
  <si>
    <t>At 20th level, you become an unparalleled hunter of your</t>
  </si>
  <si>
    <t>enemies. Once on each of your turns, you can add your</t>
  </si>
  <si>
    <t>Wisdom modifier to the attack roll or the damage roll of</t>
  </si>
  <si>
    <t>an attack you make against one of your favored enemies.</t>
  </si>
  <si>
    <t>You can choose to use this feature before or after the</t>
  </si>
  <si>
    <t>roll, but before any effects of the roll are applied.</t>
  </si>
  <si>
    <t>At 3rd level, you gain one of the following features</t>
  </si>
  <si>
    <t>Colossus Slayer. Your tenacity can wear down</t>
  </si>
  <si>
    <t>the most potent foes. When you hit a creature with a</t>
  </si>
  <si>
    <t>weapon attack, the creature takes an extra 1d8 damage</t>
  </si>
  <si>
    <t>if it’s below its hit point maximum. You can deal this</t>
  </si>
  <si>
    <t>extra damage only once per turn.</t>
  </si>
  <si>
    <r>
      <rPr>
        <b/>
        <sz val="10"/>
        <color rgb="FF000000"/>
        <rFont val="Sylfaen"/>
        <family val="1"/>
        <charset val="1"/>
      </rPr>
      <t>Giant Killer.</t>
    </r>
    <r>
      <rPr>
        <sz val="10"/>
        <color rgb="FF000000"/>
        <rFont val="Sylfaen"/>
        <family val="1"/>
        <charset val="1"/>
      </rPr>
      <t xml:space="preserve"> When a Large or larger creature within</t>
    </r>
  </si>
  <si>
    <t>5 feet of you hits or misses you with an attack, you can</t>
  </si>
  <si>
    <t>use your reaction to attack that creature immediately</t>
  </si>
  <si>
    <t>after its attack, provided that you can see the creature.</t>
  </si>
  <si>
    <r>
      <rPr>
        <b/>
        <sz val="10"/>
        <color rgb="FF000000"/>
        <rFont val="Sylfaen"/>
        <family val="1"/>
        <charset val="1"/>
      </rPr>
      <t>Horde Breaker</t>
    </r>
    <r>
      <rPr>
        <sz val="10"/>
        <color rgb="FF000000"/>
        <rFont val="Sylfaen"/>
        <family val="1"/>
        <charset val="1"/>
      </rPr>
      <t>. Once on each of your turns when you</t>
    </r>
  </si>
  <si>
    <t>make a weapon attack, you can make another attack</t>
  </si>
  <si>
    <t>with the same weapon against a different creature that</t>
  </si>
  <si>
    <t>is within 5 feet of the original target and within range</t>
  </si>
  <si>
    <t>of your weapon.</t>
  </si>
  <si>
    <t>At 7th level, you gain one of the following features</t>
  </si>
  <si>
    <r>
      <rPr>
        <b/>
        <sz val="10"/>
        <color rgb="FF000000"/>
        <rFont val="Sylfaen"/>
        <family val="1"/>
        <charset val="1"/>
      </rPr>
      <t>Escape the Horde.</t>
    </r>
    <r>
      <rPr>
        <sz val="10"/>
        <color rgb="FF000000"/>
        <rFont val="Sylfaen"/>
        <family val="1"/>
        <charset val="1"/>
      </rPr>
      <t xml:space="preserve"> Opportunity attacks against you</t>
    </r>
  </si>
  <si>
    <t>are made with disadvantage.</t>
  </si>
  <si>
    <r>
      <rPr>
        <b/>
        <sz val="10"/>
        <color rgb="FF000000"/>
        <rFont val="Sylfaen"/>
        <family val="1"/>
        <charset val="1"/>
      </rPr>
      <t>Multiattack Defense.</t>
    </r>
    <r>
      <rPr>
        <sz val="10"/>
        <color rgb="FF000000"/>
        <rFont val="Sylfaen"/>
        <family val="1"/>
        <charset val="1"/>
      </rPr>
      <t xml:space="preserve"> When a creature hits you</t>
    </r>
  </si>
  <si>
    <t>with an attack, you gain a +4 bonus to AC against</t>
  </si>
  <si>
    <t>all subsequent attacks made by that creature for the</t>
  </si>
  <si>
    <t>rest of the turn.</t>
  </si>
  <si>
    <r>
      <rPr>
        <b/>
        <sz val="10"/>
        <color rgb="FF000000"/>
        <rFont val="Sylfaen"/>
        <family val="1"/>
        <charset val="1"/>
      </rPr>
      <t>Steel Will.</t>
    </r>
    <r>
      <rPr>
        <sz val="10"/>
        <color rgb="FF000000"/>
        <rFont val="Sylfaen"/>
        <family val="1"/>
        <charset val="1"/>
      </rPr>
      <t xml:space="preserve"> You have advantage on saving throws</t>
    </r>
  </si>
  <si>
    <t>against being frightened.</t>
  </si>
  <si>
    <t>At 11th level, you gain one of the following features</t>
  </si>
  <si>
    <r>
      <rPr>
        <b/>
        <sz val="10"/>
        <color rgb="FF000000"/>
        <rFont val="Sylfaen"/>
        <family val="1"/>
        <charset val="1"/>
      </rPr>
      <t>Volley</t>
    </r>
    <r>
      <rPr>
        <sz val="10"/>
        <color rgb="FF000000"/>
        <rFont val="Sylfaen"/>
        <family val="1"/>
        <charset val="1"/>
      </rPr>
      <t>. You can use your action to make a ranged</t>
    </r>
  </si>
  <si>
    <t>attack against any number of creatures within 10 feet</t>
  </si>
  <si>
    <t>of a point you can see within your weapon’s range. You</t>
  </si>
  <si>
    <t>must have ammunition for each target, as normal, and</t>
  </si>
  <si>
    <t>you make a separate attack roll for each target.</t>
  </si>
  <si>
    <r>
      <rPr>
        <b/>
        <sz val="10"/>
        <color rgb="FF000000"/>
        <rFont val="Sylfaen"/>
        <family val="1"/>
        <charset val="1"/>
      </rPr>
      <t>Whirlwind Attack</t>
    </r>
    <r>
      <rPr>
        <sz val="10"/>
        <color rgb="FF000000"/>
        <rFont val="Sylfaen"/>
        <family val="1"/>
        <charset val="1"/>
      </rPr>
      <t>. You can use your action to make a</t>
    </r>
  </si>
  <si>
    <t>melee attack against any number of creatures within 5</t>
  </si>
  <si>
    <t>feet of you, with a separate attack roll for each target.</t>
  </si>
  <si>
    <t>At 15th level, you gain one of the following features</t>
  </si>
  <si>
    <t>Evasion. You can nimbly dodge out of the way of</t>
  </si>
  <si>
    <t>certain area effects, such as a red dragon’s fiery breath</t>
  </si>
  <si>
    <t>or a lightning bolt spell. When you are subjected to an</t>
  </si>
  <si>
    <t>effect that allows you to make a Dexterity saving throw</t>
  </si>
  <si>
    <t>to take only half damage, you instead take no damage</t>
  </si>
  <si>
    <t>if you succeed on the saving throw, and only half</t>
  </si>
  <si>
    <t>damage if you fail.</t>
  </si>
  <si>
    <r>
      <rPr>
        <b/>
        <sz val="10"/>
        <color rgb="FF000000"/>
        <rFont val="Sylfaen"/>
        <family val="1"/>
        <charset val="1"/>
      </rPr>
      <t>Stand Against the Tide</t>
    </r>
    <r>
      <rPr>
        <sz val="10"/>
        <color rgb="FF000000"/>
        <rFont val="Sylfaen"/>
        <family val="1"/>
        <charset val="1"/>
      </rPr>
      <t>. When a hostile creature</t>
    </r>
  </si>
  <si>
    <t>misses you with a melee attack, you can use your reaction</t>
  </si>
  <si>
    <t>to force that creature to repeat the same attack against</t>
  </si>
  <si>
    <t>another creature (other than itself) of your choice.</t>
  </si>
  <si>
    <r>
      <rPr>
        <b/>
        <sz val="10"/>
        <color rgb="FF000000"/>
        <rFont val="Sylfaen"/>
        <family val="1"/>
        <charset val="1"/>
      </rPr>
      <t>Uncanny Dodge</t>
    </r>
    <r>
      <rPr>
        <sz val="10"/>
        <color rgb="FF000000"/>
        <rFont val="Sylfaen"/>
        <family val="1"/>
        <charset val="1"/>
      </rPr>
      <t>. When an attacker that you can see</t>
    </r>
  </si>
  <si>
    <t>halve the attack’s damage against you.</t>
  </si>
  <si>
    <t>At 3rd level, you gain a beast companion that</t>
  </si>
  <si>
    <t>accompanies you on your adventures and is trained to</t>
  </si>
  <si>
    <t>fight alongside you. Choose a beast that is no larger than</t>
  </si>
  <si>
    <t>Medium and that has a challenge rating of 1/4 or lower</t>
  </si>
  <si>
    <t>(appendix D presents statistics for the hawk, mastiff,</t>
  </si>
  <si>
    <t>and panther as examples). Add your proficiency bonus</t>
  </si>
  <si>
    <t>to the beast’s AC, attack rolls, and damage rolls, as well</t>
  </si>
  <si>
    <t>as to any saving throws and skills it is proficient in. Its</t>
  </si>
  <si>
    <t>hit point maximum equals its normal maximum or four</t>
  </si>
  <si>
    <t>times your ranger level, whichever is higher.</t>
  </si>
  <si>
    <t>The beast obeys your commands as best as it can. It</t>
  </si>
  <si>
    <t>takes its turn on your initiative, though it doesn’t take an</t>
  </si>
  <si>
    <t>action unless you command it to. On your turn, you can</t>
  </si>
  <si>
    <t>verbally command the beast where to move (no action</t>
  </si>
  <si>
    <t>required by you). You can use your action to verbally</t>
  </si>
  <si>
    <t>command it to take the Attack, Dash, Disengage, Dodge,</t>
  </si>
  <si>
    <t>or Help action. Once you have the Extra Attack feature,</t>
  </si>
  <si>
    <t>you can make one weapon attack yourself when you</t>
  </si>
  <si>
    <t>command the beast to take the Attack action.</t>
  </si>
  <si>
    <t>While traveling through your favored terrain with only</t>
  </si>
  <si>
    <t>the beast, you can move stealthily at a normal pace.</t>
  </si>
  <si>
    <t>If the beast dies, you can obtain another one by</t>
  </si>
  <si>
    <t>spending 8 hours magically bonding with another beast</t>
  </si>
  <si>
    <t>that isn’t hostile to you, either the same type of beast as</t>
  </si>
  <si>
    <t>before or a different one.</t>
  </si>
  <si>
    <t>Beginning at 7th level, on any of your turns when</t>
  </si>
  <si>
    <t>your beast companion doesn’t attack, you can use a</t>
  </si>
  <si>
    <t>bonus action to command the beast to take the Dash,</t>
  </si>
  <si>
    <t>Disengage, Dodge, or Help action on its turn.</t>
  </si>
  <si>
    <t>Starting at 11th level, your beast companion can</t>
  </si>
  <si>
    <t>make two attacks when you command it to use the</t>
  </si>
  <si>
    <t>Attack action.</t>
  </si>
  <si>
    <t>Beginning at 15th level, when you cast a spell targeting</t>
  </si>
  <si>
    <t>yourself, you can also affect your beast companion with</t>
  </si>
  <si>
    <t>the spell if the beast is within 30 feet of you.</t>
  </si>
  <si>
    <t>Rogue</t>
  </si>
  <si>
    <t>At 1st level, choose two of your skill proficiencies, or</t>
  </si>
  <si>
    <t>one of your skill proficiencies and your proficiency with</t>
  </si>
  <si>
    <t>thieves’ tools. Your proficiency bonus is doubled for any</t>
  </si>
  <si>
    <t>ability check you make that uses either of the chosen</t>
  </si>
  <si>
    <t>proficiencies.</t>
  </si>
  <si>
    <t>At 6th level, you can choose two more of your</t>
  </si>
  <si>
    <t>proficiencies (in skills or with thieves’ tools) to gain</t>
  </si>
  <si>
    <t>Beginning at 1st level, you know how to strike subtly</t>
  </si>
  <si>
    <t>and exploit a foe’s distraction. Once per turn, you can</t>
  </si>
  <si>
    <t>deal an extra 1d6 damage to one creature you hit with</t>
  </si>
  <si>
    <t>an attack if you have advantage on the attack roll. The</t>
  </si>
  <si>
    <t>attack must use a finesse or a ranged weapon.</t>
  </si>
  <si>
    <t>You don’t need advantage on the attack roll if another</t>
  </si>
  <si>
    <t>enemy of the target is within 5 feet of it, that enemy</t>
  </si>
  <si>
    <t>isn’t incapacitated, and you don’t have disadvantage on</t>
  </si>
  <si>
    <t>the attack roll.</t>
  </si>
  <si>
    <t>The amount of the extra damage increases as you</t>
  </si>
  <si>
    <t>gain levels in this class, as shown in the Sneak Attack</t>
  </si>
  <si>
    <t>column of the Rogue table.</t>
  </si>
  <si>
    <t>During your rogue training you learned thieves’ cant, a</t>
  </si>
  <si>
    <t>secret mix of dialect, jargon, and code that allows you to</t>
  </si>
  <si>
    <t>hide messages in seemingly normal conversation. Only</t>
  </si>
  <si>
    <t>another creature that knows thieves’ cant understands</t>
  </si>
  <si>
    <t>such messages. It takes four times longer to convey such</t>
  </si>
  <si>
    <t>a message than it does to speak the same idea plainly.</t>
  </si>
  <si>
    <t>In addition, you understand a set of secret signs and</t>
  </si>
  <si>
    <t>symbols used to convey short, simple messages, such</t>
  </si>
  <si>
    <t>as whether an area is dangerous or the territory of a</t>
  </si>
  <si>
    <t>thieves’ guild, whether loot is nearby, or whether the</t>
  </si>
  <si>
    <t>people in an area are easy marks or w ill provide a safe</t>
  </si>
  <si>
    <t>house for thieves on the run.</t>
  </si>
  <si>
    <t>Starting at 2nd level, your quick thinking and agility</t>
  </si>
  <si>
    <t>allow you to move and act quickly. You can take a</t>
  </si>
  <si>
    <t>bonus action on each of your turns in combat. This</t>
  </si>
  <si>
    <t>action can be used only to take the Dash, Disengage,</t>
  </si>
  <si>
    <t>or Hide action.</t>
  </si>
  <si>
    <t>Starting at 5th level, when an attacker that you can see</t>
  </si>
  <si>
    <t>Beginning at 7th level, you can nimbly dodge out of the</t>
  </si>
  <si>
    <t>way of certain area effects, such as a red dragon’s fiery</t>
  </si>
  <si>
    <t>breath or an ice storm spell. When you are subjected</t>
  </si>
  <si>
    <t>to an effect that allows you to make a Dexterity saving</t>
  </si>
  <si>
    <t>throw to take only half damage, you instead take no</t>
  </si>
  <si>
    <t>damage if you succeed on the saving throw, and only</t>
  </si>
  <si>
    <t>half damage if you fail.</t>
  </si>
  <si>
    <t>By 11th level, you have refined your chosen skills until</t>
  </si>
  <si>
    <t>they approach perfection. Whenever you make an ability</t>
  </si>
  <si>
    <t>check that lets you add your proficiency bonus, you can</t>
  </si>
  <si>
    <t>treat a d20 roll of 9 or lower as a 10.</t>
  </si>
  <si>
    <t>Starting at 14th level, if you are able to hear, you are</t>
  </si>
  <si>
    <t>aware of the location of any hidden or invisible creature</t>
  </si>
  <si>
    <t>within 10 feet of you.</t>
  </si>
  <si>
    <t>By 15th level, you have acquired greater mental</t>
  </si>
  <si>
    <t>strength. You gain proficiency in W isdom saving throws.</t>
  </si>
  <si>
    <t>Beginning at 18th level, you are so evasive that</t>
  </si>
  <si>
    <t>attackers rarely gain the upper hand against you. No</t>
  </si>
  <si>
    <t>attack roll has advantage against you while you aren’t</t>
  </si>
  <si>
    <t>At 20th level, you have an uncanny knack for succeeding</t>
  </si>
  <si>
    <t>when you need to. If your attack m isses a target within</t>
  </si>
  <si>
    <t>range, you can turn the miss into a hit. Alternatively, if</t>
  </si>
  <si>
    <t>you fail an ability check, you can treat the d20 roll as a 20.</t>
  </si>
  <si>
    <t>Starting at 3rd level, you can use the bonus action</t>
  </si>
  <si>
    <t>granted by your Cunning A ction to make a Dexterity</t>
  </si>
  <si>
    <t>(Sleight of Hand) check, use your thieves’ tools to</t>
  </si>
  <si>
    <t>disarm a trap or open a lock, or take the Use an</t>
  </si>
  <si>
    <t>Object action.</t>
  </si>
  <si>
    <t>When you choose this archetype at 3rd level, you gain</t>
  </si>
  <si>
    <t>the ability to climb faster than normal; climbing no</t>
  </si>
  <si>
    <t>longer costs you extra movement.</t>
  </si>
  <si>
    <t>In addition, when you make a running jump, the</t>
  </si>
  <si>
    <t>distance you cover increases by a number of feet equal</t>
  </si>
  <si>
    <t>to your Dexterity modifier.</t>
  </si>
  <si>
    <t>Starting at 9th level, you have advantage on a Dexterity</t>
  </si>
  <si>
    <t>(Stealth) check if you move no more than half your</t>
  </si>
  <si>
    <t>speed on the same turn.</t>
  </si>
  <si>
    <t>By 13th level, you have learned enough about the</t>
  </si>
  <si>
    <t>workings of magic that you can improvise the use of</t>
  </si>
  <si>
    <t>items even when they are not intended for you. You</t>
  </si>
  <si>
    <t>ignore all class, race, and level requirements on the use</t>
  </si>
  <si>
    <t>of magic items.</t>
  </si>
  <si>
    <t>When you reach 17th level, you have become adept at</t>
  </si>
  <si>
    <t>laying ambushes and quickly escaping danger. You can</t>
  </si>
  <si>
    <t>take two turns during the first round of any combat. You</t>
  </si>
  <si>
    <t>take your first turn at your normal initiative and your</t>
  </si>
  <si>
    <t>second turn at your initiative minus 10. You can’t use</t>
  </si>
  <si>
    <t>this feature when you are surprised.</t>
  </si>
  <si>
    <t>proficiency with the disguise kit and the poisoner’s kit.</t>
  </si>
  <si>
    <t>Starting at 3rd level, you are at your deadliest when you</t>
  </si>
  <si>
    <t>get the drop on your enemies. You have advantage on</t>
  </si>
  <si>
    <t>attack rolls against any creature that hasn’t taken a turn</t>
  </si>
  <si>
    <t>in the combat yet. In addition, any hit you score against</t>
  </si>
  <si>
    <t>a creature that is surprised is a critical hit.</t>
  </si>
  <si>
    <t>Starting at 9th level, you can unfailingly create false</t>
  </si>
  <si>
    <t>identities for yourself. You must spend seven days and</t>
  </si>
  <si>
    <t>25 gp to establish the history, profession, and affiliations</t>
  </si>
  <si>
    <t>for an identity. You can’t establish an identity that</t>
  </si>
  <si>
    <t>belongs to someone else. For example, you might acquire</t>
  </si>
  <si>
    <t>appropriate clothing, letters of introduction, and officiallooking</t>
  </si>
  <si>
    <t>certification to establish yourself as a member of</t>
  </si>
  <si>
    <t>a trading house from a remote city so you can insinuate</t>
  </si>
  <si>
    <t>yourself into the company of other wealthy merchants.</t>
  </si>
  <si>
    <t>Thereafter, if you adopt the new identity as a disguise,</t>
  </si>
  <si>
    <t>other creatures believe you to be that person until given</t>
  </si>
  <si>
    <t>an obvious reason not to.</t>
  </si>
  <si>
    <t>At 13th level, you gain the ability to unerringly m imic</t>
  </si>
  <si>
    <t>another person’s speech, writing, and behavior.</t>
  </si>
  <si>
    <t>You must spend at least three hours studying</t>
  </si>
  <si>
    <t>these three components of the person’s behavior,</t>
  </si>
  <si>
    <t>listening to speech, examining handwriting, and</t>
  </si>
  <si>
    <t>observing mannerisms.</t>
  </si>
  <si>
    <t>Your ruse is indiscernible to the casual observer. If a</t>
  </si>
  <si>
    <t>wary creature suspects something is amiss, you have</t>
  </si>
  <si>
    <t>advantage on any Charisma (Deception) check you make</t>
  </si>
  <si>
    <t>to avoid detection.</t>
  </si>
  <si>
    <t>Starting at 17th level, you become a master of instant</t>
  </si>
  <si>
    <t>death. When you attack and hit a creature that is</t>
  </si>
  <si>
    <t>surprised, it must make a Constitution saving throw</t>
  </si>
  <si>
    <t>(DC 8 + your Dexterity modifier + your proficiency</t>
  </si>
  <si>
    <t>bonus). On a failed save, double the damage of your</t>
  </si>
  <si>
    <t>attack against the creature.</t>
  </si>
  <si>
    <t>Starting at 3rd level, when you cast mage hand, you can</t>
  </si>
  <si>
    <t>make the spectral hand invisible, and you can perform</t>
  </si>
  <si>
    <t>the following additional tasks with it:</t>
  </si>
  <si>
    <t>• You can stow one object the hand is holding in a</t>
  </si>
  <si>
    <t>container w orn or carried by another creature.</t>
  </si>
  <si>
    <t>• You can retrieve an object in a container worn or</t>
  </si>
  <si>
    <t>carried by another creature.</t>
  </si>
  <si>
    <t>• You can use thieves’ tools to pick locks and disarm</t>
  </si>
  <si>
    <t>traps at range.</t>
  </si>
  <si>
    <t>You can perform one of these tasks without being</t>
  </si>
  <si>
    <t>noticed by a creature if you succeed on a Dexterity</t>
  </si>
  <si>
    <t>(Sleight of Hand) check contested by the creature’s</t>
  </si>
  <si>
    <t>Wisdom (Perception) check.</t>
  </si>
  <si>
    <t>In addition, you can use the bonus action granted by</t>
  </si>
  <si>
    <t>your Cunning Action to control the hand.</t>
  </si>
  <si>
    <t>Starting at 9th level, if you are hidden from a</t>
  </si>
  <si>
    <t>creature when you cast a spell on it, the creature has</t>
  </si>
  <si>
    <t>disadvantage on any saving throw it makes against the</t>
  </si>
  <si>
    <t>spell this turn.</t>
  </si>
  <si>
    <t>At 13th level, you gain the ability to distract targets with</t>
  </si>
  <si>
    <t>your mage hand. As a bonus action on your turn, you can</t>
  </si>
  <si>
    <t>designate a creature within 5 feet of the spectral hand</t>
  </si>
  <si>
    <t>created by the spell. Doing so gives you advantage on</t>
  </si>
  <si>
    <t>attack rolls against that creature until the end of the turn</t>
  </si>
  <si>
    <t>At 17th level, you gain the ability to magically</t>
  </si>
  <si>
    <t>steal the knowledge of how to cast a spell from</t>
  </si>
  <si>
    <t>another spellcaster.</t>
  </si>
  <si>
    <t>Immediately after a creature casts a spell that targets</t>
  </si>
  <si>
    <t>you or includes you in its area of effect, you can use your</t>
  </si>
  <si>
    <t>reaction toforce the creature to make a saving throw</t>
  </si>
  <si>
    <t>with its spellcasting ability modifier. The DC equals</t>
  </si>
  <si>
    <t>your spell save DC. On a failed save, you negate the</t>
  </si>
  <si>
    <t>spell’s effect against you, and you steal the knowledge</t>
  </si>
  <si>
    <t>of the spell if it is at least 1st level and of a level you can</t>
  </si>
  <si>
    <t>cast (it doesn’t need to be a wizard spell). For the next</t>
  </si>
  <si>
    <t>8 hours, you know the spell and can cast it using your</t>
  </si>
  <si>
    <t>spell slots. The creature can’t cast that spell until the</t>
  </si>
  <si>
    <t>8 hours have passed.</t>
  </si>
  <si>
    <t>Sorcerer</t>
  </si>
  <si>
    <t>You have 2 sorcery points, and you gain more as you</t>
  </si>
  <si>
    <t>reach higher levels, as shown in the Sorcery Points</t>
  </si>
  <si>
    <t>column of the Sorcerer table. You can never have</t>
  </si>
  <si>
    <t>more sorcery points than shown on the table for your</t>
  </si>
  <si>
    <t>level. You regain all spent sorcery points when you</t>
  </si>
  <si>
    <t>finish a long rest.</t>
  </si>
  <si>
    <t>You can use your sorcery points to gain additional spell</t>
  </si>
  <si>
    <t>slots, or sacrifice spell slots to gain additional sorcery</t>
  </si>
  <si>
    <t>points. You learn other ways to use your sorcery points</t>
  </si>
  <si>
    <t>as you reach higher levels.</t>
  </si>
  <si>
    <t>Creating Spell Slots. You can transform unexpended</t>
  </si>
  <si>
    <t>sorcery points into one spell slot as a bonus action on</t>
  </si>
  <si>
    <t>your turn. The Creating Spell Slots table shows the cost</t>
  </si>
  <si>
    <t>of creating a spell slot of a given level. You can create</t>
  </si>
  <si>
    <t>spell slots no higher in level than 5th.</t>
  </si>
  <si>
    <t>Spell Slot Level</t>
  </si>
  <si>
    <t>Sorcery Point Cost</t>
  </si>
  <si>
    <r>
      <rPr>
        <b/>
        <sz val="10"/>
        <color rgb="FF000000"/>
        <rFont val="Sylfaen"/>
        <family val="1"/>
        <charset val="1"/>
      </rPr>
      <t>Converting a Spell Slot to Sorcery Points.</t>
    </r>
    <r>
      <rPr>
        <sz val="10"/>
        <color rgb="FF000000"/>
        <rFont val="Sylfaen"/>
        <family val="1"/>
        <charset val="1"/>
      </rPr>
      <t xml:space="preserve"> As a</t>
    </r>
  </si>
  <si>
    <t>bonus action on your turn, you can expend one spell</t>
  </si>
  <si>
    <t>slot and gain a number of sorcery points equal to the</t>
  </si>
  <si>
    <t>slot’s level.</t>
  </si>
  <si>
    <t>When you cast a spell that forces other creatures to make</t>
  </si>
  <si>
    <t>a saving throw, you can protect some of those creatures</t>
  </si>
  <si>
    <t>from the spell’s full force. To do so, you spend 1 sorcery</t>
  </si>
  <si>
    <t>point and choose a number of those creatures up to your</t>
  </si>
  <si>
    <t>Charisma modifier (minimum of one creature). A chosen</t>
  </si>
  <si>
    <t>creature automatically succeeds on its saving throw</t>
  </si>
  <si>
    <t>against the spell.</t>
  </si>
  <si>
    <t>When you cast a spell that has a range of 5 feet or</t>
  </si>
  <si>
    <t>greater, you can spend 1 sorcery point to double the</t>
  </si>
  <si>
    <t>range of the spell.</t>
  </si>
  <si>
    <t>When you cast a spell that has a range of touch, you</t>
  </si>
  <si>
    <t>can spend 1 sorcery point to make the range of the</t>
  </si>
  <si>
    <t>spell 30 feet.</t>
  </si>
  <si>
    <t>When you roll damage for a spell, you can spend 1</t>
  </si>
  <si>
    <t>sorcery point to reroll a number of the damage dice up</t>
  </si>
  <si>
    <t>to your Charisma modifier (minimum of one). You must</t>
  </si>
  <si>
    <t>use the new rolls.</t>
  </si>
  <si>
    <t>You can use Empowered Spell even if you have</t>
  </si>
  <si>
    <t>already used a different Metamagic option during the</t>
  </si>
  <si>
    <t>casting of the spell.</t>
  </si>
  <si>
    <t>When you cast a spell that has a duration of 1 minute</t>
  </si>
  <si>
    <t>or longer, you can spend 1 sorcery point to double its</t>
  </si>
  <si>
    <t>duration, to a maximum duration of 24 hours.</t>
  </si>
  <si>
    <t>When you cast a spell that forces a creature to make a</t>
  </si>
  <si>
    <t>saving throw to resist its effects, you can spend 3 sorcery</t>
  </si>
  <si>
    <t>points to give one target of the spell disadvantage on its</t>
  </si>
  <si>
    <t>first saving throw made against the spell.</t>
  </si>
  <si>
    <t>When you cast a spell that has a casting time of 1 action,</t>
  </si>
  <si>
    <t>you can spend 2 sorcery points to change the casting</t>
  </si>
  <si>
    <t>time to 1 bonus action for this casting.</t>
  </si>
  <si>
    <t>When you cast a spell, you can spend 1 sorcery point to</t>
  </si>
  <si>
    <t>cast it without any somatic or verbal components.</t>
  </si>
  <si>
    <t>When you cast a spell that targets only one creature and</t>
  </si>
  <si>
    <t>doesn’t have a range of self, you can spend a number of</t>
  </si>
  <si>
    <t>sorcery points equal to the spell’s level to target a second</t>
  </si>
  <si>
    <t>creature in range with the same spell (1 sorcery point if</t>
  </si>
  <si>
    <t>the spell is a cantrip).</t>
  </si>
  <si>
    <t>At 1st level, you choose one type of dragon as your</t>
  </si>
  <si>
    <t>ancestor. The damage type associated with each dragon</t>
  </si>
  <si>
    <t>is used by features you gain later.</t>
  </si>
  <si>
    <t xml:space="preserve">Dragon </t>
  </si>
  <si>
    <t>Damage Type</t>
  </si>
  <si>
    <t xml:space="preserve">Black </t>
  </si>
  <si>
    <t>Acid</t>
  </si>
  <si>
    <t>Blue</t>
  </si>
  <si>
    <t xml:space="preserve"> Lightning</t>
  </si>
  <si>
    <t xml:space="preserve">Brass </t>
  </si>
  <si>
    <t>Fire</t>
  </si>
  <si>
    <t xml:space="preserve">Bronze </t>
  </si>
  <si>
    <t>Lightning</t>
  </si>
  <si>
    <t xml:space="preserve">Copper </t>
  </si>
  <si>
    <t xml:space="preserve">Gold </t>
  </si>
  <si>
    <t xml:space="preserve">Green </t>
  </si>
  <si>
    <t>Poison</t>
  </si>
  <si>
    <t>Red</t>
  </si>
  <si>
    <t xml:space="preserve"> Fire</t>
  </si>
  <si>
    <t>Silver</t>
  </si>
  <si>
    <t xml:space="preserve"> Cold</t>
  </si>
  <si>
    <t>White</t>
  </si>
  <si>
    <t>You can speak, read, and write Draconic. Additionally,</t>
  </si>
  <si>
    <t>whenever you make a Charisma check when interacting</t>
  </si>
  <si>
    <t>with dragons, your proficiency bonus is doubled if it</t>
  </si>
  <si>
    <t>applies to the check.</t>
  </si>
  <si>
    <t>As magic flows through your body, it causes physical</t>
  </si>
  <si>
    <t>traits of your dragon ancestors to emerge. At 1st level,</t>
  </si>
  <si>
    <t>your hit point maximum increases by 1 and increases by</t>
  </si>
  <si>
    <t>1 again whenever you gain a level in this class.</t>
  </si>
  <si>
    <t>Additionally, parts of your skin are covered by a thin</t>
  </si>
  <si>
    <t>sheen of dragon-like scales. When you aren’t w earing</t>
  </si>
  <si>
    <t>armor, your AC equals 13 + your Dexterity modifier.</t>
  </si>
  <si>
    <t>Starting at 6th level, when you cast a spell that deals</t>
  </si>
  <si>
    <t>damage of the type associated with your draconic</t>
  </si>
  <si>
    <t>ancestry, add your Charisma modifier to that damage.</t>
  </si>
  <si>
    <t>At the same time, you can spend 1 sorcery point to gain</t>
  </si>
  <si>
    <t>resistance to that damage type for 1 hour.</t>
  </si>
  <si>
    <t>At 14th level, you gain the ability to sprout a pair of</t>
  </si>
  <si>
    <t>dragon wings from your back, gaining a flying speed</t>
  </si>
  <si>
    <t>equal to your current speed. You can create these w ings</t>
  </si>
  <si>
    <t>as a bonus action on your turn. They last until you</t>
  </si>
  <si>
    <t>dismiss them as a bonus action on your turn.</t>
  </si>
  <si>
    <t>You can’t manifest your w ings while wearing armor</t>
  </si>
  <si>
    <t>unless the armor is made to accommodate them, and</t>
  </si>
  <si>
    <t>clothing not made to accommodate your wings might</t>
  </si>
  <si>
    <t>be destroyed when you manifest them.</t>
  </si>
  <si>
    <t>Beginning at 18th level, you can channel the dread</t>
  </si>
  <si>
    <t>presence of your dragon ancestor, causing those around</t>
  </si>
  <si>
    <t>you to become awestruck or frightened. As an action,</t>
  </si>
  <si>
    <t>you can spend 5 sorcery points to draw on this power</t>
  </si>
  <si>
    <t>and exude an aura of awe or fear (your choice) to a</t>
  </si>
  <si>
    <t>distance of 60 feet. For 1 minute or until you lose your</t>
  </si>
  <si>
    <t>concentration (as if you were casting a concentration</t>
  </si>
  <si>
    <t>spell), each hostile creature that starts its turn in this</t>
  </si>
  <si>
    <t>aura must succeed on a W isdom saving throw or be</t>
  </si>
  <si>
    <t>charmed (if you chose awe) or frightened (if you chose</t>
  </si>
  <si>
    <t>fear) until the aura ends. A creature that succeeds on</t>
  </si>
  <si>
    <t>this saving throw is immune to your aura for 24 hours.</t>
  </si>
  <si>
    <t>Starting when you choose this origin at 1st level, your</t>
  </si>
  <si>
    <t>spellcasting can unleash surges of untamed magic.</t>
  </si>
  <si>
    <t>Immediately after you cast a sorcerer spell of 1st level</t>
  </si>
  <si>
    <t>or higher, the DM can have you roll a d20. If you roll a</t>
  </si>
  <si>
    <t>1, roll on the Wild Magic Surge table to create a random</t>
  </si>
  <si>
    <t>magical effect.</t>
  </si>
  <si>
    <t>Starting at 1st level, you can manipulate the forces of</t>
  </si>
  <si>
    <t>chance and chaos to gain advantage on one attack roll,</t>
  </si>
  <si>
    <t>ability check, or saving throw. Once you do so, you must</t>
  </si>
  <si>
    <t>finish a long rest before you can use this feature again.</t>
  </si>
  <si>
    <t>Any time before you regain the use of this feature, the</t>
  </si>
  <si>
    <t>DM can have you roll on the Wild Magic Surge table</t>
  </si>
  <si>
    <t>immediately after you cast a sorcerer spell of 1st level or</t>
  </si>
  <si>
    <t>higher. You then regain the use of this feature.</t>
  </si>
  <si>
    <t>Starting at 6th level, you have the ability to twist fate</t>
  </si>
  <si>
    <t>using your wild magic. When another creature you can</t>
  </si>
  <si>
    <t>see makes an attack roll, an ability check, or a saving</t>
  </si>
  <si>
    <t>throw, you can use your reaction and spend 2 sorcery</t>
  </si>
  <si>
    <t>points to roll 1d4 and apply the number rolled as a</t>
  </si>
  <si>
    <t>bonus or penalty (your choice) to the creature’s roll. You</t>
  </si>
  <si>
    <t>can do so after the creature rolls but before any effects</t>
  </si>
  <si>
    <t>of the roll occur.</t>
  </si>
  <si>
    <t>At 14th level, you gain a modicum of control over the</t>
  </si>
  <si>
    <t>surges of your wild magic. Whenever you roll on the</t>
  </si>
  <si>
    <t>Wild Magic Surge table, you can roll twice and use</t>
  </si>
  <si>
    <t>either number.</t>
  </si>
  <si>
    <t>Beginning at 18th level, the harmful energy of your</t>
  </si>
  <si>
    <t>spells intensifies. When you roll damage for a spell and</t>
  </si>
  <si>
    <t>roll the highest number possible on any of the dice,</t>
  </si>
  <si>
    <t>choose one of those dice, roll it again and add that roll to</t>
  </si>
  <si>
    <t>the damage. You can use the feature only once per turn.</t>
  </si>
  <si>
    <t>d100</t>
  </si>
  <si>
    <t>Effect</t>
  </si>
  <si>
    <t>01-02</t>
  </si>
  <si>
    <t>Roll on this table at the start of each of your turns for the next minute, ignoring this result on subsequent rolls.</t>
  </si>
  <si>
    <t>03-04</t>
  </si>
  <si>
    <t>For the next minute, you can see any invisible creature if you have line of sight to it.</t>
  </si>
  <si>
    <t>05-06</t>
  </si>
  <si>
    <t>A modron chosen and controlled by the DM appears in an unoccupied space within 5 feet of you, then disappears 1 minute later.</t>
  </si>
  <si>
    <t>07-08</t>
  </si>
  <si>
    <t>You cast fireball as a 3rd-level spell centered on yourself.</t>
  </si>
  <si>
    <t>09-10</t>
  </si>
  <si>
    <t>You cast magic missile as a 5th-level spell.</t>
  </si>
  <si>
    <t>11-12</t>
  </si>
  <si>
    <t>Roll a d10. Your height changes by a number of inches equal to the roll. If the roll is odd, you shrink. If the roll is even, you grow.</t>
  </si>
  <si>
    <t>13-14</t>
  </si>
  <si>
    <t>You cast confusion centered on yourself.</t>
  </si>
  <si>
    <t>15-16</t>
  </si>
  <si>
    <t>For the next minute, you regain 5 hit points at the start of each of your turns.</t>
  </si>
  <si>
    <t>17-18</t>
  </si>
  <si>
    <t>You grow a long beard made of feathers that remains until you sneeze, at which point the feathers explode out from your face.</t>
  </si>
  <si>
    <t>19-20</t>
  </si>
  <si>
    <t>You cast grease centered on yourself.</t>
  </si>
  <si>
    <t>21-22</t>
  </si>
  <si>
    <t>Creatures have disadvantage on saving throws against the next spell you cast in the next minute that involves a saving throw.</t>
  </si>
  <si>
    <t>23-24</t>
  </si>
  <si>
    <t>Your skin turns a vibrant shade of blue. A remove curse spell can end this effect.</t>
  </si>
  <si>
    <t>25-26</t>
  </si>
  <si>
    <t>An eye appears on your forehead for the next minute. During that time, you have advantage on Wisdom(Perception) checks that rely on sight.</t>
  </si>
  <si>
    <t>27-28</t>
  </si>
  <si>
    <t>For the next minute, all your spells with a casting time of 1 action have a casting time of 1 bonus action.</t>
  </si>
  <si>
    <t>29-30</t>
  </si>
  <si>
    <t>You teleport up to 60 feet to an unoccupied space of your choice that you can see.</t>
  </si>
  <si>
    <t>31-32</t>
  </si>
  <si>
    <t>You are transported to the Astral Plane until the end of your next turn, after which time you return to the space you previously occupied or the nearest unoccupied space if that space is occupied.</t>
  </si>
  <si>
    <t>33-34</t>
  </si>
  <si>
    <t>Maximize the damage of the next damaging spell you cast within the next minute.</t>
  </si>
  <si>
    <t>35-36</t>
  </si>
  <si>
    <t>Roll a d10. Your age changes by a number of years equal to the roll. If the roll is odd, you get younger (minimum 1 year old). If the roll is even, you get older.</t>
  </si>
  <si>
    <t>37-38</t>
  </si>
  <si>
    <t>1d6 flumphs controlled by the DM appear in unoccupied spaces within 60 feet of you and are frightened of you. They vanish after 1 minute.</t>
  </si>
  <si>
    <t>39-40</t>
  </si>
  <si>
    <t>You regain 2d10 hit points.</t>
  </si>
  <si>
    <t>41-42</t>
  </si>
  <si>
    <t>You turn into a potted plant until the start of your next turn. While a plant, you are incapacitated and have vulnerability to all damage. If you drop to points, your pot breaks, and your form reverts. 0 hit</t>
  </si>
  <si>
    <t>43-44</t>
  </si>
  <si>
    <t>For the next minute, you can teleport up to 20 feet as a bonus action on each of your turns.</t>
  </si>
  <si>
    <t>45-46</t>
  </si>
  <si>
    <t>You cast levitate on yourself.</t>
  </si>
  <si>
    <t>47-48</t>
  </si>
  <si>
    <t>A unicorn controlled by the DM appears in a space within 5 feet of you, then disappears 1 minute later.</t>
  </si>
  <si>
    <t>49-50</t>
  </si>
  <si>
    <t>You can’t speak for the next minute. Whenever you try, pink bubbles float out of your mouth.</t>
  </si>
  <si>
    <t>51-52</t>
  </si>
  <si>
    <t>A spectral shield hovers near you for the next minute, granting you a +2 bonus to AC and immunity to magic missile.</t>
  </si>
  <si>
    <t>53-54</t>
  </si>
  <si>
    <t>You are immune to being intoxicated by alcohol for the next 5d6 days.</t>
  </si>
  <si>
    <t>55-56</t>
  </si>
  <si>
    <t>Your hair falls out but grows back within 24 hours.</t>
  </si>
  <si>
    <t>57-58</t>
  </si>
  <si>
    <t>For the next minute, any flammable object you touch that isn’t being worn or carried by another creature bursts intoflame.</t>
  </si>
  <si>
    <t>59-60</t>
  </si>
  <si>
    <t>You regain your lowest-level expended spell slot.</t>
  </si>
  <si>
    <t>61-62</t>
  </si>
  <si>
    <t>For the next minute, you must shout when you speak.</t>
  </si>
  <si>
    <t>63-64</t>
  </si>
  <si>
    <t>You cast fog cloud centered on yourself.</t>
  </si>
  <si>
    <t>65-66</t>
  </si>
  <si>
    <t>Up to three creatures you choose within 30 feet of you take 4d10 lightning damage.</t>
  </si>
  <si>
    <t>67-68</t>
  </si>
  <si>
    <t>You are frightened by the nearest creature until the end of your next turn.</t>
  </si>
  <si>
    <t>69-70</t>
  </si>
  <si>
    <t>Each creature within 30 feet of you becomes invisible for the next minute. The invisibility ends on a creature when it attacks or casts a spell.</t>
  </si>
  <si>
    <t>71-72</t>
  </si>
  <si>
    <t>You gain resistance to all damage for the next minute.</t>
  </si>
  <si>
    <t>73-74</t>
  </si>
  <si>
    <t>A random creature within 60 feet of you becomes poisoned for 1d4 hours.</t>
  </si>
  <si>
    <t>75-76</t>
  </si>
  <si>
    <t>You glow with bright light in a 30-foot radius for the next minute. Any creature that ends its turn within 5 feet of you is blinded until the end of its next turn.</t>
  </si>
  <si>
    <t>77-78</t>
  </si>
  <si>
    <t>You cast polymorph on yourself. If you fail the saving throw, you turn into a sheep for the spell’s duration.</t>
  </si>
  <si>
    <t>79-80</t>
  </si>
  <si>
    <t>Illusory butterflies and flower petals flutter in the air within 10 feet of you for the next minute.</t>
  </si>
  <si>
    <t>81-82</t>
  </si>
  <si>
    <t>You can take one additional action immediately.</t>
  </si>
  <si>
    <t>83-84</t>
  </si>
  <si>
    <t>Each creature within 30 feet of you takes 1d10 necrotic damage. You regain hit points equal to the sum of the necrotic damage dealt.</t>
  </si>
  <si>
    <t>85-86</t>
  </si>
  <si>
    <t>You cast mirror image.</t>
  </si>
  <si>
    <t>87-88</t>
  </si>
  <si>
    <t>You cast fly on a random creature within 60 feet of you.</t>
  </si>
  <si>
    <t>89-90</t>
  </si>
  <si>
    <t>You become invisible for the next minute. During that time, other creatures can’t hear you. The invisibility ends if you attack or cast a spell.</t>
  </si>
  <si>
    <t>91-92</t>
  </si>
  <si>
    <t>If you die within the next minute, you immediately come back to life as if by the reincarnate spell.</t>
  </si>
  <si>
    <t>93-94</t>
  </si>
  <si>
    <t>Your size increases by one size category for the next minute.</t>
  </si>
  <si>
    <t>95-96.</t>
  </si>
  <si>
    <t>You and all creatures within 30 feet of you gain vulnerability to piercing damage for the next minute</t>
  </si>
  <si>
    <t>97-98</t>
  </si>
  <si>
    <t>You are surrounded by faint, ethereal music for the next minute.</t>
  </si>
  <si>
    <t>99-00</t>
  </si>
  <si>
    <t>You regain all expended sorcery points.</t>
  </si>
  <si>
    <t>Warlock</t>
  </si>
  <si>
    <t>Otherworldy Patron</t>
  </si>
  <si>
    <t>At 1st level, you have struck a bargain with an</t>
  </si>
  <si>
    <t>otherworldly being of your choice: the Archfey, the</t>
  </si>
  <si>
    <t>Fiend, or the Great Old One, each of which is detailed</t>
  </si>
  <si>
    <t>at the end of the class description. Your choice</t>
  </si>
  <si>
    <t>grants you features at 1st level and again at 6th, 10th,</t>
  </si>
  <si>
    <t>and 14th level.</t>
  </si>
  <si>
    <t>In your study of occult lore, you have unearthed eldritch</t>
  </si>
  <si>
    <t>invocations, fragments of forbidden knowledge that</t>
  </si>
  <si>
    <t>imbue you with an abiding magical ability.</t>
  </si>
  <si>
    <t>At 2nd level, you gain two eldritch invocations of your</t>
  </si>
  <si>
    <t>choice. Your invocation options are detailed at the end</t>
  </si>
  <si>
    <t>of the class description. When you gain certain w arlock</t>
  </si>
  <si>
    <t>levels, you gain additional invocations of your choice,</t>
  </si>
  <si>
    <t>as shown in the Invocations Known column of the</t>
  </si>
  <si>
    <t>Warlock table.</t>
  </si>
  <si>
    <t>Additionally, when you gain a level in this class,</t>
  </si>
  <si>
    <t>you can choose one of the invocations you know and</t>
  </si>
  <si>
    <t>replace it with another invocation that you could learn</t>
  </si>
  <si>
    <t>at that level.</t>
  </si>
  <si>
    <t>You learn the find familiar spell and can cast it as a</t>
  </si>
  <si>
    <t>ritual. The spell doesn’t count against your number of</t>
  </si>
  <si>
    <t>spells known.</t>
  </si>
  <si>
    <t>When you cast the spell, you can choose one of the</t>
  </si>
  <si>
    <t>normal forms for your familiar or one of the following</t>
  </si>
  <si>
    <t>special forms: imp, pseudodragon, quasit, or sprite.</t>
  </si>
  <si>
    <t>Additionally, when you take the Attack action, you can</t>
  </si>
  <si>
    <t>forgo one of your own attacks to allow your familiar to</t>
  </si>
  <si>
    <t>make one attack of its own.</t>
  </si>
  <si>
    <t>You can use your action to create a pact weapon in your</t>
  </si>
  <si>
    <t>empty hand. You can choose the form that this melee</t>
  </si>
  <si>
    <t>weapon takes each time you create it (see chapter 5 for</t>
  </si>
  <si>
    <t>weapon options). You are proficient with it while you</t>
  </si>
  <si>
    <t>wield it. This weapon counts as magical for the purpose</t>
  </si>
  <si>
    <t>of overcoming resistance and immunity to nonmagical</t>
  </si>
  <si>
    <t>attacks and damage.</t>
  </si>
  <si>
    <t>Your pact weapon disappears if it is more than 5 feet</t>
  </si>
  <si>
    <t>away from you for 1 minute or more. It also disappears</t>
  </si>
  <si>
    <t>if you use this feature again, if you dismiss the weapon</t>
  </si>
  <si>
    <t>(no action required), or if you die.</t>
  </si>
  <si>
    <t>You can transform one magic weapon into your pact</t>
  </si>
  <si>
    <t>weapon by performing a special ritual while you hold</t>
  </si>
  <si>
    <t>the weapon. You perform the ritual over the course</t>
  </si>
  <si>
    <t>of 1 hour, which can be done during a short rest.</t>
  </si>
  <si>
    <t>You can then dismiss the weapon, shunting it into an</t>
  </si>
  <si>
    <t>extradimensional space, and it appears whenever you</t>
  </si>
  <si>
    <t>create your pact weapon thereafter. You can’t affect an</t>
  </si>
  <si>
    <t>artifact or a sentient weapon in this way. The weapon</t>
  </si>
  <si>
    <t>ceases being your pact weapon if you die, if you perform</t>
  </si>
  <si>
    <t>the 1-hour ritual on a different weapon, or if you use</t>
  </si>
  <si>
    <t>a 1-hour ritual to break your bond to it. The weapon</t>
  </si>
  <si>
    <t>appears at your feet if it is in the extradimensional space</t>
  </si>
  <si>
    <t>when the bond breaks.</t>
  </si>
  <si>
    <t>Your patron gives you a grimoire called a Book of</t>
  </si>
  <si>
    <t>Shadows. When you gain this feature, choose three</t>
  </si>
  <si>
    <t>cantrips from any class’s spell list. While the book is on</t>
  </si>
  <si>
    <t>your person, you can cast those cantrips at will. They</t>
  </si>
  <si>
    <t>don’t count against your number of cantrips known.</t>
  </si>
  <si>
    <t>If you lose your Book of Shadows, you can perform</t>
  </si>
  <si>
    <t>a 1-hour ceremony to receive a replacement from your</t>
  </si>
  <si>
    <t>patron. This ceremony can be performed during a short</t>
  </si>
  <si>
    <t>or long rest, and it destroys the previous book. The book</t>
  </si>
  <si>
    <t>turns to ash when you die.</t>
  </si>
  <si>
    <t>At 11th level, your patron bestows upon you a magical</t>
  </si>
  <si>
    <t>secret called an arcanum. Choose one 6th-level spell</t>
  </si>
  <si>
    <t>from the w arlock spell list as this arcanum.</t>
  </si>
  <si>
    <t>You can cast your arcanum spell once without</t>
  </si>
  <si>
    <t>expending a spell slot. You must finish a long rest before</t>
  </si>
  <si>
    <t>you can do so again.</t>
  </si>
  <si>
    <t>At higher levels, you gain more warlock spells of your</t>
  </si>
  <si>
    <t>choice that can be cast in this way: one 7th-level spell</t>
  </si>
  <si>
    <t>at 13th level, one 8th-level spell at 15th level, and one</t>
  </si>
  <si>
    <t>9th-level spell at 17th level. You regain all uses of your</t>
  </si>
  <si>
    <t>Mystic A rcanum when you finish a long rest.</t>
  </si>
  <si>
    <t>At 20th level, you can draw on your inner reserve of</t>
  </si>
  <si>
    <t>mystical power while entreating your patron to regain</t>
  </si>
  <si>
    <t>expended spell slots. You can spend 1 minute entreating</t>
  </si>
  <si>
    <t>your patron for aid to regain all your expended spell slots</t>
  </si>
  <si>
    <t>from your Pact Magic feature. Once you regain spell slots</t>
  </si>
  <si>
    <t>with this feature, you must finish a long rest before you</t>
  </si>
  <si>
    <t>can do so again.</t>
  </si>
  <si>
    <t>Starting at 1st level, your patron bestows upon you the</t>
  </si>
  <si>
    <t>ability to project the beguiling and fearsome presence</t>
  </si>
  <si>
    <t>of the fey. As an action, you can cause each creature in</t>
  </si>
  <si>
    <t>a 10-foot cube originating from you to make a Wisdom</t>
  </si>
  <si>
    <t>saving throw against your w arlock spell save DC. The</t>
  </si>
  <si>
    <t>creatures that fail their saving throws are all charmed</t>
  </si>
  <si>
    <t>or frightened by you (your choice) until the end of</t>
  </si>
  <si>
    <t>Starting at 6th level, you can vanish in a puff of mist in</t>
  </si>
  <si>
    <t>response to harm. When you take damage, you can use</t>
  </si>
  <si>
    <t>your reaction to turn invisible and teleport up to 60 feet</t>
  </si>
  <si>
    <t>to an unoccupied space you can see. You remain invisible</t>
  </si>
  <si>
    <t>until the start of your next turn or until you attack or</t>
  </si>
  <si>
    <t>cast a spell.</t>
  </si>
  <si>
    <t>Once you use this feature, you can't use it again until</t>
  </si>
  <si>
    <t>Beginning at 10th level, your patron teaches you how to</t>
  </si>
  <si>
    <t>turn the mind-affecting magic of your enemies against</t>
  </si>
  <si>
    <t>them. You are immune to being charmed, and when</t>
  </si>
  <si>
    <t>another creature attempts to charm you, you can use</t>
  </si>
  <si>
    <t>your reaction to attempt to turn the charm back on</t>
  </si>
  <si>
    <t>that creature. The creature must succeed on a Wisdom</t>
  </si>
  <si>
    <t>saving throw against your warlock spell save DC or</t>
  </si>
  <si>
    <t>be charmed by you for 1 minute or until the creature</t>
  </si>
  <si>
    <t>Starting at 14th level, you can plunge a creature into</t>
  </si>
  <si>
    <t>an illusory realm. As an action, choose a creature</t>
  </si>
  <si>
    <t>that you can see within 60 feet of you. It must make a</t>
  </si>
  <si>
    <t>Wisdom saving throw against your warlock spell save</t>
  </si>
  <si>
    <t>DC. On a failed save, it is charmed or frightened by you</t>
  </si>
  <si>
    <t>(your choice) for 1 minute or until your concentration</t>
  </si>
  <si>
    <t>is broken (as if you are concentrating on a spell). This</t>
  </si>
  <si>
    <t>effect ends early if the creature takes any damage.</t>
  </si>
  <si>
    <t>Until this illusion ends, the creature thinks it is lost</t>
  </si>
  <si>
    <t>in a misty realm, the appearance of which you choose.</t>
  </si>
  <si>
    <t>The creature can see and hear only itself, you, and</t>
  </si>
  <si>
    <t>the illusion.</t>
  </si>
  <si>
    <t>You must finish a short or long rest before you can</t>
  </si>
  <si>
    <t>use this feature again.</t>
  </si>
  <si>
    <t>Starting at 1st level, when you reduce a hostile creature</t>
  </si>
  <si>
    <t>to 0 hit points, you gain temporary hit points equal to your</t>
  </si>
  <si>
    <t>Charisma modifier + your warlock level (minimum of 1).</t>
  </si>
  <si>
    <t>Starting at 6th level, you can call on your patron to alter</t>
  </si>
  <si>
    <t>fate in your favor. When you make an ability check or a</t>
  </si>
  <si>
    <t>saving throw, you can use this feature to add a d 10 to</t>
  </si>
  <si>
    <t>your roll. You can do so after seeing the initial roll but</t>
  </si>
  <si>
    <t>before any of the roll’s effects occur.</t>
  </si>
  <si>
    <t>Starting at 10th level, you can choose one damage type</t>
  </si>
  <si>
    <t>when you finish a short or long rest. You gain resistance</t>
  </si>
  <si>
    <t>to that damage type until you choose a different one</t>
  </si>
  <si>
    <t>with this feature. Damage from magical weapons or</t>
  </si>
  <si>
    <t>silver weapons ignores this resistance.</t>
  </si>
  <si>
    <t>Starting at 14th level, when you hit a creature with an</t>
  </si>
  <si>
    <t>attack, you can use this feature to instantly transport</t>
  </si>
  <si>
    <t>the target through the lower planes. The creature</t>
  </si>
  <si>
    <t>disappears and hurtles through a nightmare landscape.</t>
  </si>
  <si>
    <t>At the end of your next turn, the target returns to the</t>
  </si>
  <si>
    <t>space it previously occupied, or the nearest unoccupied</t>
  </si>
  <si>
    <t>space. If the target is not a fiend, it takes 10d 10 psychic</t>
  </si>
  <si>
    <t>damage as it reels from its horrific experience.</t>
  </si>
  <si>
    <t>Starting at 1st level, your alien knowledge gives you</t>
  </si>
  <si>
    <t>the ability to touch the minds of other creatures. You</t>
  </si>
  <si>
    <t>can communicate telepathically with any creature you</t>
  </si>
  <si>
    <t>can see within 30 feet of you. You don’t need to share</t>
  </si>
  <si>
    <t>a language with the creature for it to understand your</t>
  </si>
  <si>
    <t>telepathic utterances, but the creature must be able to</t>
  </si>
  <si>
    <t>understand at least one language.</t>
  </si>
  <si>
    <t>At 6th level, you learn to magically ward yourself against</t>
  </si>
  <si>
    <t>attack and to turn an enemy’s failed strike into good</t>
  </si>
  <si>
    <t>luck for yourself. When a creature makes an attack</t>
  </si>
  <si>
    <t>roll against you, you can use your reaction to impose</t>
  </si>
  <si>
    <t>disadvantage on that roll. If the attack misses you, your</t>
  </si>
  <si>
    <t>next attack roll against the creature has advantage if you</t>
  </si>
  <si>
    <t>make it before the end of your next turn.</t>
  </si>
  <si>
    <t>Starting at 10th level, your thoughts can’t be read by</t>
  </si>
  <si>
    <t>telepathy or other m eans unless you allow it. You also</t>
  </si>
  <si>
    <t>have resistance to psychic damage, and whenever a</t>
  </si>
  <si>
    <t>creature deals psychic damage to you, that creature</t>
  </si>
  <si>
    <t>takes the same amount of damage that you do.</t>
  </si>
  <si>
    <t>At 14th level, you gain the ability to infect a humanoid’s</t>
  </si>
  <si>
    <t>mind with the alien magic of your patron. You can use</t>
  </si>
  <si>
    <t>your action to touch an incapacitated humanoid. That</t>
  </si>
  <si>
    <t>creature is then charmed by you until a remove curse</t>
  </si>
  <si>
    <t>spell is cast on it, the charmed condition is removed</t>
  </si>
  <si>
    <t>from it, or you use this feature again.</t>
  </si>
  <si>
    <t>You can communicate telepathically with the charmed</t>
  </si>
  <si>
    <t>creature as long as the two of you are on the same plane</t>
  </si>
  <si>
    <t>Prerequisite: eldritch blast cantrip</t>
  </si>
  <si>
    <t>When you cast eldritch blast, add your Charisma</t>
  </si>
  <si>
    <t>modifier to the damage it deals on a hit.</t>
  </si>
  <si>
    <t>You can cast mage armor on yourself at will, without</t>
  </si>
  <si>
    <t>expending a spell slot or material components.</t>
  </si>
  <si>
    <t>Prerequisite: 9th level</t>
  </si>
  <si>
    <t>You can cast levitate on yourself at will, without</t>
  </si>
  <si>
    <t>You can cast speak with animals at will, without</t>
  </si>
  <si>
    <t>expending a spell slot.</t>
  </si>
  <si>
    <t>You gain proficiency in the Deception and</t>
  </si>
  <si>
    <t>Persuasion skills.</t>
  </si>
  <si>
    <t>Prerequisite: 7th level</t>
  </si>
  <si>
    <t>You can cast compulsion once using a warlock spell slot.</t>
  </si>
  <si>
    <t>You can’t do so again until you finish a long rest.</t>
  </si>
  <si>
    <t>Prerequisite: Pact of the Tome feature</t>
  </si>
  <si>
    <t>You can now inscribe magical rituals in your Book of</t>
  </si>
  <si>
    <t>Shadows. Choose two 1st-level spells that have the</t>
  </si>
  <si>
    <t>ritual tag from any class’s spell list. The spells appear</t>
  </si>
  <si>
    <t>in the book and don’t count against the number of spells</t>
  </si>
  <si>
    <t>you know. With your Book of Shadows in hand, you</t>
  </si>
  <si>
    <t>can cast the chosen spells as rituals. You can’t cast the</t>
  </si>
  <si>
    <t>spells except as rituals, unless you’ve learned them by</t>
  </si>
  <si>
    <t>some other means. You can also cast a warlock spell</t>
  </si>
  <si>
    <t>you know as a ritual if it has the ritual tag.</t>
  </si>
  <si>
    <t>On your adventures, you can add other ritual spells to</t>
  </si>
  <si>
    <t>your Book of Shadows. When you find such a spell, you</t>
  </si>
  <si>
    <t>can add it to the book if the spell’s level is equal to or</t>
  </si>
  <si>
    <t>less than half your warlock level (rounded up) and if you</t>
  </si>
  <si>
    <t>can spare the time to transcribe the spell. For each level</t>
  </si>
  <si>
    <t>of the spell, the transcription process takes 2 hours and</t>
  </si>
  <si>
    <t>costs 50 gp for the rare inks needed to inscribe it.</t>
  </si>
  <si>
    <t>Prerequisite: 15th level, Pact of the Chain feature</t>
  </si>
  <si>
    <t>You can cast hold monster at w ill—targeting a celestial,</t>
  </si>
  <si>
    <t>fiend, or elemental—without expending a spell slot or</t>
  </si>
  <si>
    <t>material components. You must finish a long rest before</t>
  </si>
  <si>
    <t>you can use this invocation on the same creature again.</t>
  </si>
  <si>
    <t>You can see normally in darkness, both magical and</t>
  </si>
  <si>
    <t>nonmagical, to a distance of 120 feet.</t>
  </si>
  <si>
    <t>You can cast confusion once using a w arlock spell slot.</t>
  </si>
  <si>
    <t>You can cast detect magic at will, without expending</t>
  </si>
  <si>
    <t>a spell slot.</t>
  </si>
  <si>
    <t>When you cast eldritch blast, its range is 300 feet.</t>
  </si>
  <si>
    <t>You can read all writing.</t>
  </si>
  <si>
    <t>You can cast false life on yourself at will as a</t>
  </si>
  <si>
    <t>1st-level spell, without expending a spell slot or</t>
  </si>
  <si>
    <t>material components.</t>
  </si>
  <si>
    <t>You can use your action to touch a willing humanoid</t>
  </si>
  <si>
    <t>and perceive through its senses until the end of your</t>
  </si>
  <si>
    <t>next turn. As long as the creature is on the same</t>
  </si>
  <si>
    <t>plane of existence as you, you can use your action</t>
  </si>
  <si>
    <t>on subsequent turns to maintain this connection,</t>
  </si>
  <si>
    <t>extending the duration until the end of your next turn.</t>
  </si>
  <si>
    <t>While perceiving through the other creature’s senses,</t>
  </si>
  <si>
    <t>you benefit from any special senses possessed by that</t>
  </si>
  <si>
    <t>creature, and you are blinded and deafened to your own</t>
  </si>
  <si>
    <t>Prerequisite: 12th level, Pact of the Blade feature</t>
  </si>
  <si>
    <t>When you hit a creature with your pact weapon, the</t>
  </si>
  <si>
    <t>creature takes extra necrotic damage equal to your</t>
  </si>
  <si>
    <t>Charisma modifier (minimum 1).</t>
  </si>
  <si>
    <t>You can cast disguise self at will, without expending</t>
  </si>
  <si>
    <t>Prerequisite: 15th level</t>
  </si>
  <si>
    <t>You can cast alter self at will, without expending</t>
  </si>
  <si>
    <t>You can cast conjure elemental once using a</t>
  </si>
  <si>
    <t>warlock spell slot. You can’t do so again until you</t>
  </si>
  <si>
    <t>Prerequisite: 5th level</t>
  </si>
  <si>
    <t>You can cast slow once using a warlock spell slot. You</t>
  </si>
  <si>
    <t>can’t do so again until you finish a long rest.</t>
  </si>
  <si>
    <t>You can cast silent image at will, without expending a</t>
  </si>
  <si>
    <t>spell slot or material components.</t>
  </si>
  <si>
    <t>When you are in an area of dim light or darkness, you</t>
  </si>
  <si>
    <t>can use your action to become invisible until you move</t>
  </si>
  <si>
    <t>or take an action or a reaction.</t>
  </si>
  <si>
    <t>You can cast jump on yourself at will, without expending</t>
  </si>
  <si>
    <t>a spell slot or material components.</t>
  </si>
  <si>
    <t>When you hit a creature with eldritch blast, you can push</t>
  </si>
  <si>
    <t>the creature up to 10 feet away from you in a straight line.</t>
  </si>
  <si>
    <t>You can cast polymorph once using a warlock spell slot.</t>
  </si>
  <si>
    <t>You can cast bestow curse once using a w arlock spell</t>
  </si>
  <si>
    <t>slot. You can’t do so again until you finish a long rest.</t>
  </si>
  <si>
    <t>You can cast bane once using a warlock spell slot. You</t>
  </si>
  <si>
    <t>Prerequisite: 5th level, Pact of the Blade feature</t>
  </si>
  <si>
    <t>You can attack with your pact weapon twice, instead of</t>
  </si>
  <si>
    <t>You can cast arcane eye at will, without expending</t>
  </si>
  <si>
    <t>Prerequisite: Pact of the Chain feature</t>
  </si>
  <si>
    <t>You can communicate telepathically with your familiar</t>
  </si>
  <si>
    <t>and perceive through your familiar’s senses as long as</t>
  </si>
  <si>
    <t>you are on the same plane of existence. Additionally,</t>
  </si>
  <si>
    <t>while perceiving through your familiar’s senses, you can</t>
  </si>
  <si>
    <t>also speak through your familiar in your own voice, even</t>
  </si>
  <si>
    <t>if your familiar is normally incapable of speech.</t>
  </si>
  <si>
    <t>You can cast speak with dead at will, without expending</t>
  </si>
  <si>
    <t>You can see the true form of any shapechanger or</t>
  </si>
  <si>
    <t>creature concealed by illusion or transmutation magic</t>
  </si>
  <si>
    <t>while the creature is within 30 feet of you and within</t>
  </si>
  <si>
    <t>line of sight.</t>
  </si>
  <si>
    <t>Wizard</t>
  </si>
  <si>
    <t>You have learned to regain some of your magical energy</t>
  </si>
  <si>
    <t>by studying your spellbook. Once per day when you</t>
  </si>
  <si>
    <t>finish a short rest, you can choose expended spell slots</t>
  </si>
  <si>
    <t>to recover. The spell slots can have a combined level that</t>
  </si>
  <si>
    <t>is equal to or less than half your wizard level (rounded</t>
  </si>
  <si>
    <t>up), and none of the slots can be 6th level or higher.</t>
  </si>
  <si>
    <t>For example, if you’re a 4th-level wizard, you can recover</t>
  </si>
  <si>
    <t>up to two levels worth of spell slots. You can recover either</t>
  </si>
  <si>
    <t>a 2nd-level spell slot or two 1st-level spell slots.</t>
  </si>
  <si>
    <t>Arcane Tradition</t>
  </si>
  <si>
    <t>When you reach 2nd level, you choose an arcane</t>
  </si>
  <si>
    <t>tradition, shaping your practice of magic through one</t>
  </si>
  <si>
    <t>of eight schools: Abjuration, Conjuration, Divination,</t>
  </si>
  <si>
    <t>Enchantment, Evocation, Illusion, Necromancy,</t>
  </si>
  <si>
    <t>or Transmutation, all detailed at the end of the</t>
  </si>
  <si>
    <t>class description.</t>
  </si>
  <si>
    <t>Your choice grants you features at 2nd level and again</t>
  </si>
  <si>
    <t>at 6th, 10th, and 14th level.</t>
  </si>
  <si>
    <t>At 18th level, you have achieved such mastery over</t>
  </si>
  <si>
    <t>certain spells that you can cast them at will. Choose a</t>
  </si>
  <si>
    <t>1st-level w izard spell and a 2nd-level w izard spell that</t>
  </si>
  <si>
    <t>are in your spellbook. You can cast those spells at their</t>
  </si>
  <si>
    <t>lowest level without expending a spell slot when you</t>
  </si>
  <si>
    <t>have them prepared. If you want to cast either spell at a</t>
  </si>
  <si>
    <t>higher level, you must expend a spell slot as normal.</t>
  </si>
  <si>
    <t>By spending 8 hours in study, you can exchange one</t>
  </si>
  <si>
    <t>or both of the spells you chose for different spells of</t>
  </si>
  <si>
    <t>the same levels.</t>
  </si>
  <si>
    <t>When you reach 20th level, you gain mastery over two</t>
  </si>
  <si>
    <t>powerful spells and can cast them with little effort.</t>
  </si>
  <si>
    <t>Choose two 3rd-level wizard spells in your spellbook</t>
  </si>
  <si>
    <t>as your signature spells. You always have these spells</t>
  </si>
  <si>
    <t>prepared, they don’t count against the number of spells</t>
  </si>
  <si>
    <t>you have prepared, and you can cast each of them once at</t>
  </si>
  <si>
    <t>3rd level without expending a spell slot. W hen you do so,</t>
  </si>
  <si>
    <t>you can’t do so again until you finish a short or long rest.</t>
  </si>
  <si>
    <t>If you want to cast either spell at a higher level, you</t>
  </si>
  <si>
    <t>must expend a spell slot as normal.</t>
  </si>
  <si>
    <t>Beginning when you select this school at 2nd level, the</t>
  </si>
  <si>
    <t>gold and time you must spend to copy an abjuration</t>
  </si>
  <si>
    <t>spell into your spellbook is halved.</t>
  </si>
  <si>
    <t>Starting at 2nd level, you can weave magic around</t>
  </si>
  <si>
    <t>yourself for protection. When you cast an abjuration</t>
  </si>
  <si>
    <t>spell of 1st level or higher, you can simultaneously use a</t>
  </si>
  <si>
    <t>strand of the spell’s magic to create a magical ward on</t>
  </si>
  <si>
    <t>yourself that lasts until you finish a long rest. The ward</t>
  </si>
  <si>
    <t>has hit points equal to twice your w izard level + your</t>
  </si>
  <si>
    <t>Intelligence modifier. Whenever you take damage, the</t>
  </si>
  <si>
    <t>ward takes the damage instead. If this damage reduces</t>
  </si>
  <si>
    <t>the ward to 0 hit points, you take any remaining damage.</t>
  </si>
  <si>
    <t>While the ward has 0 hit points, it can’t absorb</t>
  </si>
  <si>
    <t>damage, but its magic remains. Whenever you cast an</t>
  </si>
  <si>
    <t>abjuration spell of 1st level or higher, the ward regains a</t>
  </si>
  <si>
    <t>number of hit points equal to twice the level of the spell.</t>
  </si>
  <si>
    <t>Once you create the ward, you can't create it again</t>
  </si>
  <si>
    <t>until you finish a long rest.</t>
  </si>
  <si>
    <t>Starting at 6th level, when a creature that you can see</t>
  </si>
  <si>
    <t>within 30 feet of you takes damage, you can use your</t>
  </si>
  <si>
    <t>reaction to cause your Arcane Ward to absorb that</t>
  </si>
  <si>
    <t>damage. If this damage reduces the w ard to 0 hit points,</t>
  </si>
  <si>
    <t>the warded creature takes any remaining damage.</t>
  </si>
  <si>
    <t>Beginning at 10th level, when you cast an abjuration</t>
  </si>
  <si>
    <t>spell that requires you to make an ability check as</t>
  </si>
  <si>
    <t>a part of casting that spell (as in counterspell and</t>
  </si>
  <si>
    <t>dispel magic), you add your proficiency bonus to that</t>
  </si>
  <si>
    <t>ability check.</t>
  </si>
  <si>
    <t>Starting at 14th level, you have advantage on saving</t>
  </si>
  <si>
    <t>throws against spells.</t>
  </si>
  <si>
    <t>Furthermore, you have resistance against the</t>
  </si>
  <si>
    <t>damage of spells.</t>
  </si>
  <si>
    <t>gold and time you must spend to copy a conjuration spell</t>
  </si>
  <si>
    <t>into your spellbook is halved.</t>
  </si>
  <si>
    <t>Starting at 2nd level when you select this school, you</t>
  </si>
  <si>
    <t>can use your action to conjure up an inanimate object</t>
  </si>
  <si>
    <t>in your hand or on the ground in an unoccupied space</t>
  </si>
  <si>
    <t>that you can see within 10 feet of you. This object can be</t>
  </si>
  <si>
    <t>no larger than 3 feet on a side and weigh no more than</t>
  </si>
  <si>
    <t>10 pounds, and its form must be that of a nonmagical</t>
  </si>
  <si>
    <t>object that you have seen. The object is visibly magical,</t>
  </si>
  <si>
    <t>radiating dim light out to 5 feet.</t>
  </si>
  <si>
    <t>The object disappears after 1 hour, when you use this</t>
  </si>
  <si>
    <t>feature again, or if it takes any damage.</t>
  </si>
  <si>
    <t>Starting at 6th level, you can use your action to teleport</t>
  </si>
  <si>
    <t>up to 30 feet to an unoccupied space that you can see.</t>
  </si>
  <si>
    <t>Alternatively, you can choose a space within range</t>
  </si>
  <si>
    <t>that is occupied by a Small or M edium creature. If that</t>
  </si>
  <si>
    <t>creature is willing, you both teleport, swapping places.</t>
  </si>
  <si>
    <t>you finish a long rest or you cast a conjuration spell of</t>
  </si>
  <si>
    <t>1st level or higher.</t>
  </si>
  <si>
    <t>Beginning at 10th level, while you are concentrating on</t>
  </si>
  <si>
    <t>a conjuration spell, your concentration can’t be broken</t>
  </si>
  <si>
    <t>as a result of taking damage.</t>
  </si>
  <si>
    <t>Starting at 14th level, any creature that you</t>
  </si>
  <si>
    <t>summon or create with a conjuration spell has 30</t>
  </si>
  <si>
    <t>temporary hit points.</t>
  </si>
  <si>
    <t>gold and time you must spend to copy a divination spell</t>
  </si>
  <si>
    <t>Starting at 2nd level when you choose this school,</t>
  </si>
  <si>
    <t>glimpses of the future begin to press in on your</t>
  </si>
  <si>
    <t>awareness. When you finish a long rest, roll two d20s</t>
  </si>
  <si>
    <t>and record the numbers rolled. You can replace any</t>
  </si>
  <si>
    <t>attack roll, saving throw, or ability check made by you or</t>
  </si>
  <si>
    <t>a creature that you can see with one of these foretelling</t>
  </si>
  <si>
    <t>rolls. You must choose to do so before the roll, and you</t>
  </si>
  <si>
    <t>can replace a roll in this way only once per turn.</t>
  </si>
  <si>
    <t>Each foretelling roll can be used only once. When you</t>
  </si>
  <si>
    <t>finish a long rest, you lose any unused foretelling rolls.</t>
  </si>
  <si>
    <t>Beginning at 6th level, casting divination spells comes</t>
  </si>
  <si>
    <t>so easily to you that it expends only a fraction of your</t>
  </si>
  <si>
    <t>spellcasting efforts. When you cast a divination spell</t>
  </si>
  <si>
    <t>of 2nd level or higher using a spell slot, you regain one</t>
  </si>
  <si>
    <t>expended spell slot. The slot you regain must be of a</t>
  </si>
  <si>
    <t>level lower than the spell you cast and can’t be higher</t>
  </si>
  <si>
    <t>than 5th level.</t>
  </si>
  <si>
    <t>Starting at 10th level, you can use your action to</t>
  </si>
  <si>
    <t>increase your powers of perception. When you do so,</t>
  </si>
  <si>
    <t>choose one of the following benefits, which lasts until</t>
  </si>
  <si>
    <t>you are incapacitated or you take a short or long rest.</t>
  </si>
  <si>
    <t>You can’t use the feature again until you finish a rest.</t>
  </si>
  <si>
    <t>Darkvision. You gain darkvision out to a range of 60</t>
  </si>
  <si>
    <t>feet, as described in chapter 8.</t>
  </si>
  <si>
    <r>
      <rPr>
        <b/>
        <sz val="10"/>
        <color rgb="FF000000"/>
        <rFont val="Sylfaen"/>
        <family val="1"/>
        <charset val="1"/>
      </rPr>
      <t xml:space="preserve">Ethereal Sight. </t>
    </r>
    <r>
      <rPr>
        <sz val="10"/>
        <color rgb="FF000000"/>
        <rFont val="Sylfaen"/>
        <family val="1"/>
        <charset val="1"/>
      </rPr>
      <t>You can see into the Ethereal Plane</t>
    </r>
  </si>
  <si>
    <t>within 60 feet of you.</t>
  </si>
  <si>
    <r>
      <rPr>
        <b/>
        <sz val="10"/>
        <color rgb="FF000000"/>
        <rFont val="Sylfaen"/>
        <family val="1"/>
        <charset val="1"/>
      </rPr>
      <t>Greater Comprehension</t>
    </r>
    <r>
      <rPr>
        <sz val="10"/>
        <color rgb="FF000000"/>
        <rFont val="Sylfaen"/>
        <family val="1"/>
        <charset val="1"/>
      </rPr>
      <t>. You can read any language.</t>
    </r>
  </si>
  <si>
    <t>See Invisibility. You can see invisible creatures and</t>
  </si>
  <si>
    <t>objects within 10 feet of you that are within line of sight.</t>
  </si>
  <si>
    <t>Starting at 14th level, the visions in your dreams</t>
  </si>
  <si>
    <t>intensify and paint a more accurate picture in your mind</t>
  </si>
  <si>
    <t>of what is to come. You roll three d20s for your Portent</t>
  </si>
  <si>
    <t>feature, rather than two.</t>
  </si>
  <si>
    <t>gold and time you must spend to copy an enchantment</t>
  </si>
  <si>
    <t>Starting at 2nd level when you choose this school, your</t>
  </si>
  <si>
    <t>soft w ords and enchanting gaze can magically enthrall</t>
  </si>
  <si>
    <t>another creature. A s an action, choose one creature that</t>
  </si>
  <si>
    <t>you can see within 5 feet of you. If the target can see or</t>
  </si>
  <si>
    <t>hear you, it must succeed on a Wisdom saving throw</t>
  </si>
  <si>
    <t>against your wizard spell save DC or be charmed by you</t>
  </si>
  <si>
    <t>until the end of your next turn. The charmed creature’s</t>
  </si>
  <si>
    <t>speed drops to 0, and the creature is incapacitated and</t>
  </si>
  <si>
    <t>visibly dazed.</t>
  </si>
  <si>
    <t>On subsequent turns, you can use your action to</t>
  </si>
  <si>
    <t>maintain this effect, extending its duration until the</t>
  </si>
  <si>
    <t>end of your next turn. However, the effect ends if you</t>
  </si>
  <si>
    <t>move more than 5 feet away from the creature, if the</t>
  </si>
  <si>
    <t>creature can neither see nor hear you, or if the creature</t>
  </si>
  <si>
    <t>Once the effect ends, or if the creature succeeds on its</t>
  </si>
  <si>
    <t>initial saving throw against this effect, you can’t use this</t>
  </si>
  <si>
    <t>feature on that creature again until you finish a long rest.</t>
  </si>
  <si>
    <t>Beginning at 6th level, when a creature you can see</t>
  </si>
  <si>
    <t>within 30 feet of you makes an attack roll against</t>
  </si>
  <si>
    <t>you, you can use your reaction to divert the attack,</t>
  </si>
  <si>
    <t>provided that another creature is within the attack’s</t>
  </si>
  <si>
    <t>range. The attacker must make a W isdom saving throw</t>
  </si>
  <si>
    <t>against your wizard spell save DC. On a failed save,</t>
  </si>
  <si>
    <t>the attacker must target the creature that is closest</t>
  </si>
  <si>
    <t>to it, not including you or itself. If multiple creatures</t>
  </si>
  <si>
    <t>are closest, the attacker chooses which one to target.</t>
  </si>
  <si>
    <t>On a successful save, you can’t use this feature on the</t>
  </si>
  <si>
    <t>attacker again until you finish a long rest.</t>
  </si>
  <si>
    <t>You must choose to use this feature before knowing</t>
  </si>
  <si>
    <t>whether the attack hits or misses. Creatures that can’t</t>
  </si>
  <si>
    <t>be charmed are immune to this effect.</t>
  </si>
  <si>
    <t>Starting at 10th level, when you cast an enchantment</t>
  </si>
  <si>
    <t>spell of 1st level or higher that targets only one creature,</t>
  </si>
  <si>
    <t>you can have it target a second creature.</t>
  </si>
  <si>
    <t>At 14th level, you gain the ability to make a creature</t>
  </si>
  <si>
    <t>unaware of your magical influence on it. When you cast</t>
  </si>
  <si>
    <t>an enchantment spell to charm one or more creatures,</t>
  </si>
  <si>
    <t>you can alter one creature’s understanding so that it</t>
  </si>
  <si>
    <t>remains unaware of being charmed.</t>
  </si>
  <si>
    <t>Additionally, once before the spell expires, you can</t>
  </si>
  <si>
    <t>use your action to try to make the chosen creature</t>
  </si>
  <si>
    <t>forget some of the time it spent charmed. The creature</t>
  </si>
  <si>
    <t>must succeed on an Intelligence saving throw against</t>
  </si>
  <si>
    <t>your wizard spell save DC or lose a number of hours</t>
  </si>
  <si>
    <t>of its memories equal to 1 + your Charisma modifier</t>
  </si>
  <si>
    <t>(minimum 1). You can make the creature forget less</t>
  </si>
  <si>
    <t>time, and the amount of time can’t exceed the duration</t>
  </si>
  <si>
    <t>of your enchantment spell.</t>
  </si>
  <si>
    <t>gold and time you must spend to copy an evocation spell</t>
  </si>
  <si>
    <t>Beginning at 2nd level, you can create pockets of</t>
  </si>
  <si>
    <t>relative safety within the effects of your evocation spells.</t>
  </si>
  <si>
    <t>When you cast an evocation spell that affects other</t>
  </si>
  <si>
    <t>creatures that you can see, you can choose a number</t>
  </si>
  <si>
    <t>of them equal to 1 + the spell’s level. The chosen</t>
  </si>
  <si>
    <t>creatures automatically succeed on their saving throws</t>
  </si>
  <si>
    <t>against the spell, and they take no damage if they would</t>
  </si>
  <si>
    <t>normally take half damage on a successful save.</t>
  </si>
  <si>
    <t>Starting at 6th level, your damaging cantrips affect</t>
  </si>
  <si>
    <t>even creatures that avoid the brunt of the effect. When</t>
  </si>
  <si>
    <t>a creature succeeds on a saving throw against your</t>
  </si>
  <si>
    <t>cantrip, the creature takes half the cantrip’s damage (if</t>
  </si>
  <si>
    <t>any) but suffers no additional effect from the cantrip.</t>
  </si>
  <si>
    <t>Beginning at 10th level, you can add your Intelligence</t>
  </si>
  <si>
    <t>modifier to the damage roll of any wizard evocation</t>
  </si>
  <si>
    <t>spell you cast.</t>
  </si>
  <si>
    <t>Starting at 14th level, you can increase the power of</t>
  </si>
  <si>
    <t>your simpler spells. When you cast a w izard spell of</t>
  </si>
  <si>
    <t>5th level or lower that deals damage, you can deal</t>
  </si>
  <si>
    <t>maximum damage with that spell.</t>
  </si>
  <si>
    <t>The first time you do so, you suffer no adverse effect.</t>
  </si>
  <si>
    <t>If you use this feature again before you finish a long</t>
  </si>
  <si>
    <t>rest, you take 2d12 necrotic damage for each level of</t>
  </si>
  <si>
    <t>the spell, immediately after you cast it. Each time you</t>
  </si>
  <si>
    <t>use this feature again before finishing a long rest, the</t>
  </si>
  <si>
    <t>necrotic damage per spell level increases by 1d 12. This</t>
  </si>
  <si>
    <t>damage ignores resistance and immunity.</t>
  </si>
  <si>
    <t>gold and time you must spend to copy an illusion spell</t>
  </si>
  <si>
    <t>When you choose this school at 2nd level, you learn</t>
  </si>
  <si>
    <t>the minor illusion cantrip. If you already know this</t>
  </si>
  <si>
    <t>cantrip, you learn a different w izard cantrip of your</t>
  </si>
  <si>
    <t>choice. The cantrip doesn’t count against your number</t>
  </si>
  <si>
    <t>of cantrips known.</t>
  </si>
  <si>
    <t>When you cast minor illusion, you can create both a</t>
  </si>
  <si>
    <t>sound and an image with a single casting of the spell.</t>
  </si>
  <si>
    <t>Starting at 6th level, when you cast an illusion spell that</t>
  </si>
  <si>
    <t>has a duration of 1 minute or longer, you can use your</t>
  </si>
  <si>
    <t>action to change the nature of that illusion (using the</t>
  </si>
  <si>
    <t>spell’s normal parameters for the illusion), provided that</t>
  </si>
  <si>
    <t>you can see the illusion.</t>
  </si>
  <si>
    <t>Beginning at 10th level, you can create an illusory</t>
  </si>
  <si>
    <t>duplicate of yourself as an instant, almost instinctual</t>
  </si>
  <si>
    <t>reaction to danger. When a creature makes an attack</t>
  </si>
  <si>
    <t>roll against you, you can use your reaction to interpose</t>
  </si>
  <si>
    <t>the illusory duplicate between the attacker and</t>
  </si>
  <si>
    <t>yourself. The attack automatically m isses you, then the</t>
  </si>
  <si>
    <t>illusion dissipates.</t>
  </si>
  <si>
    <t>By 14th level, you have learned the secret of weaving</t>
  </si>
  <si>
    <t>shadow magic into your illusions to give them a semireality.</t>
  </si>
  <si>
    <t>When you cast an illusion spell of 1st level or</t>
  </si>
  <si>
    <t>higher, you can choose one inanimate, nonmagical</t>
  </si>
  <si>
    <t>object that is part of the illusion and make that object</t>
  </si>
  <si>
    <t>real. You can do this on your turn as a bonus action</t>
  </si>
  <si>
    <t>while the spell is ongoing. The object remains real for</t>
  </si>
  <si>
    <t>1 minute. For example, you can create an illusion of a</t>
  </si>
  <si>
    <t>bridge over a chasm and then make it real long enough</t>
  </si>
  <si>
    <t>for your allies to cross.</t>
  </si>
  <si>
    <t>The object can’t deal damage or otherwise</t>
  </si>
  <si>
    <t>directly harm anyone.</t>
  </si>
  <si>
    <t>gold and time you must spend to copy a necromancy</t>
  </si>
  <si>
    <t>At 2nd level, you gain the ability to reap life energy from</t>
  </si>
  <si>
    <t>creatures you kill with your spells. Once per turn when</t>
  </si>
  <si>
    <t>you kill one or more creatures with a spell of 1st level</t>
  </si>
  <si>
    <t>or higher, you regain hit points equal to twice the spell’s</t>
  </si>
  <si>
    <t>level, or three times its level if the spell belongs to the</t>
  </si>
  <si>
    <t>School of Necromancy. You don’t gain this benefit for</t>
  </si>
  <si>
    <t>killing constructs or undead.</t>
  </si>
  <si>
    <t>At 6th level, you add the animate dead spell to your</t>
  </si>
  <si>
    <t>spellbook if it is not there already. When you cast</t>
  </si>
  <si>
    <t>animate dead, you can target one additional corpse</t>
  </si>
  <si>
    <t>or pile of bones, creating another zombie or skeleton,</t>
  </si>
  <si>
    <t>as appropriate.</t>
  </si>
  <si>
    <t>Whenever you create an undead using a necromancy</t>
  </si>
  <si>
    <t>spell, it has additional benefits:</t>
  </si>
  <si>
    <t>• The creature’s hit point maximum is increased by an</t>
  </si>
  <si>
    <t>amount equal to your w izard level.</t>
  </si>
  <si>
    <t>• The creature adds your proficiency bonus to its</t>
  </si>
  <si>
    <t>weapon damage rolls.</t>
  </si>
  <si>
    <t>Beginning at 10th level, you have resistance to necrotic</t>
  </si>
  <si>
    <t>damage, and your hit point maximum can't be reduced.</t>
  </si>
  <si>
    <t>You have spent so much time dealing with undead and</t>
  </si>
  <si>
    <t>the forces that animate them that you have become</t>
  </si>
  <si>
    <t>inured to some of their worst effects.</t>
  </si>
  <si>
    <t>Starting at 14th level, you can use magic to bring</t>
  </si>
  <si>
    <t>undead under your control, even those created by other</t>
  </si>
  <si>
    <t>wizards. As an action, you can choose one undead that</t>
  </si>
  <si>
    <t>you can see within 60 feet of you. That creature must</t>
  </si>
  <si>
    <t>make a Charisma saving throw against your wizard</t>
  </si>
  <si>
    <t>spell save DC. If it succeeds, you can’t use this feature</t>
  </si>
  <si>
    <t>on it again. If it fails, it becomes friendly to you and</t>
  </si>
  <si>
    <t>obeys your commands until you use this feature again.</t>
  </si>
  <si>
    <t>Intelligent undead are harder to control in this way.</t>
  </si>
  <si>
    <t>If the target has an Intelligence of 8 or higher, it has</t>
  </si>
  <si>
    <t>advantage on the saving throw. If it fails the saving</t>
  </si>
  <si>
    <t>throw and has an Intelligence of 12 or higher, it can</t>
  </si>
  <si>
    <t>repeat the saving throw at the end of every hour until it</t>
  </si>
  <si>
    <t>succeeds and breaks free.</t>
  </si>
  <si>
    <t>gold and time you must spend to copy a transmutation</t>
  </si>
  <si>
    <t>can temporarily alter the physical properties of one</t>
  </si>
  <si>
    <t>nonmagical object, changing it from one substance into</t>
  </si>
  <si>
    <t>another. You perform a special alchemical procedure</t>
  </si>
  <si>
    <t>on one object composed entirely of wood, stone (but not</t>
  </si>
  <si>
    <t>a gemstone), iron, copper, or silver, transforming it into</t>
  </si>
  <si>
    <t>a different one of those materials. For each 10 minutes</t>
  </si>
  <si>
    <t>you spend performing the procedure, you can transform</t>
  </si>
  <si>
    <t>up to 1 cubic foot of material. After 1 hour, or until you</t>
  </si>
  <si>
    <t>lose your concentration (as if you were concentrating on</t>
  </si>
  <si>
    <t>a spell), the material reverts to its original substance.</t>
  </si>
  <si>
    <t>Starting at 6th level, you can spend 8 hours creating a</t>
  </si>
  <si>
    <t>transmuter’s stone that stores transmutation magic. You</t>
  </si>
  <si>
    <t>can benefit from the stone yourself or give it to another</t>
  </si>
  <si>
    <t>creature. A creature gains a benefit of your choice</t>
  </si>
  <si>
    <t>as long as the stone is in the creature’s possession.</t>
  </si>
  <si>
    <t>When you create the stone, choose the benefit from the</t>
  </si>
  <si>
    <t>following options:</t>
  </si>
  <si>
    <t>• Darkvision out to a range of 60 feet, as described in</t>
  </si>
  <si>
    <t>chapter 8</t>
  </si>
  <si>
    <t>• An increase to speed of 10 feet while the creature is</t>
  </si>
  <si>
    <t>unencumbered</t>
  </si>
  <si>
    <t>• Proficiency in Constitution saving throws</t>
  </si>
  <si>
    <t>• Resistance to acid, cold, fire, lightning, or thunder</t>
  </si>
  <si>
    <t>damage (your choice whenever you choose this</t>
  </si>
  <si>
    <t>benefit)</t>
  </si>
  <si>
    <t>Each time you cast a transmutation spell of 1st level</t>
  </si>
  <si>
    <t>or higher, you can change the effect of your stone if the</t>
  </si>
  <si>
    <t>stone is on your person.</t>
  </si>
  <si>
    <t>If you create a new transmuter’s stone, the previous</t>
  </si>
  <si>
    <t>one ceases to function.</t>
  </si>
  <si>
    <t>At 10th level, you add the polymorph spell to your</t>
  </si>
  <si>
    <t>spellbook, if it is not there already. You can cast</t>
  </si>
  <si>
    <t>polymorph without expending a spell slot. When you</t>
  </si>
  <si>
    <t>do so, you can target only yourself and transform into a</t>
  </si>
  <si>
    <t>beast w hose challenge rating is 1 or lower.</t>
  </si>
  <si>
    <t>Once you cast polymorph in this way, you can’t do so</t>
  </si>
  <si>
    <t>again until you finish a short or long rest, though you</t>
  </si>
  <si>
    <t>can still cast it normally using an available spell slot.</t>
  </si>
  <si>
    <t>Starting at 14th level, you can use your action to</t>
  </si>
  <si>
    <t>consume the reserve of transmutation magic stored</t>
  </si>
  <si>
    <t>within your transmuter’s stone in a single burst. When</t>
  </si>
  <si>
    <t>you do so, choose one of the following effects. Your</t>
  </si>
  <si>
    <t>transmuter’s stone is destroyed and can’t be remade</t>
  </si>
  <si>
    <r>
      <rPr>
        <b/>
        <sz val="10"/>
        <color rgb="FF000000"/>
        <rFont val="Sylfaen"/>
        <family val="1"/>
        <charset val="1"/>
      </rPr>
      <t>Major Transformation.</t>
    </r>
    <r>
      <rPr>
        <sz val="10"/>
        <color rgb="FF000000"/>
        <rFont val="Sylfaen"/>
        <family val="1"/>
        <charset val="1"/>
      </rPr>
      <t xml:space="preserve"> You can transmute one</t>
    </r>
  </si>
  <si>
    <t>nonmagical object—no larger than a 5-foot cube—into</t>
  </si>
  <si>
    <t>another nonmagical object of similar size and mass and</t>
  </si>
  <si>
    <t>of equal or lesser value. You must spend 10 minutes</t>
  </si>
  <si>
    <t>handling the object to transform it.</t>
  </si>
  <si>
    <r>
      <rPr>
        <b/>
        <sz val="10"/>
        <color rgb="FF000000"/>
        <rFont val="Sylfaen"/>
        <family val="1"/>
        <charset val="1"/>
      </rPr>
      <t xml:space="preserve">Panacea. </t>
    </r>
    <r>
      <rPr>
        <sz val="10"/>
        <color rgb="FF000000"/>
        <rFont val="Sylfaen"/>
        <family val="1"/>
        <charset val="1"/>
      </rPr>
      <t>You remove all curses, diseases, and poisons</t>
    </r>
  </si>
  <si>
    <t>affecting a creature that you touch with the transmuter’s</t>
  </si>
  <si>
    <t>stone. The creature also regains all its hit points.</t>
  </si>
  <si>
    <r>
      <rPr>
        <b/>
        <sz val="10"/>
        <color rgb="FF000000"/>
        <rFont val="Sylfaen"/>
        <family val="1"/>
        <charset val="1"/>
      </rPr>
      <t>Restore Life.</t>
    </r>
    <r>
      <rPr>
        <sz val="10"/>
        <color rgb="FF000000"/>
        <rFont val="Sylfaen"/>
        <family val="1"/>
        <charset val="1"/>
      </rPr>
      <t xml:space="preserve"> You cast the raise dead spell on a</t>
    </r>
  </si>
  <si>
    <t>creature you touch with the transmuter’s stone, without</t>
  </si>
  <si>
    <t>expending a spell slot or needing to have the spell in</t>
  </si>
  <si>
    <t>your spellbook.</t>
  </si>
  <si>
    <r>
      <rPr>
        <b/>
        <sz val="10"/>
        <color rgb="FF000000"/>
        <rFont val="Sylfaen"/>
        <family val="1"/>
        <charset val="1"/>
      </rPr>
      <t xml:space="preserve">Restore Youth. </t>
    </r>
    <r>
      <rPr>
        <sz val="10"/>
        <color rgb="FF000000"/>
        <rFont val="Sylfaen"/>
        <family val="1"/>
        <charset val="1"/>
      </rPr>
      <t>You touch the transmuter’s stone to</t>
    </r>
  </si>
  <si>
    <t>a willing creature, and that creature’s apparent age is</t>
  </si>
  <si>
    <t>reduced by 3 d 10 years, to a minimum of 13 years. This</t>
  </si>
  <si>
    <t>effect doesn’t extend the creature’s lifespan</t>
  </si>
  <si>
    <t>At 20th level, you regain 4 expended sorcery points</t>
  </si>
  <si>
    <t>whenever you finish a short rest.</t>
  </si>
  <si>
    <t>Races</t>
  </si>
  <si>
    <t>Dwarf</t>
  </si>
  <si>
    <t>50-350</t>
  </si>
  <si>
    <t>Lawful good</t>
  </si>
  <si>
    <t>Med: 4-5ft, 150lb.</t>
  </si>
  <si>
    <t>Speed</t>
  </si>
  <si>
    <t>Language</t>
  </si>
  <si>
    <t>Common, Dwarvish</t>
  </si>
  <si>
    <t>Con+2</t>
  </si>
  <si>
    <t>Darkvision 60ft</t>
  </si>
  <si>
    <t xml:space="preserve">Dw.Resilience </t>
  </si>
  <si>
    <t>Advantage vs poision (Chapter 9)</t>
  </si>
  <si>
    <t>Dw. Combat Training</t>
  </si>
  <si>
    <t>Battleaxes, handaxes, throwing hammers, warhammers</t>
  </si>
  <si>
    <t xml:space="preserve">Tool Proficiency </t>
  </si>
  <si>
    <t>Smith's tools, Brewer's supplies, Masons's tools (choose one)</t>
  </si>
  <si>
    <t>Stonecunning</t>
  </si>
  <si>
    <t>Stonework history bonus (History + 2*prof. Bonus)</t>
  </si>
  <si>
    <t>Hill Dwarf</t>
  </si>
  <si>
    <t>Wis+1</t>
  </si>
  <si>
    <t>Dw. Toughness</t>
  </si>
  <si>
    <t>Max health + 1, Hit die + 1</t>
  </si>
  <si>
    <t>Mountain Dwarf</t>
  </si>
  <si>
    <t>Str+2</t>
  </si>
  <si>
    <t>Dw. Armor training</t>
  </si>
  <si>
    <t>Light, medium armor</t>
  </si>
  <si>
    <t>Elf</t>
  </si>
  <si>
    <t>100-750</t>
  </si>
  <si>
    <t>Chaotic good</t>
  </si>
  <si>
    <t>5-6ft, 100-140lb.</t>
  </si>
  <si>
    <t>Common, Elvish</t>
  </si>
  <si>
    <t>Dex+2</t>
  </si>
  <si>
    <t>Keen senses</t>
  </si>
  <si>
    <t>Perecption proficiency</t>
  </si>
  <si>
    <t>Fey Ancestry</t>
  </si>
  <si>
    <t>Advantage vs Charm, immunity vs Sleep</t>
  </si>
  <si>
    <t>Trance</t>
  </si>
  <si>
    <t>4h for full rest</t>
  </si>
  <si>
    <t>High Elf</t>
  </si>
  <si>
    <t>Int+1</t>
  </si>
  <si>
    <t>Elf Weapon Training</t>
  </si>
  <si>
    <t>Long/Short sword+bow</t>
  </si>
  <si>
    <t>Cantrip</t>
  </si>
  <si>
    <t>Choose from Wiz. Spell list, Spell ability = Int</t>
  </si>
  <si>
    <t>Extra language</t>
  </si>
  <si>
    <t>Choose one</t>
  </si>
  <si>
    <t>Wood Elf</t>
  </si>
  <si>
    <t>Fleet of Foot</t>
  </si>
  <si>
    <t>Speed + 5</t>
  </si>
  <si>
    <t>Mask of the Wild</t>
  </si>
  <si>
    <t>Attempt to hide in natural phenomena (foliage, rain, snow etc.)</t>
  </si>
  <si>
    <t>Drow</t>
  </si>
  <si>
    <t>Cha+1</t>
  </si>
  <si>
    <t>Darkvision 120ft</t>
  </si>
  <si>
    <t>Sunlight Sensitivity</t>
  </si>
  <si>
    <t>Disadvantage in combat and Wis-checks during direct sunlight</t>
  </si>
  <si>
    <t>Drow Magic</t>
  </si>
  <si>
    <t>Dancing lights cantrip, 3d lvl Faerie Fire (Once p. d.), 5th lvl Dakness (Once p. d.), Spell ability = Cha</t>
  </si>
  <si>
    <t>Drow Weapon Training</t>
  </si>
  <si>
    <t>Rapiers, shortswords, hand crossbows</t>
  </si>
  <si>
    <t>Halfling</t>
  </si>
  <si>
    <t>20-150</t>
  </si>
  <si>
    <t>3ft, 40lb.</t>
  </si>
  <si>
    <t>Common, Halfling</t>
  </si>
  <si>
    <t>Lucky</t>
  </si>
  <si>
    <t>May reroll on 1</t>
  </si>
  <si>
    <t>Brave</t>
  </si>
  <si>
    <t>Advantage vs Fear</t>
  </si>
  <si>
    <t>Halfling Nimbleness</t>
  </si>
  <si>
    <t>Move through space of any creature larger</t>
  </si>
  <si>
    <t>Lightfoot</t>
  </si>
  <si>
    <t>Naturally Stealthy</t>
  </si>
  <si>
    <t>Hide when obscured by a creature one size larger</t>
  </si>
  <si>
    <t>Stout</t>
  </si>
  <si>
    <t>Con+1</t>
  </si>
  <si>
    <t>Stout Resilience</t>
  </si>
  <si>
    <t>Advantage vs poison</t>
  </si>
  <si>
    <t>18-</t>
  </si>
  <si>
    <t>No tendencies</t>
  </si>
  <si>
    <t>5-6ft, varying weight</t>
  </si>
  <si>
    <t>Common + choice</t>
  </si>
  <si>
    <t>All+1</t>
  </si>
  <si>
    <t>Dragonborn</t>
  </si>
  <si>
    <t>15-80</t>
  </si>
  <si>
    <t>Good or Evil</t>
  </si>
  <si>
    <t>6ft+, 250lb.</t>
  </si>
  <si>
    <t>Common, Draconic</t>
  </si>
  <si>
    <t>Str+2, Cha+1</t>
  </si>
  <si>
    <t>Draconic Ancestry</t>
  </si>
  <si>
    <t>Choose one on Page 34</t>
  </si>
  <si>
    <t>Breath Weapon</t>
  </si>
  <si>
    <t>DC = 8 + Con + prof. On fail: 2d6, On success: half. Lvl 6 3d6, Lvl 11 4d6, Lvl 16, 5d6. Once per short/long rest</t>
  </si>
  <si>
    <t>Damage Resistance</t>
  </si>
  <si>
    <t>Resistance vs dmg. Type from Ancestry</t>
  </si>
  <si>
    <t>Gnome</t>
  </si>
  <si>
    <t>40-500</t>
  </si>
  <si>
    <t>3ft-4ft, 40lb.</t>
  </si>
  <si>
    <t>Common, Gnomish</t>
  </si>
  <si>
    <t>Int+2</t>
  </si>
  <si>
    <t>Gnome Cunning</t>
  </si>
  <si>
    <t>Advantage vs Magic (Int, Wis, Cha)</t>
  </si>
  <si>
    <t>Forest Gnome</t>
  </si>
  <si>
    <t>Dex+1</t>
  </si>
  <si>
    <t>Natural Illusionist</t>
  </si>
  <si>
    <t>Minor illusion cantrip. Spell ability = Int</t>
  </si>
  <si>
    <t>Speak with Small Beasts</t>
  </si>
  <si>
    <t>Simple ideas with small or smaller beasts</t>
  </si>
  <si>
    <t>Rock Gnome</t>
  </si>
  <si>
    <t>Artificer's Lore</t>
  </si>
  <si>
    <t>Magic, alchemical or technological devices history bonus (History + 2*prof. Bonus)</t>
  </si>
  <si>
    <t>Tinker</t>
  </si>
  <si>
    <t>Artisan's tools + make stuff (Page 37)</t>
  </si>
  <si>
    <t>Half Elf</t>
  </si>
  <si>
    <t>14-75</t>
  </si>
  <si>
    <t>Chaotic good/evil</t>
  </si>
  <si>
    <t>5-6ft, varying</t>
  </si>
  <si>
    <t>Common, Elvish, +Choice</t>
  </si>
  <si>
    <t>Cha+2, two others+1</t>
  </si>
  <si>
    <t>Skill Versatility</t>
  </si>
  <si>
    <t>Proficiency  of 2x skills your choice</t>
  </si>
  <si>
    <t>Half Orc</t>
  </si>
  <si>
    <t>20-180</t>
  </si>
  <si>
    <t>Chaotic</t>
  </si>
  <si>
    <t>5-6ft, varying  (bulkier than humans)</t>
  </si>
  <si>
    <t>Common, Orc</t>
  </si>
  <si>
    <t>Str+2, Con+1</t>
  </si>
  <si>
    <t>Menacing</t>
  </si>
  <si>
    <t>Proficiency  in Intimidation</t>
  </si>
  <si>
    <t>Relentless Endurance</t>
  </si>
  <si>
    <t>When reduced to 0, drop to 1 instead. Once per long rest</t>
  </si>
  <si>
    <t>Savage Attacks</t>
  </si>
  <si>
    <t>Criticals with melee, one more damage roll and add to critical</t>
  </si>
  <si>
    <t>Tiefling</t>
  </si>
  <si>
    <t>Chaotic Evil</t>
  </si>
  <si>
    <t xml:space="preserve">5-6ft, varying </t>
  </si>
  <si>
    <t>Common, Infernal</t>
  </si>
  <si>
    <t>Int+1, Cha+2</t>
  </si>
  <si>
    <t>Hellish Resistance</t>
  </si>
  <si>
    <t>Resistance vs Fire</t>
  </si>
  <si>
    <t>Infernal Legacy</t>
  </si>
  <si>
    <t>Thaumaturgy cantrip, Lvl 3: Hellish rebuke once per day as 2nd lvl, Lvl 5: Darkness spell once per day. Casting ability = Cha</t>
  </si>
  <si>
    <t>Raw List</t>
  </si>
  <si>
    <t>Dwarf - Hill Dwarf</t>
  </si>
  <si>
    <t>Dwarf - Mountain Dwarf</t>
  </si>
  <si>
    <t>Elf - Drow</t>
  </si>
  <si>
    <t>Elf - High Elf</t>
  </si>
  <si>
    <t>Elf - Wood/Wild Elf</t>
  </si>
  <si>
    <t>Halfling - Lightfoot</t>
  </si>
  <si>
    <t>Halfling - Stout</t>
  </si>
  <si>
    <t>Classes</t>
  </si>
  <si>
    <t>Hit Die</t>
  </si>
  <si>
    <t>Primary</t>
  </si>
  <si>
    <t>ST 1</t>
  </si>
  <si>
    <t>ST 2</t>
  </si>
  <si>
    <t>1d12</t>
  </si>
  <si>
    <t>Con</t>
  </si>
  <si>
    <t>1d8</t>
  </si>
  <si>
    <t>Cha</t>
  </si>
  <si>
    <t>Wis</t>
  </si>
  <si>
    <t>Int</t>
  </si>
  <si>
    <t>1d10</t>
  </si>
  <si>
    <t>Str or Dex</t>
  </si>
  <si>
    <t>Dex &amp; Wis</t>
  </si>
  <si>
    <t>Str &amp; Cha</t>
  </si>
  <si>
    <t>1d6</t>
  </si>
  <si>
    <t xml:space="preserve">Armor: </t>
  </si>
  <si>
    <t>Light armor, medium armor, shields</t>
  </si>
  <si>
    <t xml:space="preserve">Weapons: </t>
  </si>
  <si>
    <t>Simple weapons, martial weapons</t>
  </si>
  <si>
    <t xml:space="preserve">Tools: </t>
  </si>
  <si>
    <t>None</t>
  </si>
  <si>
    <t>Skills:</t>
  </si>
  <si>
    <t>Choose twofrom Animal Handling, Athletics, Intimidation, Nature, Perception, and Survival</t>
  </si>
  <si>
    <t>Prof.</t>
  </si>
  <si>
    <t xml:space="preserve"> Features</t>
  </si>
  <si>
    <t xml:space="preserve"> Rages</t>
  </si>
  <si>
    <t>R. Damage</t>
  </si>
  <si>
    <t>(Choose Path)</t>
  </si>
  <si>
    <t>+2</t>
  </si>
  <si>
    <t>Rage, Unarmored Defense</t>
  </si>
  <si>
    <t>2</t>
  </si>
  <si>
    <t>Reckless Attack, Danger Sense</t>
  </si>
  <si>
    <t>Primal Path</t>
  </si>
  <si>
    <t>3</t>
  </si>
  <si>
    <t>Ability Score Improvement</t>
  </si>
  <si>
    <t>+3</t>
  </si>
  <si>
    <t>Extra Attack, Fast Movement</t>
  </si>
  <si>
    <t>Path feature</t>
  </si>
  <si>
    <t>4</t>
  </si>
  <si>
    <t>+4</t>
  </si>
  <si>
    <t>Brutal Critical (1 die)</t>
  </si>
  <si>
    <t>5</t>
  </si>
  <si>
    <t>+5</t>
  </si>
  <si>
    <t>Brutal Critical (2 dice)</t>
  </si>
  <si>
    <t>+6</t>
  </si>
  <si>
    <t>Brutal Critical (3 dices)</t>
  </si>
  <si>
    <t>6</t>
  </si>
  <si>
    <t>Unlimited</t>
  </si>
  <si>
    <t>Light armor</t>
  </si>
  <si>
    <t>Simple weapons, hand crossbows, longswords, rapiers, shortswords</t>
  </si>
  <si>
    <t>Three musical instruments of your choice</t>
  </si>
  <si>
    <t>Choose any three</t>
  </si>
  <si>
    <t>Bonus Features</t>
  </si>
  <si>
    <t>S. Known</t>
  </si>
  <si>
    <t xml:space="preserve">1st </t>
  </si>
  <si>
    <t xml:space="preserve">3rd </t>
  </si>
  <si>
    <t xml:space="preserve">6th </t>
  </si>
  <si>
    <t xml:space="preserve">7th </t>
  </si>
  <si>
    <t xml:space="preserve">9th </t>
  </si>
  <si>
    <t>Spellcasting, Bardic Inspiration (d6)</t>
  </si>
  <si>
    <t>Jack of All Trades, Song of Rest (d 6)</t>
  </si>
  <si>
    <t>Bard College, Expertise</t>
  </si>
  <si>
    <t>7</t>
  </si>
  <si>
    <t>Bardic Inspiration (d8), Font of Inspiration</t>
  </si>
  <si>
    <t>8</t>
  </si>
  <si>
    <t>Countercharm, Bard College feature</t>
  </si>
  <si>
    <t>9</t>
  </si>
  <si>
    <t>10</t>
  </si>
  <si>
    <t>1</t>
  </si>
  <si>
    <t>11</t>
  </si>
  <si>
    <t>Song of Rest (d8)</t>
  </si>
  <si>
    <t>12</t>
  </si>
  <si>
    <t>Bardic Inspiration (d10), Expertise, Magical Secrets</t>
  </si>
  <si>
    <t>13</t>
  </si>
  <si>
    <t>14</t>
  </si>
  <si>
    <t>15</t>
  </si>
  <si>
    <t>Song of Rest (d10)</t>
  </si>
  <si>
    <t>Magical Secrets, Bard College feature</t>
  </si>
  <si>
    <t>16</t>
  </si>
  <si>
    <t>Bardic Inspiration (d12)</t>
  </si>
  <si>
    <t>18</t>
  </si>
  <si>
    <t>19</t>
  </si>
  <si>
    <t>Song of Rest (d12)</t>
  </si>
  <si>
    <t>20</t>
  </si>
  <si>
    <t>22</t>
  </si>
  <si>
    <t>All simple weapons</t>
  </si>
  <si>
    <t>Choose twofrom History, Insight, Medicine, Persuasion, and Religion</t>
  </si>
  <si>
    <t>Spellcasting, Divine Domain</t>
  </si>
  <si>
    <t>Channel Divinity (1/rest), Divine Domain feature</t>
  </si>
  <si>
    <t>Destroy Undead (CR 1/2)</t>
  </si>
  <si>
    <t>Channel Divinity (2/rest), Divine Domain feature</t>
  </si>
  <si>
    <t>Ability+, Destroy Undead (CR 1), Divine Domain feature</t>
  </si>
  <si>
    <t>Destroy Undead (CR 2)</t>
  </si>
  <si>
    <t>Destroy Undead (CR 3)</t>
  </si>
  <si>
    <t>Destroy Undead (CR 4), Divine Domain feature</t>
  </si>
  <si>
    <t>Channel Divinity (3/rest)</t>
  </si>
  <si>
    <t>Ability Score improvement</t>
  </si>
  <si>
    <t>Divine Intervention improvement</t>
  </si>
  <si>
    <t>Light armor, medium armor, shields (druids will not wear armor or use shields made of metal)</t>
  </si>
  <si>
    <t>Clubs, daggers, darts, javelins, maces, quarterstaffs, scimitars, sickles, slings, spears</t>
  </si>
  <si>
    <t>Herbalism kit</t>
  </si>
  <si>
    <t>Choose twofrom Arcana, Animal Handling, Insight, Medicine, Nature, Perception, Religion, and Survival</t>
  </si>
  <si>
    <t>Druidic, Spellcasting</t>
  </si>
  <si>
    <t>Wild Shape, Druid Circle</t>
  </si>
  <si>
    <t>Wild Shape improvement, Ability Score Improvement</t>
  </si>
  <si>
    <t>Druid Circle feature</t>
  </si>
  <si>
    <t>Underdark</t>
  </si>
  <si>
    <t>Timeless Body, Beast Spells</t>
  </si>
  <si>
    <t>All armor, shields</t>
  </si>
  <si>
    <t>Choose two skills from Acrobatics, Animal Handling, Athletics, History, Insight, Intimidation, Perception, and Survival</t>
  </si>
  <si>
    <t>Fighting Style, Second Wind</t>
  </si>
  <si>
    <t>Action Surge (one use)</t>
  </si>
  <si>
    <t>Martial Archetype feature</t>
  </si>
  <si>
    <t>Indomitable (one use)</t>
  </si>
  <si>
    <t>Extra Attack (2)</t>
  </si>
  <si>
    <t>Indomitable (two uses)</t>
  </si>
  <si>
    <t>Action Surge (two uses), Indomitable (three uses)</t>
  </si>
  <si>
    <t>Extra Attack (3)</t>
  </si>
  <si>
    <t>Simple weapons, shortswords</t>
  </si>
  <si>
    <t>Choose one type of artisan’s tools or one musical instrument</t>
  </si>
  <si>
    <t>Choose twofrom Acrobatics, Athletics, History, Insight, Religion, and Stealth</t>
  </si>
  <si>
    <t>Ki points</t>
  </si>
  <si>
    <t>Mov.</t>
  </si>
  <si>
    <t>Unarmored Defense, Martial Arts</t>
  </si>
  <si>
    <t>1d4</t>
  </si>
  <si>
    <t>Ki, Unarmored Movement</t>
  </si>
  <si>
    <t>+10ft</t>
  </si>
  <si>
    <t>Monastic Tradition, Deflect Missiles</t>
  </si>
  <si>
    <t>Ability Score Improvement, Slow Fall</t>
  </si>
  <si>
    <t>Extra Attack, Stunning Strike</t>
  </si>
  <si>
    <t>Ki-Empowered Strikes, Monastic Tradition feature</t>
  </si>
  <si>
    <t>+15ft</t>
  </si>
  <si>
    <t>Evasion, Stillness of Mind</t>
  </si>
  <si>
    <t>Unarmored Movement improvement</t>
  </si>
  <si>
    <t>Purity of Body</t>
  </si>
  <si>
    <t>+20ft</t>
  </si>
  <si>
    <t>Monastic Tradition feature</t>
  </si>
  <si>
    <t>Tongue of the Sun and Moon</t>
  </si>
  <si>
    <t>+25ft</t>
  </si>
  <si>
    <t>17</t>
  </si>
  <si>
    <t>+30ft</t>
  </si>
  <si>
    <t>Choose twofrom Athletics, Insight, Intimidation, Medicine, Persuasion, and Religion</t>
  </si>
  <si>
    <t>Divine Sense, Lay on Hands</t>
  </si>
  <si>
    <t>Fighting Style, Spellcasting, Divine Smite</t>
  </si>
  <si>
    <t>Divine Health, Sacred Oath</t>
  </si>
  <si>
    <t>Sacred Oath feature</t>
  </si>
  <si>
    <t>Aura improvements</t>
  </si>
  <si>
    <t>Choose three from Animal Handling, Athletics, Insight, Investigation, Nature, Perception, Stealth, and Survival</t>
  </si>
  <si>
    <t>Favored Enemy, Natural Explorer</t>
  </si>
  <si>
    <t>Fighting Style, Spellcasting</t>
  </si>
  <si>
    <t>Ranger Archetype, Primeval Awareness</t>
  </si>
  <si>
    <t>Favored Enemy and Natural Explorer improvements</t>
  </si>
  <si>
    <t>Ranger Archetype feature</t>
  </si>
  <si>
    <t>Ability Score Improvement, Land’s Stride</t>
  </si>
  <si>
    <t>Natural Explorer improvement, Hide in Plain Sight</t>
  </si>
  <si>
    <t>Favored Enemy improvement, Vanish</t>
  </si>
  <si>
    <t>Thieves’ tools</t>
  </si>
  <si>
    <t>Choose four from Acrobatics, Athletics, Deception. Insight, Intimidation, Investigation, Perception, Performance. Persuasion, Sleight of Hand, and Stealth</t>
  </si>
  <si>
    <t>Expertise, Sneak Attack, Thieves’ Cant</t>
  </si>
  <si>
    <t>Roguish Archetype</t>
  </si>
  <si>
    <t>2d6</t>
  </si>
  <si>
    <t>3d6</t>
  </si>
  <si>
    <t>4d6</t>
  </si>
  <si>
    <t>Roguish Archetype feature</t>
  </si>
  <si>
    <t>5d6</t>
  </si>
  <si>
    <t>6d6</t>
  </si>
  <si>
    <t>7d6</t>
  </si>
  <si>
    <t>8d6</t>
  </si>
  <si>
    <t>9d6</t>
  </si>
  <si>
    <t>10d6</t>
  </si>
  <si>
    <t>Daggers, darts, slings, quarterstaffs, light crossbows</t>
  </si>
  <si>
    <t>Choose twofrom Arcana, Deception, Insight, Intimidation, Persuasion, and Religion</t>
  </si>
  <si>
    <t>Sorc. Points</t>
  </si>
  <si>
    <t>Spellcasting, Sorcerous Origin</t>
  </si>
  <si>
    <t>Font of Magic</t>
  </si>
  <si>
    <t>Metamagic</t>
  </si>
  <si>
    <t>Sorcerous Origin feature</t>
  </si>
  <si>
    <t>Simple weapons</t>
  </si>
  <si>
    <t>Choose two skills from Arcana, Deception, History, Intimidation, Investigation, Nature, and Religion</t>
  </si>
  <si>
    <t>Lvl</t>
  </si>
  <si>
    <t>Otherworldly Patron, Pact Magic</t>
  </si>
  <si>
    <t>Pact Boon</t>
  </si>
  <si>
    <t>Otherworldly Patron feature</t>
  </si>
  <si>
    <t>Mystic Arcanum (6th level)</t>
  </si>
  <si>
    <t>Mystic Arcanum (7th level)</t>
  </si>
  <si>
    <t>Mystic Arcanum (8th level)</t>
  </si>
  <si>
    <t>Mystic Arcanum (9th level)</t>
  </si>
  <si>
    <t>Choose twofrom Arcana, History, Insight, Investigation, Medicine, and Religion</t>
  </si>
  <si>
    <t>Spellcasting, Arcane Recovery</t>
  </si>
  <si>
    <t>Arcane Tradition feature</t>
  </si>
  <si>
    <t>Signature Spell</t>
  </si>
  <si>
    <t>Jiver</t>
  </si>
  <si>
    <t>Neutral Chaotic</t>
  </si>
  <si>
    <t>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</si>
</sst>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rgb="FF000000"/>
      <name val="Calibri"/>
      <family val="2"/>
      <charset val="1"/>
    </font>
    <font>
      <sz val="11"/>
      <color rgb="FF000000"/>
      <name val="Sylfaen"/>
      <family val="1"/>
      <charset val="1"/>
    </font>
    <font>
      <sz val="28"/>
      <color rgb="FF000000"/>
      <name val="Sylfaen"/>
      <family val="1"/>
      <charset val="1"/>
    </font>
    <font>
      <b/>
      <sz val="11"/>
      <color rgb="FF000000"/>
      <name val="Sylfaen"/>
      <family val="1"/>
      <charset val="1"/>
    </font>
    <font>
      <b/>
      <u/>
      <sz val="28"/>
      <color rgb="FF000000"/>
      <name val="Sylfaen"/>
      <family val="1"/>
      <charset val="1"/>
    </font>
    <font>
      <b/>
      <u/>
      <sz val="11"/>
      <color rgb="FF000000"/>
      <name val="Sylfaen"/>
      <family val="1"/>
      <charset val="1"/>
    </font>
    <font>
      <b/>
      <sz val="10"/>
      <color rgb="FF000000"/>
      <name val="Sylfaen"/>
      <family val="1"/>
      <charset val="1"/>
    </font>
    <font>
      <sz val="10"/>
      <color rgb="FF000000"/>
      <name val="Sylfaen"/>
      <family val="1"/>
      <charset val="1"/>
    </font>
    <font>
      <b/>
      <u/>
      <sz val="10"/>
      <color rgb="FF000000"/>
      <name val="Sylfaen"/>
      <family val="1"/>
      <charset val="1"/>
    </font>
    <font>
      <sz val="10"/>
      <color rgb="FF808080"/>
      <name val="Sylfaen"/>
      <family val="1"/>
      <charset val="1"/>
    </font>
    <font>
      <sz val="10"/>
      <color rgb="FF984807"/>
      <name val="Sylfaen"/>
      <family val="1"/>
      <charset val="1"/>
    </font>
    <font>
      <sz val="8"/>
      <color rgb="FF000000"/>
      <name val="Tahoma"/>
      <charset val="1"/>
    </font>
    <font>
      <b/>
      <u/>
      <sz val="10"/>
      <name val="Sylfaen"/>
      <family val="1"/>
      <charset val="1"/>
    </font>
    <font>
      <b/>
      <u/>
      <sz val="14"/>
      <color rgb="FF000000"/>
      <name val="Sylfaen"/>
      <family val="1"/>
      <charset val="1"/>
    </font>
    <font>
      <u/>
      <sz val="10"/>
      <color rgb="FF000000"/>
      <name val="Sylfaen"/>
      <family val="1"/>
      <charset val="1"/>
    </font>
    <font>
      <u/>
      <sz val="14"/>
      <color rgb="FF000000"/>
      <name val="Sylfaen"/>
      <family val="1"/>
      <charset val="1"/>
    </font>
    <font>
      <sz val="14"/>
      <color rgb="FF000000"/>
      <name val="Sylfaen"/>
      <family val="1"/>
      <charset val="1"/>
    </font>
    <font>
      <sz val="8"/>
      <color rgb="FF000000"/>
      <name val="Tahoma"/>
      <family val="2"/>
      <charset val="1"/>
    </font>
    <font>
      <b/>
      <sz val="11"/>
      <color rgb="FF000000"/>
      <name val="Calibri"/>
      <family val="2"/>
      <charset val="1"/>
    </font>
    <font>
      <sz val="10"/>
      <color rgb="FF000000"/>
      <name val="Calibri"/>
      <family val="2"/>
      <charset val="1"/>
    </font>
    <font>
      <u/>
      <sz val="10"/>
      <color rgb="FF0000FF"/>
      <name val="Sylfaen"/>
      <family val="1"/>
      <charset val="1"/>
    </font>
    <font>
      <u/>
      <sz val="11"/>
      <color rgb="FF0000FF"/>
      <name val="Calibri"/>
      <family val="2"/>
      <charset val="1"/>
    </font>
    <font>
      <b/>
      <u/>
      <sz val="24"/>
      <color rgb="FF000000"/>
      <name val="Sylfaen"/>
      <family val="1"/>
      <charset val="1"/>
    </font>
    <font>
      <b/>
      <sz val="28"/>
      <color rgb="FF000000"/>
      <name val="Sylfaen"/>
      <family val="1"/>
      <charset val="1"/>
    </font>
    <font>
      <sz val="10"/>
      <color rgb="FFFF0000"/>
      <name val="Sylfaen"/>
      <family val="1"/>
      <charset val="1"/>
    </font>
    <font>
      <sz val="10"/>
      <name val="Sylfaen"/>
      <family val="1"/>
      <charset val="1"/>
    </font>
    <font>
      <b/>
      <sz val="24"/>
      <color rgb="FF000000"/>
      <name val="Sylfaen"/>
      <family val="1"/>
      <charset val="1"/>
    </font>
    <font>
      <b/>
      <u/>
      <sz val="12"/>
      <color rgb="FF000000"/>
      <name val="Sylfaen"/>
      <family val="1"/>
      <charset val="1"/>
    </font>
    <font>
      <u/>
      <sz val="10"/>
      <name val="Sylfaen"/>
      <family val="1"/>
      <charset val="1"/>
    </font>
    <font>
      <b/>
      <sz val="12"/>
      <color rgb="FF000000"/>
      <name val="Sylfaen"/>
      <family val="1"/>
      <charset val="1"/>
    </font>
    <font>
      <i/>
      <sz val="10"/>
      <color rgb="FF000000"/>
      <name val="Sylfaen"/>
      <family val="1"/>
      <charset val="1"/>
    </font>
    <font>
      <b/>
      <sz val="14"/>
      <color rgb="FF000000"/>
      <name val="Sylfaen"/>
      <family val="1"/>
      <charset val="1"/>
    </font>
  </fonts>
  <fills count="3">
    <fill>
      <patternFill patternType="none"/>
    </fill>
    <fill>
      <patternFill patternType="gray125"/>
    </fill>
    <fill>
      <patternFill patternType="solid">
        <fgColor rgb="FFFFE997"/>
        <bgColor rgb="FFFFCC99"/>
      </patternFill>
    </fill>
  </fills>
  <borders count="20">
    <border>
      <left/>
      <right/>
      <top/>
      <bottom/>
      <diagonal/>
    </border>
    <border>
      <left style="dashDotDot">
        <color rgb="FF984807"/>
      </left>
      <right/>
      <top style="dashDotDot">
        <color rgb="FF984807"/>
      </top>
      <bottom/>
      <diagonal/>
    </border>
    <border>
      <left/>
      <right/>
      <top style="dashDotDot">
        <color rgb="FF984807"/>
      </top>
      <bottom/>
      <diagonal/>
    </border>
    <border>
      <left/>
      <right style="dashDotDot">
        <color rgb="FF984807"/>
      </right>
      <top style="dashDotDot">
        <color rgb="FF984807"/>
      </top>
      <bottom/>
      <diagonal/>
    </border>
    <border>
      <left style="dashDotDot">
        <color rgb="FF984807"/>
      </left>
      <right/>
      <top/>
      <bottom/>
      <diagonal/>
    </border>
    <border>
      <left/>
      <right style="dashDotDot">
        <color rgb="FF984807"/>
      </right>
      <top/>
      <bottom/>
      <diagonal/>
    </border>
    <border>
      <left style="dashDotDot">
        <color rgb="FF984807"/>
      </left>
      <right/>
      <top/>
      <bottom style="dashDotDot">
        <color rgb="FF984807"/>
      </bottom>
      <diagonal/>
    </border>
    <border>
      <left/>
      <right/>
      <top/>
      <bottom style="dashDotDot">
        <color rgb="FF984807"/>
      </bottom>
      <diagonal/>
    </border>
    <border>
      <left/>
      <right style="dashDotDot">
        <color rgb="FF984807"/>
      </right>
      <top/>
      <bottom style="dashDotDot">
        <color rgb="FF984807"/>
      </bottom>
      <diagonal/>
    </border>
    <border>
      <left style="dashDotDot">
        <color rgb="FF984807"/>
      </left>
      <right/>
      <top style="dashDotDot">
        <color rgb="FF984807"/>
      </top>
      <bottom style="dashDotDot">
        <color rgb="FF984807"/>
      </bottom>
      <diagonal/>
    </border>
    <border>
      <left/>
      <right/>
      <top style="dashDotDot">
        <color rgb="FF984807"/>
      </top>
      <bottom style="dashDotDot">
        <color rgb="FF984807"/>
      </bottom>
      <diagonal/>
    </border>
    <border>
      <left/>
      <right style="dashDotDot">
        <color rgb="FF984807"/>
      </right>
      <top style="dashDotDot">
        <color rgb="FF984807"/>
      </top>
      <bottom style="dashDotDot">
        <color rgb="FF984807"/>
      </bottom>
      <diagonal/>
    </border>
    <border>
      <left style="dashDotDot">
        <color rgb="FF984807"/>
      </left>
      <right style="dashDotDot">
        <color rgb="FF984807"/>
      </right>
      <top style="dashDotDot">
        <color rgb="FF984807"/>
      </top>
      <bottom/>
      <diagonal/>
    </border>
    <border>
      <left style="dashDotDot">
        <color rgb="FF984807"/>
      </left>
      <right style="dashDotDot">
        <color rgb="FF984807"/>
      </right>
      <top/>
      <bottom/>
      <diagonal/>
    </border>
    <border>
      <left style="dashDotDot">
        <color rgb="FF984807"/>
      </left>
      <right style="dashDotDot">
        <color rgb="FF984807"/>
      </right>
      <top/>
      <bottom style="dashDotDot">
        <color rgb="FF984807"/>
      </bottom>
      <diagonal/>
    </border>
    <border>
      <left style="dashDotDot">
        <color rgb="FF984807"/>
      </left>
      <right style="dashDotDot">
        <color rgb="FF984807"/>
      </right>
      <top style="dashDotDot">
        <color rgb="FF984807"/>
      </top>
      <bottom style="dashDotDot">
        <color rgb="FF984807"/>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top/>
      <bottom/>
      <diagonal/>
    </border>
  </borders>
  <cellStyleXfs count="2">
    <xf numFmtId="0" fontId="0" fillId="0" borderId="0"/>
    <xf numFmtId="0" fontId="21" fillId="0" borderId="0" applyBorder="0" applyProtection="0"/>
  </cellStyleXfs>
  <cellXfs count="212">
    <xf numFmtId="0" fontId="0" fillId="0" borderId="0" xfId="0"/>
    <xf numFmtId="0" fontId="1" fillId="0" borderId="0" xfId="0" applyFont="1"/>
    <xf numFmtId="0" fontId="2" fillId="2" borderId="1" xfId="0" applyFont="1" applyFill="1" applyBorder="1" applyAlignment="1">
      <alignment horizontal="left" indent="7"/>
    </xf>
    <xf numFmtId="0" fontId="1" fillId="2" borderId="2" xfId="0" applyFont="1" applyFill="1" applyBorder="1" applyAlignment="1">
      <alignment horizontal="left" indent="7"/>
    </xf>
    <xf numFmtId="0" fontId="1" fillId="2" borderId="2" xfId="0" applyFont="1" applyFill="1" applyBorder="1"/>
    <xf numFmtId="0" fontId="1" fillId="2" borderId="3" xfId="0" applyFont="1" applyFill="1" applyBorder="1"/>
    <xf numFmtId="0" fontId="3" fillId="2" borderId="4" xfId="0" applyFont="1" applyFill="1" applyBorder="1" applyAlignment="1">
      <alignment horizontal="left" indent="7"/>
    </xf>
    <xf numFmtId="0" fontId="1" fillId="2" borderId="0" xfId="0" applyFont="1" applyFill="1" applyBorder="1" applyAlignment="1">
      <alignment horizontal="left" indent="7"/>
    </xf>
    <xf numFmtId="0" fontId="1" fillId="2" borderId="0" xfId="0" applyFont="1" applyFill="1" applyBorder="1"/>
    <xf numFmtId="0" fontId="1" fillId="2" borderId="5" xfId="0" applyFont="1" applyFill="1" applyBorder="1"/>
    <xf numFmtId="0" fontId="1" fillId="2" borderId="4" xfId="0" applyFont="1" applyFill="1" applyBorder="1" applyAlignment="1">
      <alignment horizontal="left" indent="7"/>
    </xf>
    <xf numFmtId="0" fontId="1" fillId="2" borderId="4" xfId="0" applyFont="1" applyFill="1" applyBorder="1" applyAlignment="1">
      <alignment horizontal="left" indent="12"/>
    </xf>
    <xf numFmtId="0" fontId="1" fillId="2" borderId="6" xfId="0" applyFont="1" applyFill="1" applyBorder="1" applyAlignment="1">
      <alignment horizontal="left" indent="7"/>
    </xf>
    <xf numFmtId="0" fontId="1" fillId="2" borderId="7" xfId="0" applyFont="1" applyFill="1" applyBorder="1" applyAlignment="1">
      <alignment horizontal="left" indent="7"/>
    </xf>
    <xf numFmtId="0" fontId="1" fillId="2" borderId="7" xfId="0" applyFont="1" applyFill="1" applyBorder="1"/>
    <xf numFmtId="0" fontId="1" fillId="2" borderId="8" xfId="0" applyFont="1" applyFill="1" applyBorder="1"/>
    <xf numFmtId="0" fontId="1" fillId="0" borderId="0" xfId="0" applyFont="1" applyBorder="1"/>
    <xf numFmtId="0" fontId="1" fillId="0" borderId="0" xfId="0" applyFont="1" applyBorder="1" applyAlignment="1">
      <alignment horizontal="right"/>
    </xf>
    <xf numFmtId="0" fontId="1" fillId="0" borderId="0" xfId="0" applyFont="1" applyBorder="1" applyProtection="1">
      <protection locked="0"/>
    </xf>
    <xf numFmtId="0" fontId="3" fillId="0" borderId="0" xfId="0" applyFont="1" applyBorder="1" applyProtection="1">
      <protection locked="0"/>
    </xf>
    <xf numFmtId="0" fontId="4" fillId="0" borderId="9" xfId="0" applyFont="1" applyBorder="1" applyAlignment="1" applyProtection="1">
      <alignment horizontal="left" vertical="center"/>
      <protection locked="0"/>
    </xf>
    <xf numFmtId="0" fontId="5" fillId="0" borderId="10" xfId="0" applyFont="1" applyBorder="1" applyAlignment="1" applyProtection="1">
      <alignment horizontal="left" vertical="center" indent="1"/>
      <protection locked="0"/>
    </xf>
    <xf numFmtId="0" fontId="5" fillId="0" borderId="10" xfId="0" applyFont="1" applyBorder="1" applyProtection="1">
      <protection locked="0"/>
    </xf>
    <xf numFmtId="0" fontId="3" fillId="0" borderId="10" xfId="0" applyFont="1" applyBorder="1"/>
    <xf numFmtId="0" fontId="3" fillId="0" borderId="11" xfId="0" applyFont="1" applyBorder="1" applyProtection="1">
      <protection locked="0"/>
    </xf>
    <xf numFmtId="0" fontId="3" fillId="0" borderId="0" xfId="0" applyFont="1" applyBorder="1"/>
    <xf numFmtId="0" fontId="6" fillId="0" borderId="0" xfId="0" applyFont="1" applyBorder="1" applyProtection="1">
      <protection locked="0"/>
    </xf>
    <xf numFmtId="0" fontId="6" fillId="0" borderId="0" xfId="0" applyFont="1" applyBorder="1"/>
    <xf numFmtId="0" fontId="6" fillId="0" borderId="0" xfId="0" applyFont="1" applyBorder="1" applyAlignment="1" applyProtection="1">
      <alignment horizontal="right"/>
      <protection locked="0"/>
    </xf>
    <xf numFmtId="0" fontId="7" fillId="0" borderId="0" xfId="0" applyFont="1" applyBorder="1" applyProtection="1">
      <protection locked="0"/>
    </xf>
    <xf numFmtId="0" fontId="8" fillId="0" borderId="12" xfId="0" applyFont="1" applyBorder="1" applyAlignment="1" applyProtection="1">
      <alignment horizontal="left" vertical="center" indent="1"/>
      <protection locked="0"/>
    </xf>
    <xf numFmtId="0" fontId="8" fillId="0" borderId="1" xfId="0" applyFont="1" applyBorder="1" applyAlignment="1" applyProtection="1">
      <alignment horizontal="left" indent="1"/>
      <protection locked="0"/>
    </xf>
    <xf numFmtId="0" fontId="8" fillId="0" borderId="2" xfId="0" applyFont="1" applyBorder="1"/>
    <xf numFmtId="0" fontId="8" fillId="0" borderId="2" xfId="0" applyFont="1" applyBorder="1" applyProtection="1">
      <protection locked="0"/>
    </xf>
    <xf numFmtId="0" fontId="8" fillId="0" borderId="3" xfId="0" applyFont="1" applyBorder="1" applyProtection="1">
      <protection locked="0"/>
    </xf>
    <xf numFmtId="0" fontId="7" fillId="0" borderId="0" xfId="0" applyFont="1" applyBorder="1" applyAlignment="1" applyProtection="1">
      <alignment horizontal="right"/>
      <protection locked="0"/>
    </xf>
    <xf numFmtId="0" fontId="7" fillId="0" borderId="1" xfId="0" applyFont="1" applyBorder="1" applyAlignment="1" applyProtection="1">
      <alignment horizontal="right"/>
      <protection locked="0"/>
    </xf>
    <xf numFmtId="0" fontId="7" fillId="0" borderId="3" xfId="0" applyFont="1" applyBorder="1" applyProtection="1">
      <protection locked="0"/>
    </xf>
    <xf numFmtId="0" fontId="8" fillId="0" borderId="9" xfId="0" applyFont="1" applyBorder="1" applyAlignment="1" applyProtection="1">
      <alignment horizontal="left" indent="1"/>
      <protection locked="0"/>
    </xf>
    <xf numFmtId="0" fontId="7" fillId="0" borderId="10" xfId="0" applyFont="1" applyBorder="1" applyProtection="1">
      <protection locked="0"/>
    </xf>
    <xf numFmtId="0" fontId="7" fillId="0" borderId="11" xfId="0" applyFont="1" applyBorder="1" applyProtection="1">
      <protection locked="0"/>
    </xf>
    <xf numFmtId="0" fontId="7" fillId="0" borderId="0" xfId="0" applyFont="1" applyBorder="1"/>
    <xf numFmtId="0" fontId="7" fillId="0" borderId="13" xfId="0" applyFont="1" applyBorder="1" applyAlignment="1" applyProtection="1">
      <alignment horizontal="left" vertical="center" indent="1"/>
      <protection locked="0"/>
    </xf>
    <xf numFmtId="0" fontId="6" fillId="0" borderId="4" xfId="0" applyFont="1" applyBorder="1" applyAlignment="1" applyProtection="1">
      <alignment horizontal="left" indent="1"/>
      <protection locked="0"/>
    </xf>
    <xf numFmtId="1" fontId="7" fillId="0" borderId="0" xfId="0" applyNumberFormat="1" applyFont="1" applyBorder="1" applyAlignment="1" applyProtection="1">
      <alignment horizontal="center"/>
      <protection locked="0"/>
    </xf>
    <xf numFmtId="1" fontId="7" fillId="0" borderId="0" xfId="0" applyNumberFormat="1" applyFont="1" applyBorder="1" applyAlignment="1" applyProtection="1">
      <alignment horizontal="left"/>
      <protection locked="0"/>
    </xf>
    <xf numFmtId="1" fontId="7" fillId="0" borderId="5" xfId="0" applyNumberFormat="1" applyFont="1" applyBorder="1" applyAlignment="1">
      <alignment horizontal="center"/>
    </xf>
    <xf numFmtId="0" fontId="6" fillId="0" borderId="4" xfId="0" applyFont="1" applyBorder="1" applyAlignment="1" applyProtection="1">
      <alignment horizontal="right"/>
      <protection locked="0"/>
    </xf>
    <xf numFmtId="0" fontId="7" fillId="0" borderId="5" xfId="0" applyFont="1" applyBorder="1" applyAlignment="1">
      <alignment horizontal="center"/>
    </xf>
    <xf numFmtId="0" fontId="8" fillId="0" borderId="13" xfId="0" applyFont="1" applyBorder="1" applyAlignment="1" applyProtection="1">
      <alignment horizontal="left" vertical="center" indent="1"/>
      <protection locked="0"/>
    </xf>
    <xf numFmtId="0" fontId="6" fillId="0" borderId="6" xfId="0" applyFont="1" applyBorder="1" applyAlignment="1" applyProtection="1">
      <alignment horizontal="left" indent="1"/>
      <protection locked="0"/>
    </xf>
    <xf numFmtId="1" fontId="7" fillId="0" borderId="7" xfId="0" applyNumberFormat="1" applyFont="1" applyBorder="1" applyAlignment="1" applyProtection="1">
      <alignment horizontal="center"/>
      <protection locked="0"/>
    </xf>
    <xf numFmtId="1" fontId="7" fillId="0" borderId="7" xfId="0" applyNumberFormat="1" applyFont="1" applyBorder="1" applyAlignment="1" applyProtection="1">
      <alignment horizontal="left"/>
      <protection locked="0"/>
    </xf>
    <xf numFmtId="1" fontId="7" fillId="0" borderId="8" xfId="0" applyNumberFormat="1" applyFont="1" applyBorder="1" applyAlignment="1">
      <alignment horizontal="center"/>
    </xf>
    <xf numFmtId="0" fontId="6" fillId="0" borderId="9" xfId="0" applyFont="1" applyBorder="1" applyAlignment="1" applyProtection="1">
      <alignment horizontal="left" indent="1"/>
      <protection locked="0"/>
    </xf>
    <xf numFmtId="0" fontId="7" fillId="0" borderId="11" xfId="0" applyFont="1" applyBorder="1" applyAlignment="1">
      <alignment horizontal="center"/>
    </xf>
    <xf numFmtId="0" fontId="7" fillId="0" borderId="0" xfId="0" applyFont="1" applyBorder="1" applyAlignment="1">
      <alignment horizontal="center"/>
    </xf>
    <xf numFmtId="0" fontId="7" fillId="0" borderId="0" xfId="0" applyFont="1" applyBorder="1" applyAlignment="1" applyProtection="1">
      <alignment horizontal="left" indent="1"/>
      <protection locked="0"/>
    </xf>
    <xf numFmtId="0" fontId="6" fillId="0" borderId="1" xfId="0" applyFont="1" applyBorder="1" applyAlignment="1" applyProtection="1">
      <alignment horizontal="left" indent="1"/>
      <protection locked="0"/>
    </xf>
    <xf numFmtId="0" fontId="7" fillId="0" borderId="3" xfId="0" applyFont="1" applyBorder="1" applyAlignment="1" applyProtection="1">
      <alignment horizontal="center"/>
      <protection locked="0"/>
    </xf>
    <xf numFmtId="0" fontId="7" fillId="0" borderId="0" xfId="0" applyFont="1" applyBorder="1" applyAlignment="1" applyProtection="1">
      <alignment horizontal="center"/>
      <protection locked="0"/>
    </xf>
    <xf numFmtId="0" fontId="7" fillId="0" borderId="8" xfId="0" applyFont="1" applyBorder="1" applyAlignment="1">
      <alignment horizontal="center"/>
    </xf>
    <xf numFmtId="0" fontId="7" fillId="0" borderId="13" xfId="0" applyFont="1" applyBorder="1" applyAlignment="1">
      <alignment horizontal="left" vertical="center" indent="1"/>
    </xf>
    <xf numFmtId="0" fontId="7" fillId="0" borderId="10" xfId="0" applyFont="1" applyBorder="1" applyAlignment="1" applyProtection="1">
      <alignment horizontal="left" indent="1"/>
      <protection locked="0"/>
    </xf>
    <xf numFmtId="0" fontId="7" fillId="0" borderId="5" xfId="0" applyFont="1" applyBorder="1"/>
    <xf numFmtId="0" fontId="6" fillId="0" borderId="0" xfId="0" applyFont="1" applyBorder="1" applyAlignment="1">
      <alignment horizontal="left" indent="1"/>
    </xf>
    <xf numFmtId="49" fontId="7" fillId="0" borderId="5" xfId="0" applyNumberFormat="1" applyFont="1" applyBorder="1" applyAlignment="1" applyProtection="1">
      <alignment horizontal="center"/>
      <protection locked="0"/>
    </xf>
    <xf numFmtId="49" fontId="7" fillId="0" borderId="0" xfId="0" applyNumberFormat="1" applyFont="1" applyBorder="1" applyAlignment="1" applyProtection="1">
      <alignment horizontal="center"/>
      <protection locked="0"/>
    </xf>
    <xf numFmtId="0" fontId="6" fillId="0" borderId="6" xfId="0" applyFont="1" applyBorder="1" applyAlignment="1" applyProtection="1">
      <alignment horizontal="right"/>
      <protection locked="0"/>
    </xf>
    <xf numFmtId="0" fontId="7" fillId="0" borderId="7" xfId="0" applyFont="1" applyBorder="1" applyProtection="1">
      <protection locked="0"/>
    </xf>
    <xf numFmtId="0" fontId="7" fillId="0" borderId="5" xfId="0" applyFont="1" applyBorder="1" applyProtection="1">
      <protection locked="0"/>
    </xf>
    <xf numFmtId="0" fontId="7" fillId="0" borderId="8" xfId="0" applyFont="1" applyBorder="1" applyProtection="1">
      <protection locked="0"/>
    </xf>
    <xf numFmtId="0" fontId="7" fillId="0" borderId="9" xfId="0" applyFont="1" applyBorder="1" applyAlignment="1" applyProtection="1">
      <alignment horizontal="right"/>
      <protection locked="0"/>
    </xf>
    <xf numFmtId="0" fontId="7" fillId="0" borderId="2" xfId="0" applyFont="1" applyBorder="1" applyAlignment="1" applyProtection="1">
      <alignment horizontal="left" indent="1"/>
      <protection locked="0"/>
    </xf>
    <xf numFmtId="0" fontId="7" fillId="0" borderId="2" xfId="0" applyFont="1" applyBorder="1" applyProtection="1">
      <protection locked="0"/>
    </xf>
    <xf numFmtId="0" fontId="6" fillId="0" borderId="7" xfId="0" applyFont="1" applyBorder="1" applyAlignment="1" applyProtection="1">
      <alignment horizontal="left" indent="1"/>
      <protection locked="0"/>
    </xf>
    <xf numFmtId="0" fontId="6" fillId="0" borderId="7" xfId="0" applyFont="1" applyBorder="1"/>
    <xf numFmtId="0" fontId="7" fillId="0" borderId="8" xfId="0" applyFont="1" applyBorder="1"/>
    <xf numFmtId="0" fontId="7" fillId="0" borderId="14" xfId="0" applyFont="1" applyBorder="1" applyAlignment="1">
      <alignment vertical="center"/>
    </xf>
    <xf numFmtId="0" fontId="4" fillId="0" borderId="9" xfId="0" applyFont="1" applyBorder="1" applyAlignment="1">
      <alignment horizontal="left"/>
    </xf>
    <xf numFmtId="0" fontId="5" fillId="0" borderId="10" xfId="0" applyFont="1" applyBorder="1"/>
    <xf numFmtId="0" fontId="3" fillId="0" borderId="11" xfId="0" applyFont="1" applyBorder="1"/>
    <xf numFmtId="0" fontId="3" fillId="0" borderId="0" xfId="0" applyFont="1"/>
    <xf numFmtId="0" fontId="4" fillId="0" borderId="0" xfId="0" applyFont="1" applyBorder="1" applyAlignment="1">
      <alignment horizontal="left"/>
    </xf>
    <xf numFmtId="0" fontId="5" fillId="0" borderId="0" xfId="0" applyFont="1" applyBorder="1"/>
    <xf numFmtId="0" fontId="6" fillId="0" borderId="0" xfId="0" applyFont="1"/>
    <xf numFmtId="0" fontId="12" fillId="0" borderId="1" xfId="0" applyFont="1" applyBorder="1" applyAlignment="1"/>
    <xf numFmtId="0" fontId="8" fillId="0" borderId="3" xfId="0" applyFont="1" applyBorder="1" applyAlignment="1"/>
    <xf numFmtId="0" fontId="8" fillId="0" borderId="1" xfId="0" applyFont="1" applyBorder="1"/>
    <xf numFmtId="0" fontId="6" fillId="0" borderId="3" xfId="0" applyFont="1" applyBorder="1"/>
    <xf numFmtId="0" fontId="6" fillId="0" borderId="6" xfId="0" applyFont="1" applyBorder="1" applyAlignment="1"/>
    <xf numFmtId="0" fontId="6" fillId="0" borderId="8" xfId="0" applyFont="1" applyBorder="1" applyAlignment="1"/>
    <xf numFmtId="0" fontId="6" fillId="0" borderId="4" xfId="0" applyFont="1" applyBorder="1"/>
    <xf numFmtId="0" fontId="7" fillId="0" borderId="0" xfId="0" applyFont="1" applyBorder="1" applyAlignment="1">
      <alignment vertical="center"/>
    </xf>
    <xf numFmtId="0" fontId="7" fillId="0" borderId="0" xfId="0" applyFont="1"/>
    <xf numFmtId="0" fontId="13" fillId="0" borderId="1" xfId="0" applyFont="1" applyBorder="1" applyAlignment="1">
      <alignment horizontal="left"/>
    </xf>
    <xf numFmtId="0" fontId="6" fillId="0" borderId="2" xfId="0" applyFont="1" applyBorder="1"/>
    <xf numFmtId="0" fontId="8" fillId="0" borderId="6" xfId="0" applyFont="1" applyBorder="1" applyAlignment="1">
      <alignment horizontal="left"/>
    </xf>
    <xf numFmtId="0" fontId="8" fillId="0" borderId="7" xfId="0" applyFont="1" applyBorder="1" applyAlignment="1">
      <alignment horizontal="center"/>
    </xf>
    <xf numFmtId="0" fontId="8" fillId="0" borderId="8" xfId="0" applyFont="1" applyBorder="1" applyAlignment="1">
      <alignment horizontal="center"/>
    </xf>
    <xf numFmtId="0" fontId="6" fillId="0" borderId="6" xfId="0" applyFont="1" applyBorder="1"/>
    <xf numFmtId="0" fontId="7" fillId="0" borderId="1" xfId="0" applyFont="1" applyBorder="1"/>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xf numFmtId="0" fontId="7" fillId="0" borderId="6" xfId="0" applyFont="1" applyBorder="1"/>
    <xf numFmtId="0" fontId="7" fillId="0" borderId="7" xfId="0" applyFont="1" applyBorder="1" applyAlignment="1">
      <alignment horizontal="center"/>
    </xf>
    <xf numFmtId="0" fontId="6" fillId="0" borderId="14" xfId="0" applyFont="1" applyBorder="1" applyAlignment="1">
      <alignment horizontal="center"/>
    </xf>
    <xf numFmtId="0" fontId="8" fillId="0" borderId="9" xfId="0" applyFont="1" applyBorder="1"/>
    <xf numFmtId="0" fontId="8" fillId="0" borderId="10" xfId="0" applyFont="1" applyBorder="1" applyAlignment="1">
      <alignment horizontal="center"/>
    </xf>
    <xf numFmtId="0" fontId="14" fillId="0" borderId="10" xfId="0" applyFont="1" applyBorder="1" applyAlignment="1">
      <alignment horizontal="center"/>
    </xf>
    <xf numFmtId="0" fontId="8" fillId="0" borderId="11" xfId="0" applyFont="1" applyBorder="1" applyAlignment="1">
      <alignment horizontal="center"/>
    </xf>
    <xf numFmtId="0" fontId="7" fillId="0" borderId="10" xfId="0" applyFont="1" applyBorder="1" applyAlignment="1">
      <alignment horizontal="center"/>
    </xf>
    <xf numFmtId="0" fontId="13" fillId="0" borderId="0" xfId="0" applyFont="1" applyBorder="1"/>
    <xf numFmtId="0" fontId="16" fillId="0" borderId="0" xfId="0" applyFont="1" applyBorder="1" applyAlignment="1">
      <alignment horizontal="left"/>
    </xf>
    <xf numFmtId="0" fontId="6" fillId="0" borderId="0" xfId="0" applyFont="1" applyBorder="1" applyAlignment="1">
      <alignment horizontal="center"/>
    </xf>
    <xf numFmtId="0" fontId="6" fillId="0" borderId="1" xfId="0" applyFont="1" applyBorder="1"/>
    <xf numFmtId="0" fontId="6" fillId="0" borderId="2" xfId="0" applyFont="1" applyBorder="1" applyAlignment="1">
      <alignment horizontal="center"/>
    </xf>
    <xf numFmtId="0" fontId="6" fillId="0" borderId="3" xfId="0" applyFont="1" applyBorder="1" applyAlignment="1">
      <alignment horizontal="center"/>
    </xf>
    <xf numFmtId="0" fontId="8" fillId="0" borderId="6" xfId="0" applyFont="1" applyBorder="1"/>
    <xf numFmtId="0" fontId="6" fillId="0" borderId="7" xfId="0" applyFont="1" applyBorder="1" applyAlignment="1">
      <alignment horizontal="center"/>
    </xf>
    <xf numFmtId="0" fontId="6" fillId="0" borderId="8" xfId="0" applyFont="1" applyBorder="1" applyAlignment="1">
      <alignment horizontal="center"/>
    </xf>
    <xf numFmtId="0" fontId="0" fillId="0" borderId="0" xfId="0" applyBorder="1"/>
    <xf numFmtId="0" fontId="18" fillId="0" borderId="0" xfId="0" applyFont="1" applyBorder="1"/>
    <xf numFmtId="0" fontId="4" fillId="0" borderId="9" xfId="0" applyFont="1" applyBorder="1"/>
    <xf numFmtId="0" fontId="18" fillId="0" borderId="10" xfId="0" applyFont="1" applyBorder="1" applyAlignment="1">
      <alignment horizontal="center"/>
    </xf>
    <xf numFmtId="0" fontId="18" fillId="0" borderId="10" xfId="0" applyFont="1" applyBorder="1"/>
    <xf numFmtId="0" fontId="18" fillId="0" borderId="11" xfId="0" applyFont="1" applyBorder="1"/>
    <xf numFmtId="0" fontId="19" fillId="0" borderId="0" xfId="0" applyFont="1" applyBorder="1"/>
    <xf numFmtId="0" fontId="8" fillId="0" borderId="10" xfId="0" applyFont="1" applyBorder="1" applyAlignment="1"/>
    <xf numFmtId="0" fontId="8" fillId="0" borderId="10" xfId="0" applyFont="1" applyBorder="1"/>
    <xf numFmtId="0" fontId="20" fillId="0" borderId="0" xfId="1" applyFont="1" applyBorder="1" applyAlignment="1" applyProtection="1"/>
    <xf numFmtId="0" fontId="1" fillId="0" borderId="0" xfId="0" applyFont="1" applyAlignment="1">
      <alignment horizontal="center"/>
    </xf>
    <xf numFmtId="0" fontId="1" fillId="0" borderId="7" xfId="0" applyFont="1" applyBorder="1"/>
    <xf numFmtId="0" fontId="3" fillId="0" borderId="10" xfId="0" applyFont="1" applyBorder="1" applyAlignment="1">
      <alignment horizontal="center"/>
    </xf>
    <xf numFmtId="0" fontId="22" fillId="0" borderId="9" xfId="0" applyFont="1" applyBorder="1"/>
    <xf numFmtId="0" fontId="23" fillId="0" borderId="10" xfId="0" applyFont="1" applyBorder="1"/>
    <xf numFmtId="0" fontId="3" fillId="0" borderId="8" xfId="0" applyFont="1" applyBorder="1"/>
    <xf numFmtId="0" fontId="4" fillId="0" borderId="0" xfId="0" applyFont="1" applyAlignment="1">
      <alignment horizontal="left"/>
    </xf>
    <xf numFmtId="0" fontId="3" fillId="0" borderId="0" xfId="0" applyFont="1" applyAlignment="1">
      <alignment horizontal="center"/>
    </xf>
    <xf numFmtId="0" fontId="22" fillId="0" borderId="0" xfId="0" applyFont="1"/>
    <xf numFmtId="0" fontId="23" fillId="0" borderId="0" xfId="0" applyFont="1"/>
    <xf numFmtId="49" fontId="8" fillId="0" borderId="9" xfId="0" applyNumberFormat="1" applyFont="1" applyBorder="1" applyAlignment="1">
      <alignment horizontal="center"/>
    </xf>
    <xf numFmtId="49" fontId="8" fillId="0" borderId="10" xfId="0" applyNumberFormat="1" applyFont="1" applyBorder="1"/>
    <xf numFmtId="0" fontId="7" fillId="0" borderId="0" xfId="0" applyFont="1" applyAlignment="1">
      <alignment horizontal="center"/>
    </xf>
    <xf numFmtId="49" fontId="20" fillId="0" borderId="0" xfId="1" applyNumberFormat="1" applyFont="1" applyBorder="1" applyAlignment="1" applyProtection="1"/>
    <xf numFmtId="49" fontId="7" fillId="0" borderId="0" xfId="0" applyNumberFormat="1" applyFont="1" applyBorder="1"/>
    <xf numFmtId="0" fontId="7" fillId="0" borderId="3" xfId="0" applyFont="1" applyBorder="1"/>
    <xf numFmtId="0" fontId="6" fillId="0" borderId="0" xfId="0" applyFont="1" applyAlignment="1">
      <alignment horizontal="center"/>
    </xf>
    <xf numFmtId="0" fontId="24" fillId="0" borderId="0" xfId="0" applyFont="1"/>
    <xf numFmtId="0" fontId="4" fillId="0" borderId="15" xfId="0" applyFont="1" applyBorder="1" applyAlignment="1">
      <alignment horizontal="left"/>
    </xf>
    <xf numFmtId="0" fontId="6" fillId="0" borderId="9" xfId="0" applyFont="1" applyBorder="1"/>
    <xf numFmtId="0" fontId="26" fillId="0" borderId="0" xfId="0" applyFont="1"/>
    <xf numFmtId="0" fontId="26" fillId="0" borderId="0" xfId="0" applyFont="1" applyAlignment="1">
      <alignment horizontal="left"/>
    </xf>
    <xf numFmtId="0" fontId="25" fillId="0" borderId="0" xfId="1" applyFont="1" applyBorder="1" applyAlignment="1" applyProtection="1"/>
    <xf numFmtId="0" fontId="25" fillId="0" borderId="0" xfId="0" applyFont="1"/>
    <xf numFmtId="49" fontId="7" fillId="0" borderId="0" xfId="0" applyNumberFormat="1" applyFont="1"/>
    <xf numFmtId="0" fontId="7" fillId="0" borderId="4" xfId="0" applyFont="1" applyBorder="1" applyAlignment="1">
      <alignment horizontal="center"/>
    </xf>
    <xf numFmtId="0" fontId="25" fillId="0" borderId="0" xfId="0" applyFont="1" applyBorder="1"/>
    <xf numFmtId="0" fontId="7" fillId="0" borderId="7" xfId="0" applyFont="1" applyBorder="1"/>
    <xf numFmtId="0" fontId="7" fillId="0" borderId="2" xfId="0" applyFont="1" applyBorder="1"/>
    <xf numFmtId="0" fontId="6" fillId="0" borderId="8" xfId="0" applyFont="1" applyBorder="1"/>
    <xf numFmtId="0" fontId="6" fillId="0" borderId="0" xfId="0" applyFont="1" applyAlignment="1"/>
    <xf numFmtId="0" fontId="24" fillId="0" borderId="0" xfId="0" applyFont="1" applyAlignment="1">
      <alignment horizontal="center"/>
    </xf>
    <xf numFmtId="0" fontId="24" fillId="0" borderId="0" xfId="0" applyFont="1" applyBorder="1"/>
    <xf numFmtId="0" fontId="24" fillId="0" borderId="0" xfId="0" applyFont="1" applyBorder="1" applyAlignment="1">
      <alignment horizontal="center"/>
    </xf>
    <xf numFmtId="0" fontId="24" fillId="0" borderId="2" xfId="0" applyFont="1" applyBorder="1"/>
    <xf numFmtId="0" fontId="24" fillId="0" borderId="3" xfId="0" applyFont="1" applyBorder="1"/>
    <xf numFmtId="0" fontId="24" fillId="0" borderId="5" xfId="0" applyFont="1" applyBorder="1"/>
    <xf numFmtId="0" fontId="4" fillId="0" borderId="0" xfId="0" applyFont="1" applyBorder="1"/>
    <xf numFmtId="0" fontId="3" fillId="0" borderId="0" xfId="0" applyFont="1" applyBorder="1" applyAlignment="1">
      <alignment horizontal="center"/>
    </xf>
    <xf numFmtId="0" fontId="8" fillId="0" borderId="0" xfId="0" applyFont="1"/>
    <xf numFmtId="0" fontId="6" fillId="0" borderId="0" xfId="0" applyFont="1" applyAlignment="1">
      <alignment horizontal="left"/>
    </xf>
    <xf numFmtId="0" fontId="27" fillId="0" borderId="0" xfId="0" applyFont="1"/>
    <xf numFmtId="0" fontId="8" fillId="0" borderId="0" xfId="0" applyFont="1" applyBorder="1"/>
    <xf numFmtId="0" fontId="7" fillId="0" borderId="0" xfId="0" applyFont="1" applyBorder="1" applyAlignment="1">
      <alignment horizontal="left"/>
    </xf>
    <xf numFmtId="0" fontId="20" fillId="0" borderId="0" xfId="1" applyFont="1" applyBorder="1" applyAlignment="1" applyProtection="1">
      <alignment vertical="center"/>
    </xf>
    <xf numFmtId="0" fontId="7" fillId="0" borderId="0" xfId="0" applyFont="1" applyAlignment="1">
      <alignment vertical="center"/>
    </xf>
    <xf numFmtId="0" fontId="7" fillId="0" borderId="10" xfId="0" applyFont="1" applyBorder="1"/>
    <xf numFmtId="0" fontId="7" fillId="0" borderId="11" xfId="0" applyFont="1" applyBorder="1"/>
    <xf numFmtId="0" fontId="6" fillId="0" borderId="10" xfId="0" applyFont="1" applyBorder="1"/>
    <xf numFmtId="0" fontId="23" fillId="0" borderId="0" xfId="0" applyFont="1" applyAlignment="1">
      <alignment horizontal="left"/>
    </xf>
    <xf numFmtId="49" fontId="8" fillId="0" borderId="10" xfId="0" applyNumberFormat="1" applyFont="1" applyBorder="1" applyAlignment="1">
      <alignment horizontal="center"/>
    </xf>
    <xf numFmtId="0" fontId="6" fillId="0" borderId="10" xfId="0" applyFont="1" applyBorder="1" applyAlignment="1">
      <alignment horizontal="center"/>
    </xf>
    <xf numFmtId="0" fontId="4" fillId="0" borderId="0" xfId="0" applyFont="1"/>
    <xf numFmtId="0" fontId="7" fillId="0" borderId="8" xfId="0" applyFont="1" applyBorder="1" applyAlignment="1">
      <alignment horizontal="left"/>
    </xf>
    <xf numFmtId="0" fontId="28" fillId="0" borderId="0" xfId="1" applyFont="1" applyBorder="1" applyAlignment="1" applyProtection="1"/>
    <xf numFmtId="0" fontId="7" fillId="0" borderId="0" xfId="0" applyFont="1" applyAlignment="1">
      <alignment horizontal="right"/>
    </xf>
    <xf numFmtId="0" fontId="7" fillId="0" borderId="0" xfId="0" applyFont="1" applyBorder="1" applyAlignment="1">
      <alignment horizontal="right"/>
    </xf>
    <xf numFmtId="0" fontId="4" fillId="0" borderId="10" xfId="0" applyFont="1" applyBorder="1" applyAlignment="1">
      <alignment horizontal="center"/>
    </xf>
    <xf numFmtId="0" fontId="4" fillId="0" borderId="0" xfId="0" applyFont="1" applyAlignment="1">
      <alignment horizontal="center"/>
    </xf>
    <xf numFmtId="0" fontId="25" fillId="0" borderId="0" xfId="1" applyFont="1" applyBorder="1" applyAlignment="1" applyProtection="1">
      <alignment horizontal="center"/>
    </xf>
    <xf numFmtId="0" fontId="8" fillId="0" borderId="2" xfId="0" applyFont="1" applyBorder="1" applyAlignment="1">
      <alignment horizontal="center"/>
    </xf>
    <xf numFmtId="0" fontId="20" fillId="0" borderId="0" xfId="1" applyFont="1" applyBorder="1" applyAlignment="1" applyProtection="1">
      <alignment horizontal="center"/>
    </xf>
    <xf numFmtId="0" fontId="29" fillId="0" borderId="16" xfId="0" applyFont="1" applyBorder="1"/>
    <xf numFmtId="0" fontId="30" fillId="0" borderId="0" xfId="0" applyFont="1"/>
    <xf numFmtId="0" fontId="30" fillId="0" borderId="17" xfId="0" applyFont="1" applyBorder="1"/>
    <xf numFmtId="0" fontId="7" fillId="0" borderId="0" xfId="0" applyFont="1" applyAlignment="1">
      <alignment horizontal="left"/>
    </xf>
    <xf numFmtId="0" fontId="30" fillId="0" borderId="0" xfId="0" applyFont="1" applyBorder="1"/>
    <xf numFmtId="0" fontId="29" fillId="0" borderId="18" xfId="0" applyFont="1" applyBorder="1"/>
    <xf numFmtId="0" fontId="29" fillId="0" borderId="18" xfId="0" applyFont="1" applyBorder="1" applyAlignment="1">
      <alignment horizontal="center"/>
    </xf>
    <xf numFmtId="0" fontId="31" fillId="0" borderId="0" xfId="0" applyFont="1"/>
    <xf numFmtId="0" fontId="23" fillId="0" borderId="9" xfId="0" applyFont="1" applyBorder="1"/>
    <xf numFmtId="49" fontId="7" fillId="0" borderId="10" xfId="0" applyNumberFormat="1" applyFont="1" applyBorder="1"/>
    <xf numFmtId="49" fontId="7" fillId="0" borderId="11" xfId="0" applyNumberFormat="1" applyFont="1" applyBorder="1"/>
    <xf numFmtId="49" fontId="6" fillId="0" borderId="0" xfId="0" applyNumberFormat="1" applyFont="1"/>
    <xf numFmtId="49" fontId="7" fillId="0" borderId="0" xfId="0" applyNumberFormat="1" applyFont="1" applyAlignment="1">
      <alignment horizontal="left"/>
    </xf>
    <xf numFmtId="49" fontId="31" fillId="0" borderId="0" xfId="0" applyNumberFormat="1" applyFont="1"/>
    <xf numFmtId="49" fontId="1" fillId="0" borderId="0" xfId="0" applyNumberFormat="1" applyFont="1"/>
    <xf numFmtId="49" fontId="3" fillId="0" borderId="0" xfId="0" applyNumberFormat="1" applyFont="1"/>
    <xf numFmtId="49" fontId="6" fillId="0" borderId="19" xfId="0" applyNumberFormat="1" applyFont="1" applyBorder="1"/>
    <xf numFmtId="49" fontId="7" fillId="0" borderId="19" xfId="0" applyNumberFormat="1" applyFont="1" applyBorder="1"/>
  </cellXfs>
  <cellStyles count="2">
    <cellStyle name="Hyperlink" xfId="1" builtinId="8"/>
    <cellStyle name="Normal" xfId="0" builtinId="0"/>
  </cellStyles>
  <dxfs count="81">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7"/>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428625</xdr:colOff>
      <xdr:row>48</xdr:row>
      <xdr:rowOff>0</xdr:rowOff>
    </xdr:to>
    <xdr:sp macro="" textlink="">
      <xdr:nvSpPr>
        <xdr:cNvPr id="1028" name="shapetype_202" hidden="1">
          <a:extLst>
            <a:ext uri="{FF2B5EF4-FFF2-40B4-BE49-F238E27FC236}">
              <a16:creationId xmlns:a16="http://schemas.microsoft.com/office/drawing/2014/main" id="{BBE37885-3A05-4BE7-8DBF-01D0DF932B0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428625</xdr:colOff>
      <xdr:row>48</xdr:row>
      <xdr:rowOff>0</xdr:rowOff>
    </xdr:to>
    <xdr:sp macro="" textlink="">
      <xdr:nvSpPr>
        <xdr:cNvPr id="1026" name="shapetype_202" hidden="1">
          <a:extLst>
            <a:ext uri="{FF2B5EF4-FFF2-40B4-BE49-F238E27FC236}">
              <a16:creationId xmlns:a16="http://schemas.microsoft.com/office/drawing/2014/main" id="{3CFE0AFB-DF1D-465C-8B47-774CF84FC06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476250</xdr:colOff>
      <xdr:row>47</xdr:row>
      <xdr:rowOff>76200</xdr:rowOff>
    </xdr:to>
    <xdr:sp macro="" textlink="">
      <xdr:nvSpPr>
        <xdr:cNvPr id="10242" name="shapetype_202" hidden="1">
          <a:extLst>
            <a:ext uri="{FF2B5EF4-FFF2-40B4-BE49-F238E27FC236}">
              <a16:creationId xmlns:a16="http://schemas.microsoft.com/office/drawing/2014/main" id="{F28A244C-CB71-4A62-8813-70E48A29374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514350</xdr:colOff>
      <xdr:row>48</xdr:row>
      <xdr:rowOff>57150</xdr:rowOff>
    </xdr:to>
    <xdr:sp macro="" textlink="">
      <xdr:nvSpPr>
        <xdr:cNvPr id="2050" name="shapetype_202" hidden="1">
          <a:extLst>
            <a:ext uri="{FF2B5EF4-FFF2-40B4-BE49-F238E27FC236}">
              <a16:creationId xmlns:a16="http://schemas.microsoft.com/office/drawing/2014/main" id="{E1FCB49E-BA40-403F-9B7E-C9C8E7DBA71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447675</xdr:colOff>
      <xdr:row>48</xdr:row>
      <xdr:rowOff>114300</xdr:rowOff>
    </xdr:to>
    <xdr:sp macro="" textlink="">
      <xdr:nvSpPr>
        <xdr:cNvPr id="3074" name="shapetype_202" hidden="1">
          <a:extLst>
            <a:ext uri="{FF2B5EF4-FFF2-40B4-BE49-F238E27FC236}">
              <a16:creationId xmlns:a16="http://schemas.microsoft.com/office/drawing/2014/main" id="{EEAC3C41-CFDB-450F-BCEF-E56699FB731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200025</xdr:colOff>
      <xdr:row>48</xdr:row>
      <xdr:rowOff>114300</xdr:rowOff>
    </xdr:to>
    <xdr:sp macro="" textlink="">
      <xdr:nvSpPr>
        <xdr:cNvPr id="4102" name="shapetype_202" hidden="1">
          <a:extLst>
            <a:ext uri="{FF2B5EF4-FFF2-40B4-BE49-F238E27FC236}">
              <a16:creationId xmlns:a16="http://schemas.microsoft.com/office/drawing/2014/main" id="{8AEB0114-9AC9-4FE3-B4FE-B2A098D6950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100" name="shapetype_202" hidden="1">
          <a:extLst>
            <a:ext uri="{FF2B5EF4-FFF2-40B4-BE49-F238E27FC236}">
              <a16:creationId xmlns:a16="http://schemas.microsoft.com/office/drawing/2014/main" id="{1F8606AC-4EDE-45FC-B292-0A493ECC78C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098" name="shapetype_202" hidden="1">
          <a:extLst>
            <a:ext uri="{FF2B5EF4-FFF2-40B4-BE49-F238E27FC236}">
              <a16:creationId xmlns:a16="http://schemas.microsoft.com/office/drawing/2014/main" id="{A20C49CA-E854-47B4-AA25-AF65C1D05CF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123825</xdr:colOff>
      <xdr:row>47</xdr:row>
      <xdr:rowOff>28575</xdr:rowOff>
    </xdr:to>
    <xdr:sp macro="" textlink="">
      <xdr:nvSpPr>
        <xdr:cNvPr id="5124" name="shapetype_202" hidden="1">
          <a:extLst>
            <a:ext uri="{FF2B5EF4-FFF2-40B4-BE49-F238E27FC236}">
              <a16:creationId xmlns:a16="http://schemas.microsoft.com/office/drawing/2014/main" id="{8429A19D-D06D-409E-946D-C4843A88D1B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123825</xdr:colOff>
      <xdr:row>47</xdr:row>
      <xdr:rowOff>28575</xdr:rowOff>
    </xdr:to>
    <xdr:sp macro="" textlink="">
      <xdr:nvSpPr>
        <xdr:cNvPr id="5122" name="shapetype_202" hidden="1">
          <a:extLst>
            <a:ext uri="{FF2B5EF4-FFF2-40B4-BE49-F238E27FC236}">
              <a16:creationId xmlns:a16="http://schemas.microsoft.com/office/drawing/2014/main" id="{E686B2C5-CF54-4A16-9B34-E24A2AB8DAF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647700</xdr:colOff>
      <xdr:row>49</xdr:row>
      <xdr:rowOff>47625</xdr:rowOff>
    </xdr:to>
    <xdr:sp macro="" textlink="">
      <xdr:nvSpPr>
        <xdr:cNvPr id="6146" name="shapetype_202" hidden="1">
          <a:extLst>
            <a:ext uri="{FF2B5EF4-FFF2-40B4-BE49-F238E27FC236}">
              <a16:creationId xmlns:a16="http://schemas.microsoft.com/office/drawing/2014/main" id="{FF2BB33B-7BC6-43E6-9D53-EFBD0C55DBC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781050</xdr:colOff>
      <xdr:row>47</xdr:row>
      <xdr:rowOff>9525</xdr:rowOff>
    </xdr:to>
    <xdr:sp macro="" textlink="">
      <xdr:nvSpPr>
        <xdr:cNvPr id="7170" name="shapetype_202" hidden="1">
          <a:extLst>
            <a:ext uri="{FF2B5EF4-FFF2-40B4-BE49-F238E27FC236}">
              <a16:creationId xmlns:a16="http://schemas.microsoft.com/office/drawing/2014/main" id="{2FFDE11A-8E93-4EAD-BC90-BD889AD18CB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38100</xdr:colOff>
      <xdr:row>47</xdr:row>
      <xdr:rowOff>19050</xdr:rowOff>
    </xdr:to>
    <xdr:sp macro="" textlink="">
      <xdr:nvSpPr>
        <xdr:cNvPr id="8194" name="shapetype_202" hidden="1">
          <a:extLst>
            <a:ext uri="{FF2B5EF4-FFF2-40B4-BE49-F238E27FC236}">
              <a16:creationId xmlns:a16="http://schemas.microsoft.com/office/drawing/2014/main" id="{162A99C0-05D2-484D-BD8D-89051686B8D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419100</xdr:colOff>
      <xdr:row>46</xdr:row>
      <xdr:rowOff>123825</xdr:rowOff>
    </xdr:to>
    <xdr:sp macro="" textlink="">
      <xdr:nvSpPr>
        <xdr:cNvPr id="9218" name="shapetype_202" hidden="1">
          <a:extLst>
            <a:ext uri="{FF2B5EF4-FFF2-40B4-BE49-F238E27FC236}">
              <a16:creationId xmlns:a16="http://schemas.microsoft.com/office/drawing/2014/main" id="{1BA5615C-5F7C-48BE-A0DC-16386B52221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6.vml"/><Relationship Id="rId1" Type="http://schemas.openxmlformats.org/officeDocument/2006/relationships/drawing" Target="../drawings/drawing6.xml"/><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7.vml"/><Relationship Id="rId1" Type="http://schemas.openxmlformats.org/officeDocument/2006/relationships/drawing" Target="../drawings/drawing7.xml"/><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8.vml"/><Relationship Id="rId1" Type="http://schemas.openxmlformats.org/officeDocument/2006/relationships/drawing" Target="../drawings/drawing8.xml"/><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9.vml"/><Relationship Id="rId1" Type="http://schemas.openxmlformats.org/officeDocument/2006/relationships/drawing" Target="../drawings/drawing9.xml"/><Relationship Id="rId4"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0.vml"/><Relationship Id="rId1" Type="http://schemas.openxmlformats.org/officeDocument/2006/relationships/drawing" Target="../drawings/drawing10.xml"/><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7.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9.xml.rels><?xml version="1.0" encoding="UTF-8" standalone="yes"?>
<Relationships xmlns="http://schemas.openxmlformats.org/package/2006/relationships"><Relationship Id="rId1" Type="http://schemas.openxmlformats.org/officeDocument/2006/relationships/image" Target="../media/image1.jpeg"/></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image" Target="../media/image1.jpeg"/></Relationships>
</file>

<file path=xl/worksheets/_rels/sheet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4.vml"/><Relationship Id="rId1" Type="http://schemas.openxmlformats.org/officeDocument/2006/relationships/drawing" Target="../drawings/drawing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5.vml"/><Relationship Id="rId1" Type="http://schemas.openxmlformats.org/officeDocument/2006/relationships/drawing" Target="../drawings/drawing5.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9.xml.rels><?xml version="1.0" encoding="UTF-8" standalone="yes"?>
<Relationships xmlns="http://schemas.openxmlformats.org/package/2006/relationships"><Relationship Id="rId1" Type="http://schemas.openxmlformats.org/officeDocument/2006/relationships/image" Target="../media/image1.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MK41"/>
  <sheetViews>
    <sheetView showGridLines="0" topLeftCell="A10" zoomScaleNormal="100" workbookViewId="0">
      <selection activeCell="D40" sqref="D40"/>
    </sheetView>
  </sheetViews>
  <sheetFormatPr defaultRowHeight="15" x14ac:dyDescent="0.25"/>
  <cols>
    <col min="1" max="1" width="2.42578125" style="1" customWidth="1"/>
    <col min="2" max="18" width="9.140625" style="1" customWidth="1"/>
    <col min="19" max="19" width="10.7109375" style="1" customWidth="1"/>
    <col min="20" max="1025" width="9.140625" style="1" customWidth="1"/>
  </cols>
  <sheetData>
    <row r="2" spans="2:19" ht="36.75" x14ac:dyDescent="0.6">
      <c r="B2" s="2" t="s">
        <v>0</v>
      </c>
      <c r="C2" s="3"/>
      <c r="D2" s="4"/>
      <c r="E2" s="4"/>
      <c r="F2" s="4"/>
      <c r="G2" s="4"/>
      <c r="H2" s="4"/>
      <c r="I2" s="4"/>
      <c r="J2" s="4"/>
      <c r="K2" s="4"/>
      <c r="L2" s="4"/>
      <c r="M2" s="4"/>
      <c r="N2" s="4"/>
      <c r="O2" s="4"/>
      <c r="P2" s="4"/>
      <c r="Q2" s="4"/>
      <c r="R2" s="4"/>
      <c r="S2" s="5"/>
    </row>
    <row r="3" spans="2:19" ht="15" customHeight="1" x14ac:dyDescent="0.25">
      <c r="B3" s="6" t="s">
        <v>1</v>
      </c>
      <c r="C3" s="7"/>
      <c r="D3" s="8"/>
      <c r="E3" s="8"/>
      <c r="F3" s="8"/>
      <c r="G3" s="8"/>
      <c r="H3" s="8"/>
      <c r="I3" s="8"/>
      <c r="J3" s="8"/>
      <c r="K3" s="8"/>
      <c r="L3" s="8"/>
      <c r="M3" s="8"/>
      <c r="N3" s="8"/>
      <c r="O3" s="8"/>
      <c r="P3" s="8"/>
      <c r="Q3" s="8"/>
      <c r="R3" s="8"/>
      <c r="S3" s="9"/>
    </row>
    <row r="4" spans="2:19" ht="15" customHeight="1" x14ac:dyDescent="0.25">
      <c r="B4" s="10" t="s">
        <v>2</v>
      </c>
      <c r="C4" s="7"/>
      <c r="D4" s="8"/>
      <c r="E4" s="8"/>
      <c r="F4" s="8"/>
      <c r="G4" s="8"/>
      <c r="H4" s="8"/>
      <c r="I4" s="8"/>
      <c r="J4" s="8"/>
      <c r="K4" s="8"/>
      <c r="L4" s="8"/>
      <c r="M4" s="8"/>
      <c r="N4" s="8"/>
      <c r="O4" s="8"/>
      <c r="P4" s="8"/>
      <c r="Q4" s="8"/>
      <c r="R4" s="8"/>
      <c r="S4" s="9"/>
    </row>
    <row r="5" spans="2:19" ht="15" customHeight="1" x14ac:dyDescent="0.25">
      <c r="B5" s="6"/>
      <c r="C5" s="7"/>
      <c r="D5" s="8"/>
      <c r="E5" s="8"/>
      <c r="F5" s="8"/>
      <c r="G5" s="8"/>
      <c r="H5" s="8"/>
      <c r="I5" s="8"/>
      <c r="J5" s="8"/>
      <c r="K5" s="8"/>
      <c r="L5" s="8"/>
      <c r="M5" s="8"/>
      <c r="N5" s="8"/>
      <c r="O5" s="8"/>
      <c r="P5" s="8"/>
      <c r="Q5" s="8"/>
      <c r="R5" s="8"/>
      <c r="S5" s="9"/>
    </row>
    <row r="6" spans="2:19" ht="15" customHeight="1" x14ac:dyDescent="0.25">
      <c r="B6" s="10" t="s">
        <v>3</v>
      </c>
      <c r="C6" s="7"/>
      <c r="D6" s="8"/>
      <c r="E6" s="8"/>
      <c r="F6" s="8"/>
      <c r="G6" s="8"/>
      <c r="H6" s="8"/>
      <c r="I6" s="8"/>
      <c r="J6" s="8"/>
      <c r="K6" s="8"/>
      <c r="L6" s="8"/>
      <c r="M6" s="8"/>
      <c r="N6" s="8"/>
      <c r="O6" s="8"/>
      <c r="P6" s="8"/>
      <c r="Q6" s="8"/>
      <c r="R6" s="8"/>
      <c r="S6" s="9"/>
    </row>
    <row r="7" spans="2:19" ht="15" customHeight="1" x14ac:dyDescent="0.25">
      <c r="B7" s="10" t="s">
        <v>4</v>
      </c>
      <c r="C7" s="7"/>
      <c r="D7" s="8"/>
      <c r="E7" s="8"/>
      <c r="F7" s="8"/>
      <c r="G7" s="8"/>
      <c r="H7" s="8"/>
      <c r="I7" s="8"/>
      <c r="J7" s="8"/>
      <c r="K7" s="8"/>
      <c r="L7" s="8"/>
      <c r="M7" s="8"/>
      <c r="N7" s="8"/>
      <c r="O7" s="8"/>
      <c r="P7" s="8"/>
      <c r="Q7" s="8"/>
      <c r="R7" s="8"/>
      <c r="S7" s="9"/>
    </row>
    <row r="8" spans="2:19" ht="15" customHeight="1" x14ac:dyDescent="0.25">
      <c r="B8" s="10" t="s">
        <v>5</v>
      </c>
      <c r="C8" s="7"/>
      <c r="D8" s="8"/>
      <c r="E8" s="8"/>
      <c r="F8" s="8"/>
      <c r="G8" s="8"/>
      <c r="H8" s="8"/>
      <c r="I8" s="8"/>
      <c r="J8" s="8"/>
      <c r="K8" s="8"/>
      <c r="L8" s="8"/>
      <c r="M8" s="8"/>
      <c r="N8" s="8"/>
      <c r="O8" s="8"/>
      <c r="P8" s="8"/>
      <c r="Q8" s="8"/>
      <c r="R8" s="8"/>
      <c r="S8" s="9"/>
    </row>
    <row r="9" spans="2:19" ht="15" customHeight="1" x14ac:dyDescent="0.25">
      <c r="B9" s="6"/>
      <c r="C9" s="7"/>
      <c r="D9" s="8"/>
      <c r="E9" s="8"/>
      <c r="F9" s="8"/>
      <c r="G9" s="8"/>
      <c r="H9" s="8"/>
      <c r="I9" s="8"/>
      <c r="J9" s="8"/>
      <c r="K9" s="8"/>
      <c r="L9" s="8"/>
      <c r="M9" s="8"/>
      <c r="N9" s="8"/>
      <c r="O9" s="8"/>
      <c r="P9" s="8"/>
      <c r="Q9" s="8"/>
      <c r="R9" s="8"/>
      <c r="S9" s="9"/>
    </row>
    <row r="10" spans="2:19" ht="15" customHeight="1" x14ac:dyDescent="0.25">
      <c r="B10" s="6" t="s">
        <v>6</v>
      </c>
      <c r="C10" s="7"/>
      <c r="D10" s="8"/>
      <c r="E10" s="8"/>
      <c r="F10" s="8"/>
      <c r="G10" s="8"/>
      <c r="H10" s="8"/>
      <c r="I10" s="8"/>
      <c r="J10" s="8"/>
      <c r="K10" s="8"/>
      <c r="L10" s="8"/>
      <c r="M10" s="8"/>
      <c r="N10" s="8"/>
      <c r="O10" s="8"/>
      <c r="P10" s="8"/>
      <c r="Q10" s="8"/>
      <c r="R10" s="8"/>
      <c r="S10" s="9"/>
    </row>
    <row r="11" spans="2:19" ht="15" customHeight="1" x14ac:dyDescent="0.25">
      <c r="B11" s="10" t="s">
        <v>7</v>
      </c>
      <c r="C11" s="7"/>
      <c r="D11" s="8"/>
      <c r="E11" s="8"/>
      <c r="F11" s="8"/>
      <c r="G11" s="8"/>
      <c r="H11" s="8"/>
      <c r="I11" s="8"/>
      <c r="J11" s="8"/>
      <c r="K11" s="8"/>
      <c r="L11" s="8"/>
      <c r="M11" s="8"/>
      <c r="N11" s="8"/>
      <c r="O11" s="8"/>
      <c r="P11" s="8"/>
      <c r="Q11" s="8"/>
      <c r="R11" s="8"/>
      <c r="S11" s="9"/>
    </row>
    <row r="12" spans="2:19" ht="15" customHeight="1" x14ac:dyDescent="0.25">
      <c r="B12" s="10" t="s">
        <v>8</v>
      </c>
      <c r="C12" s="7"/>
      <c r="D12" s="8"/>
      <c r="E12" s="8"/>
      <c r="F12" s="8"/>
      <c r="G12" s="8"/>
      <c r="H12" s="8"/>
      <c r="I12" s="8"/>
      <c r="J12" s="8"/>
      <c r="K12" s="8"/>
      <c r="L12" s="8"/>
      <c r="M12" s="8"/>
      <c r="N12" s="8"/>
      <c r="O12" s="8"/>
      <c r="P12" s="8"/>
      <c r="Q12" s="8"/>
      <c r="R12" s="8"/>
      <c r="S12" s="9"/>
    </row>
    <row r="13" spans="2:19" ht="15" customHeight="1" x14ac:dyDescent="0.25">
      <c r="B13" s="6"/>
      <c r="C13" s="7"/>
      <c r="D13" s="8"/>
      <c r="E13" s="8"/>
      <c r="F13" s="8"/>
      <c r="G13" s="8"/>
      <c r="H13" s="8"/>
      <c r="I13" s="8"/>
      <c r="J13" s="8"/>
      <c r="K13" s="8"/>
      <c r="L13" s="8"/>
      <c r="M13" s="8"/>
      <c r="N13" s="8"/>
      <c r="O13" s="8"/>
      <c r="P13" s="8"/>
      <c r="Q13" s="8"/>
      <c r="R13" s="8"/>
      <c r="S13" s="9"/>
    </row>
    <row r="14" spans="2:19" ht="15" customHeight="1" x14ac:dyDescent="0.25">
      <c r="B14" s="10" t="s">
        <v>9</v>
      </c>
      <c r="C14" s="7"/>
      <c r="D14" s="8"/>
      <c r="E14" s="8"/>
      <c r="F14" s="8"/>
      <c r="G14" s="8"/>
      <c r="H14" s="8"/>
      <c r="I14" s="8"/>
      <c r="J14" s="8"/>
      <c r="K14" s="8"/>
      <c r="L14" s="8"/>
      <c r="M14" s="8"/>
      <c r="N14" s="8"/>
      <c r="O14" s="8"/>
      <c r="P14" s="8"/>
      <c r="Q14" s="8"/>
      <c r="R14" s="8"/>
      <c r="S14" s="9"/>
    </row>
    <row r="15" spans="2:19" ht="15" customHeight="1" x14ac:dyDescent="0.25">
      <c r="B15" s="10" t="s">
        <v>10</v>
      </c>
      <c r="C15" s="7"/>
      <c r="D15" s="8"/>
      <c r="E15" s="8"/>
      <c r="F15" s="8"/>
      <c r="G15" s="8"/>
      <c r="H15" s="8"/>
      <c r="I15" s="8"/>
      <c r="J15" s="8"/>
      <c r="K15" s="8"/>
      <c r="L15" s="8"/>
      <c r="M15" s="8"/>
      <c r="N15" s="8"/>
      <c r="O15" s="8"/>
      <c r="P15" s="8"/>
      <c r="Q15" s="8"/>
      <c r="R15" s="8"/>
      <c r="S15" s="9"/>
    </row>
    <row r="16" spans="2:19" ht="15" customHeight="1" x14ac:dyDescent="0.25">
      <c r="B16" s="10" t="s">
        <v>11</v>
      </c>
      <c r="C16" s="7"/>
      <c r="D16" s="8"/>
      <c r="E16" s="8"/>
      <c r="F16" s="8"/>
      <c r="G16" s="8"/>
      <c r="H16" s="8"/>
      <c r="I16" s="8"/>
      <c r="J16" s="8"/>
      <c r="K16" s="8"/>
      <c r="L16" s="8"/>
      <c r="M16" s="8"/>
      <c r="N16" s="8"/>
      <c r="O16" s="8"/>
      <c r="P16" s="8"/>
      <c r="Q16" s="8"/>
      <c r="R16" s="8"/>
      <c r="S16" s="9"/>
    </row>
    <row r="17" spans="2:19" ht="15" customHeight="1" x14ac:dyDescent="0.25">
      <c r="B17" s="6"/>
      <c r="C17" s="7"/>
      <c r="D17" s="8"/>
      <c r="E17" s="8"/>
      <c r="F17" s="8"/>
      <c r="G17" s="8"/>
      <c r="H17" s="8"/>
      <c r="I17" s="8"/>
      <c r="J17" s="8"/>
      <c r="K17" s="8"/>
      <c r="L17" s="8"/>
      <c r="M17" s="8"/>
      <c r="N17" s="8"/>
      <c r="O17" s="8"/>
      <c r="P17" s="8"/>
      <c r="Q17" s="8"/>
      <c r="R17" s="8"/>
      <c r="S17" s="9"/>
    </row>
    <row r="18" spans="2:19" x14ac:dyDescent="0.25">
      <c r="B18" s="6" t="s">
        <v>12</v>
      </c>
      <c r="C18" s="7"/>
      <c r="D18" s="8"/>
      <c r="E18" s="8"/>
      <c r="F18" s="8"/>
      <c r="G18" s="8"/>
      <c r="H18" s="8"/>
      <c r="I18" s="8"/>
      <c r="J18" s="8"/>
      <c r="K18" s="8"/>
      <c r="L18" s="8"/>
      <c r="M18" s="8"/>
      <c r="N18" s="8"/>
      <c r="O18" s="8"/>
      <c r="P18" s="8"/>
      <c r="Q18" s="8"/>
      <c r="R18" s="8"/>
      <c r="S18" s="9"/>
    </row>
    <row r="19" spans="2:19" x14ac:dyDescent="0.25">
      <c r="B19" s="6"/>
      <c r="C19" s="7"/>
      <c r="D19" s="8"/>
      <c r="E19" s="8"/>
      <c r="F19" s="8"/>
      <c r="G19" s="8"/>
      <c r="H19" s="8"/>
      <c r="I19" s="8"/>
      <c r="J19" s="8"/>
      <c r="K19" s="8"/>
      <c r="L19" s="8"/>
      <c r="M19" s="8"/>
      <c r="N19" s="8"/>
      <c r="O19" s="8"/>
      <c r="P19" s="8"/>
      <c r="Q19" s="8"/>
      <c r="R19" s="8"/>
      <c r="S19" s="9"/>
    </row>
    <row r="20" spans="2:19" x14ac:dyDescent="0.25">
      <c r="B20" s="10" t="s">
        <v>13</v>
      </c>
      <c r="C20" s="7"/>
      <c r="D20" s="8"/>
      <c r="E20" s="8"/>
      <c r="F20" s="8"/>
      <c r="G20" s="8"/>
      <c r="H20" s="8"/>
      <c r="I20" s="8"/>
      <c r="J20" s="8"/>
      <c r="K20" s="8"/>
      <c r="L20" s="8"/>
      <c r="M20" s="8"/>
      <c r="N20" s="8"/>
      <c r="O20" s="8"/>
      <c r="P20" s="8"/>
      <c r="Q20" s="8"/>
      <c r="R20" s="8"/>
      <c r="S20" s="9"/>
    </row>
    <row r="21" spans="2:19" x14ac:dyDescent="0.25">
      <c r="B21" s="6"/>
      <c r="C21" s="7"/>
      <c r="D21" s="8"/>
      <c r="E21" s="8"/>
      <c r="F21" s="8"/>
      <c r="G21" s="8"/>
      <c r="H21" s="8"/>
      <c r="I21" s="8"/>
      <c r="J21" s="8"/>
      <c r="K21" s="8"/>
      <c r="L21" s="8"/>
      <c r="M21" s="8"/>
      <c r="N21" s="8"/>
      <c r="O21" s="8"/>
      <c r="P21" s="8"/>
      <c r="Q21" s="8"/>
      <c r="R21" s="8"/>
      <c r="S21" s="9"/>
    </row>
    <row r="22" spans="2:19" x14ac:dyDescent="0.25">
      <c r="B22" s="6" t="s">
        <v>14</v>
      </c>
      <c r="C22" s="7"/>
      <c r="D22" s="8"/>
      <c r="E22" s="8"/>
      <c r="F22" s="8"/>
      <c r="G22" s="8"/>
      <c r="H22" s="8"/>
      <c r="I22" s="8"/>
      <c r="J22" s="8"/>
      <c r="K22" s="8"/>
      <c r="L22" s="8"/>
      <c r="M22" s="8"/>
      <c r="N22" s="8"/>
      <c r="O22" s="8"/>
      <c r="P22" s="8"/>
      <c r="Q22" s="8"/>
      <c r="R22" s="8"/>
      <c r="S22" s="9"/>
    </row>
    <row r="23" spans="2:19" x14ac:dyDescent="0.25">
      <c r="B23" s="10" t="s">
        <v>15</v>
      </c>
      <c r="C23" s="7"/>
      <c r="D23" s="8"/>
      <c r="E23" s="8"/>
      <c r="F23" s="8"/>
      <c r="G23" s="8"/>
      <c r="H23" s="8"/>
      <c r="I23" s="8"/>
      <c r="J23" s="8"/>
      <c r="K23" s="8"/>
      <c r="L23" s="8"/>
      <c r="M23" s="8"/>
      <c r="N23" s="8"/>
      <c r="O23" s="8"/>
      <c r="P23" s="8"/>
      <c r="Q23" s="8"/>
      <c r="R23" s="8"/>
      <c r="S23" s="9"/>
    </row>
    <row r="24" spans="2:19" x14ac:dyDescent="0.25">
      <c r="B24" s="10" t="s">
        <v>16</v>
      </c>
      <c r="C24" s="7"/>
      <c r="D24" s="8"/>
      <c r="E24" s="8"/>
      <c r="F24" s="8"/>
      <c r="G24" s="8"/>
      <c r="H24" s="8"/>
      <c r="I24" s="8"/>
      <c r="J24" s="8"/>
      <c r="K24" s="8"/>
      <c r="L24" s="8"/>
      <c r="M24" s="8"/>
      <c r="N24" s="8"/>
      <c r="O24" s="8"/>
      <c r="P24" s="8"/>
      <c r="Q24" s="8"/>
      <c r="R24" s="8"/>
      <c r="S24" s="9"/>
    </row>
    <row r="25" spans="2:19" x14ac:dyDescent="0.25">
      <c r="B25" s="6"/>
      <c r="C25" s="7"/>
      <c r="D25" s="8"/>
      <c r="E25" s="8"/>
      <c r="F25" s="8"/>
      <c r="G25" s="8"/>
      <c r="H25" s="8"/>
      <c r="I25" s="8"/>
      <c r="J25" s="8"/>
      <c r="K25" s="8"/>
      <c r="L25" s="8"/>
      <c r="M25" s="8"/>
      <c r="N25" s="8"/>
      <c r="O25" s="8"/>
      <c r="P25" s="8"/>
      <c r="Q25" s="8"/>
      <c r="R25" s="8"/>
      <c r="S25" s="9"/>
    </row>
    <row r="26" spans="2:19" x14ac:dyDescent="0.25">
      <c r="B26" s="6" t="s">
        <v>17</v>
      </c>
      <c r="C26" s="7"/>
      <c r="D26" s="8"/>
      <c r="E26" s="8"/>
      <c r="F26" s="8"/>
      <c r="G26" s="8"/>
      <c r="H26" s="8"/>
      <c r="I26" s="8"/>
      <c r="J26" s="8"/>
      <c r="K26" s="8"/>
      <c r="L26" s="8"/>
      <c r="M26" s="8"/>
      <c r="N26" s="8"/>
      <c r="O26" s="8"/>
      <c r="P26" s="8"/>
      <c r="Q26" s="8"/>
      <c r="R26" s="8"/>
      <c r="S26" s="9"/>
    </row>
    <row r="27" spans="2:19" x14ac:dyDescent="0.25">
      <c r="B27" s="10" t="s">
        <v>18</v>
      </c>
      <c r="C27" s="7"/>
      <c r="D27" s="8"/>
      <c r="E27" s="8"/>
      <c r="F27" s="8"/>
      <c r="G27" s="8"/>
      <c r="H27" s="8"/>
      <c r="I27" s="8"/>
      <c r="J27" s="8"/>
      <c r="K27" s="8"/>
      <c r="L27" s="8"/>
      <c r="M27" s="8"/>
      <c r="N27" s="8"/>
      <c r="O27" s="8"/>
      <c r="P27" s="8"/>
      <c r="Q27" s="8"/>
      <c r="R27" s="8"/>
      <c r="S27" s="9"/>
    </row>
    <row r="28" spans="2:19" x14ac:dyDescent="0.25">
      <c r="B28" s="6"/>
      <c r="C28" s="7"/>
      <c r="D28" s="8"/>
      <c r="E28" s="8"/>
      <c r="F28" s="8"/>
      <c r="G28" s="8"/>
      <c r="H28" s="8"/>
      <c r="I28" s="8"/>
      <c r="J28" s="8"/>
      <c r="K28" s="8"/>
      <c r="L28" s="8"/>
      <c r="M28" s="8"/>
      <c r="N28" s="8"/>
      <c r="O28" s="8"/>
      <c r="P28" s="8"/>
      <c r="Q28" s="8"/>
      <c r="R28" s="8"/>
      <c r="S28" s="9"/>
    </row>
    <row r="29" spans="2:19" x14ac:dyDescent="0.25">
      <c r="B29" s="6" t="s">
        <v>19</v>
      </c>
      <c r="C29" s="7"/>
      <c r="D29" s="8"/>
      <c r="E29" s="8"/>
      <c r="F29" s="8"/>
      <c r="G29" s="8"/>
      <c r="H29" s="8"/>
      <c r="I29" s="8"/>
      <c r="J29" s="8"/>
      <c r="K29" s="8"/>
      <c r="L29" s="8"/>
      <c r="M29" s="8"/>
      <c r="N29" s="8"/>
      <c r="O29" s="8"/>
      <c r="P29" s="8"/>
      <c r="Q29" s="8"/>
      <c r="R29" s="8"/>
      <c r="S29" s="9"/>
    </row>
    <row r="30" spans="2:19" x14ac:dyDescent="0.25">
      <c r="B30" s="10" t="s">
        <v>20</v>
      </c>
      <c r="C30" s="7"/>
      <c r="D30" s="8"/>
      <c r="E30" s="8"/>
      <c r="F30" s="8"/>
      <c r="G30" s="8"/>
      <c r="H30" s="8"/>
      <c r="I30" s="8"/>
      <c r="J30" s="8"/>
      <c r="K30" s="8"/>
      <c r="L30" s="8"/>
      <c r="M30" s="8"/>
      <c r="N30" s="8"/>
      <c r="O30" s="8"/>
      <c r="P30" s="8"/>
      <c r="Q30" s="8"/>
      <c r="R30" s="8"/>
      <c r="S30" s="9"/>
    </row>
    <row r="31" spans="2:19" x14ac:dyDescent="0.25">
      <c r="B31" s="10" t="s">
        <v>21</v>
      </c>
      <c r="C31" s="7"/>
      <c r="D31" s="8"/>
      <c r="E31" s="8"/>
      <c r="F31" s="8"/>
      <c r="G31" s="8"/>
      <c r="H31" s="8"/>
      <c r="I31" s="8"/>
      <c r="J31" s="8"/>
      <c r="K31" s="8"/>
      <c r="L31" s="8"/>
      <c r="M31" s="8"/>
      <c r="N31" s="8"/>
      <c r="O31" s="8"/>
      <c r="P31" s="8"/>
      <c r="Q31" s="8"/>
      <c r="R31" s="8"/>
      <c r="S31" s="9"/>
    </row>
    <row r="32" spans="2:19" x14ac:dyDescent="0.25">
      <c r="B32" s="6"/>
      <c r="C32" s="7"/>
      <c r="D32" s="8"/>
      <c r="E32" s="8"/>
      <c r="F32" s="8"/>
      <c r="G32" s="8"/>
      <c r="H32" s="8"/>
      <c r="I32" s="8"/>
      <c r="J32" s="8"/>
      <c r="K32" s="8"/>
      <c r="L32" s="8"/>
      <c r="M32" s="8"/>
      <c r="N32" s="8"/>
      <c r="O32" s="8"/>
      <c r="P32" s="8"/>
      <c r="Q32" s="8"/>
      <c r="R32" s="8"/>
      <c r="S32" s="9"/>
    </row>
    <row r="33" spans="2:19" x14ac:dyDescent="0.25">
      <c r="B33" s="6" t="s">
        <v>22</v>
      </c>
      <c r="C33" s="7"/>
      <c r="D33" s="8"/>
      <c r="E33" s="8"/>
      <c r="F33" s="8"/>
      <c r="G33" s="8"/>
      <c r="H33" s="8"/>
      <c r="I33" s="8"/>
      <c r="J33" s="8"/>
      <c r="K33" s="8"/>
      <c r="L33" s="8"/>
      <c r="M33" s="8"/>
      <c r="N33" s="8"/>
      <c r="O33" s="8"/>
      <c r="P33" s="8"/>
      <c r="Q33" s="8"/>
      <c r="R33" s="8"/>
      <c r="S33" s="9"/>
    </row>
    <row r="34" spans="2:19" x14ac:dyDescent="0.25">
      <c r="B34" s="10" t="s">
        <v>23</v>
      </c>
      <c r="C34" s="7"/>
      <c r="D34" s="8"/>
      <c r="E34" s="8"/>
      <c r="F34" s="8"/>
      <c r="G34" s="8"/>
      <c r="H34" s="8"/>
      <c r="I34" s="8"/>
      <c r="J34" s="8"/>
      <c r="K34" s="8"/>
      <c r="L34" s="8"/>
      <c r="M34" s="8"/>
      <c r="N34" s="8"/>
      <c r="O34" s="8"/>
      <c r="P34" s="8"/>
      <c r="Q34" s="8"/>
      <c r="R34" s="8"/>
      <c r="S34" s="9"/>
    </row>
    <row r="35" spans="2:19" x14ac:dyDescent="0.25">
      <c r="B35" s="6"/>
      <c r="C35" s="7"/>
      <c r="D35" s="8"/>
      <c r="E35" s="8"/>
      <c r="F35" s="8"/>
      <c r="G35" s="8"/>
      <c r="H35" s="8"/>
      <c r="I35" s="8"/>
      <c r="J35" s="8"/>
      <c r="K35" s="8"/>
      <c r="L35" s="8"/>
      <c r="M35" s="8"/>
      <c r="N35" s="8"/>
      <c r="O35" s="8"/>
      <c r="P35" s="8"/>
      <c r="Q35" s="8"/>
      <c r="R35" s="8"/>
      <c r="S35" s="9"/>
    </row>
    <row r="36" spans="2:19" x14ac:dyDescent="0.25">
      <c r="B36" s="6" t="s">
        <v>24</v>
      </c>
      <c r="C36" s="7"/>
      <c r="D36" s="8"/>
      <c r="E36" s="8"/>
      <c r="F36" s="8"/>
      <c r="G36" s="8"/>
      <c r="H36" s="8"/>
      <c r="I36" s="8"/>
      <c r="J36" s="8"/>
      <c r="K36" s="8"/>
      <c r="L36" s="8"/>
      <c r="M36" s="8"/>
      <c r="N36" s="8"/>
      <c r="O36" s="8"/>
      <c r="P36" s="8"/>
      <c r="Q36" s="8"/>
      <c r="R36" s="8"/>
      <c r="S36" s="9"/>
    </row>
    <row r="37" spans="2:19" x14ac:dyDescent="0.25">
      <c r="B37" s="10" t="s">
        <v>25</v>
      </c>
      <c r="C37" s="7"/>
      <c r="D37" s="8"/>
      <c r="E37" s="8"/>
      <c r="F37" s="8"/>
      <c r="G37" s="8"/>
      <c r="H37" s="8"/>
      <c r="I37" s="8"/>
      <c r="J37" s="8"/>
      <c r="K37" s="8"/>
      <c r="L37" s="8"/>
      <c r="M37" s="8"/>
      <c r="N37" s="8"/>
      <c r="O37" s="8"/>
      <c r="P37" s="8"/>
      <c r="Q37" s="8"/>
      <c r="R37" s="8"/>
      <c r="S37" s="9"/>
    </row>
    <row r="38" spans="2:19" x14ac:dyDescent="0.25">
      <c r="B38" s="6"/>
      <c r="C38" s="7"/>
      <c r="D38" s="8"/>
      <c r="E38" s="8"/>
      <c r="F38" s="8"/>
      <c r="G38" s="8"/>
      <c r="H38" s="8"/>
      <c r="I38" s="8"/>
      <c r="J38" s="8"/>
      <c r="K38" s="8"/>
      <c r="L38" s="8"/>
      <c r="M38" s="8"/>
      <c r="N38" s="8"/>
      <c r="O38" s="8"/>
      <c r="P38" s="8"/>
      <c r="Q38" s="8"/>
      <c r="R38" s="8"/>
      <c r="S38" s="9"/>
    </row>
    <row r="39" spans="2:19" x14ac:dyDescent="0.25">
      <c r="B39" s="10" t="s">
        <v>26</v>
      </c>
      <c r="C39" s="7"/>
      <c r="D39" s="8"/>
      <c r="E39" s="8"/>
      <c r="F39" s="8"/>
      <c r="G39" s="8"/>
      <c r="H39" s="8"/>
      <c r="I39" s="8"/>
      <c r="J39" s="8"/>
      <c r="K39" s="8"/>
      <c r="L39" s="8"/>
      <c r="M39" s="8"/>
      <c r="N39" s="8"/>
      <c r="O39" s="8"/>
      <c r="P39" s="8"/>
      <c r="Q39" s="8"/>
      <c r="R39" s="8"/>
      <c r="S39" s="9"/>
    </row>
    <row r="40" spans="2:19" x14ac:dyDescent="0.25">
      <c r="B40" s="11" t="s">
        <v>27</v>
      </c>
      <c r="C40" s="7"/>
      <c r="D40" s="8"/>
      <c r="E40" s="8"/>
      <c r="F40" s="8"/>
      <c r="G40" s="8"/>
      <c r="H40" s="8"/>
      <c r="I40" s="8"/>
      <c r="J40" s="8"/>
      <c r="K40" s="8"/>
      <c r="L40" s="8"/>
      <c r="M40" s="8"/>
      <c r="N40" s="8"/>
      <c r="O40" s="8"/>
      <c r="P40" s="8"/>
      <c r="Q40" s="8"/>
      <c r="R40" s="8"/>
      <c r="S40" s="9"/>
    </row>
    <row r="41" spans="2:19" x14ac:dyDescent="0.25">
      <c r="B41" s="12"/>
      <c r="C41" s="13"/>
      <c r="D41" s="14"/>
      <c r="E41" s="14"/>
      <c r="F41" s="14"/>
      <c r="G41" s="14"/>
      <c r="H41" s="14"/>
      <c r="I41" s="14"/>
      <c r="J41" s="14"/>
      <c r="K41" s="14"/>
      <c r="L41" s="14"/>
      <c r="M41" s="14"/>
      <c r="N41" s="14"/>
      <c r="O41" s="14"/>
      <c r="P41" s="14"/>
      <c r="Q41" s="14"/>
      <c r="R41" s="14"/>
      <c r="S41" s="15"/>
    </row>
  </sheetData>
  <pageMargins left="0.7" right="0.7" top="0.75" bottom="0.75" header="0.51180555555555496" footer="0.51180555555555496"/>
  <pageSetup firstPageNumber="0" orientation="portrait" horizontalDpi="300" verticalDpi="300"/>
  <pictur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109"/>
  <sheetViews>
    <sheetView showGridLines="0" tabSelected="1" topLeftCell="A7" zoomScaleNormal="100" workbookViewId="0">
      <selection activeCell="B32" sqref="B32"/>
    </sheetView>
  </sheetViews>
  <sheetFormatPr defaultRowHeight="15.75" x14ac:dyDescent="0.3"/>
  <cols>
    <col min="1" max="1" width="3" style="1" customWidth="1"/>
    <col min="2" max="2" width="25.5703125" style="1" customWidth="1"/>
    <col min="3" max="3" width="9.140625" style="132" customWidth="1"/>
    <col min="4" max="4" width="16.85546875" style="1" customWidth="1"/>
    <col min="5" max="5" width="15.42578125" style="1" customWidth="1"/>
    <col min="6" max="6" width="11.42578125" style="1"/>
    <col min="7" max="7" width="2.85546875" style="1" customWidth="1"/>
    <col min="8" max="8" width="9.140625" style="94" customWidth="1"/>
    <col min="9" max="9" width="19.85546875" style="1" customWidth="1"/>
    <col min="10" max="10" width="19.85546875" style="94" customWidth="1"/>
    <col min="11" max="11" width="12" style="1" customWidth="1"/>
    <col min="12" max="12" width="11.28515625" style="1" customWidth="1"/>
    <col min="13" max="1025" width="9.140625" style="1" customWidth="1"/>
  </cols>
  <sheetData>
    <row r="1" spans="2:12" ht="14.25" customHeight="1" x14ac:dyDescent="0.3"/>
    <row r="2" spans="2:12" s="82" customFormat="1" ht="36.75" x14ac:dyDescent="0.6">
      <c r="B2" s="124" t="s">
        <v>653</v>
      </c>
      <c r="C2" s="134"/>
      <c r="D2" s="23"/>
      <c r="E2" s="23"/>
      <c r="F2" s="81"/>
      <c r="G2" s="25"/>
      <c r="H2" s="79" t="s">
        <v>139</v>
      </c>
      <c r="I2" s="130"/>
      <c r="J2" s="23"/>
      <c r="K2" s="23"/>
      <c r="L2" s="81"/>
    </row>
    <row r="3" spans="2:12" s="82" customFormat="1" ht="15" customHeight="1" x14ac:dyDescent="0.55000000000000004">
      <c r="B3" s="152"/>
      <c r="C3" s="139"/>
      <c r="H3" s="153"/>
      <c r="I3" s="85"/>
    </row>
    <row r="4" spans="2:12" s="94" customFormat="1" ht="15" x14ac:dyDescent="0.3">
      <c r="B4" s="116" t="s">
        <v>165</v>
      </c>
      <c r="C4" s="103">
        <f>(ROUNDDOWN((Character!E10-10)/2,0))</f>
        <v>4</v>
      </c>
      <c r="H4" s="142" t="s">
        <v>74</v>
      </c>
      <c r="I4" s="143" t="s">
        <v>139</v>
      </c>
      <c r="J4" s="130" t="s">
        <v>129</v>
      </c>
      <c r="K4" s="109" t="s">
        <v>140</v>
      </c>
      <c r="L4" s="111" t="s">
        <v>141</v>
      </c>
    </row>
    <row r="5" spans="2:12" s="94" customFormat="1" ht="15" x14ac:dyDescent="0.3">
      <c r="B5" s="92" t="s">
        <v>166</v>
      </c>
      <c r="C5" s="48">
        <f>8+Character!E12+(ROUNDDOWN((Character!E10-10)/2,0))</f>
        <v>16</v>
      </c>
      <c r="H5" s="144">
        <v>1</v>
      </c>
      <c r="I5" s="176" t="s">
        <v>654</v>
      </c>
      <c r="J5" s="148"/>
    </row>
    <row r="6" spans="2:12" s="94" customFormat="1" ht="15" x14ac:dyDescent="0.3">
      <c r="B6" s="92" t="s">
        <v>168</v>
      </c>
      <c r="C6" s="48">
        <f>(Character!E12)+(ROUNDDOWN((Character!E10-10)/2,0))</f>
        <v>8</v>
      </c>
      <c r="H6" s="144">
        <v>1</v>
      </c>
      <c r="I6" s="176" t="s">
        <v>655</v>
      </c>
      <c r="J6" s="177"/>
    </row>
    <row r="7" spans="2:12" s="94" customFormat="1" ht="12" customHeight="1" x14ac:dyDescent="0.3">
      <c r="B7" s="100" t="s">
        <v>656</v>
      </c>
      <c r="C7" s="61" t="s">
        <v>657</v>
      </c>
      <c r="H7" s="144">
        <v>2</v>
      </c>
      <c r="I7" s="41" t="s">
        <v>544</v>
      </c>
      <c r="J7" s="177"/>
    </row>
    <row r="8" spans="2:12" s="94" customFormat="1" ht="12.75" customHeight="1" x14ac:dyDescent="0.3">
      <c r="B8" s="85"/>
      <c r="C8" s="144"/>
      <c r="H8" s="144">
        <v>2</v>
      </c>
      <c r="I8" s="131" t="s">
        <v>658</v>
      </c>
      <c r="J8" s="177"/>
    </row>
    <row r="9" spans="2:12" s="94" customFormat="1" ht="12.75" customHeight="1" x14ac:dyDescent="0.3">
      <c r="B9" s="116" t="s">
        <v>334</v>
      </c>
      <c r="C9" s="103">
        <f>(ROUNDDOWN((Character!E10-10)/2,0))+Character!B17</f>
        <v>16</v>
      </c>
      <c r="H9" s="144">
        <v>3</v>
      </c>
      <c r="I9" s="41" t="s">
        <v>659</v>
      </c>
    </row>
    <row r="10" spans="2:12" s="94" customFormat="1" ht="12.75" customHeight="1" x14ac:dyDescent="0.3">
      <c r="B10" s="100" t="s">
        <v>336</v>
      </c>
      <c r="C10" s="61">
        <f>COUNTIF((C16:C35),"~*")+COUNTIF((C41:C51),"~*")+COUNTIF((C57:C70),"~*")+COUNTIF((C76:C86),"~*")+COUNTIF((C92:C109),"~*")</f>
        <v>8</v>
      </c>
      <c r="H10" s="144">
        <v>3</v>
      </c>
      <c r="I10" s="131" t="s">
        <v>660</v>
      </c>
    </row>
    <row r="11" spans="2:12" s="94" customFormat="1" ht="15" x14ac:dyDescent="0.3">
      <c r="C11" s="144"/>
      <c r="H11" s="144">
        <v>5</v>
      </c>
      <c r="I11" s="131" t="s">
        <v>661</v>
      </c>
    </row>
    <row r="12" spans="2:12" s="94" customFormat="1" ht="15" x14ac:dyDescent="0.3">
      <c r="B12" s="88" t="s">
        <v>204</v>
      </c>
      <c r="C12" s="102"/>
      <c r="D12" s="102"/>
      <c r="E12" s="160"/>
      <c r="F12" s="147"/>
      <c r="G12" s="41"/>
      <c r="H12" s="144">
        <v>6</v>
      </c>
      <c r="I12" s="131" t="s">
        <v>662</v>
      </c>
    </row>
    <row r="13" spans="2:12" s="94" customFormat="1" ht="15" x14ac:dyDescent="0.3">
      <c r="B13" s="92" t="s">
        <v>205</v>
      </c>
      <c r="C13" s="56">
        <f>IF(Character!B17&gt;=2,2,0)+IF(Character!B17&gt;=3,1,0)+IF(Character!B17&gt;=3,1,0)</f>
        <v>4</v>
      </c>
      <c r="D13" s="56"/>
      <c r="E13" s="41"/>
      <c r="F13" s="64"/>
      <c r="G13" s="41"/>
      <c r="H13" s="144">
        <v>10</v>
      </c>
      <c r="I13" s="131" t="s">
        <v>663</v>
      </c>
      <c r="J13" s="41"/>
    </row>
    <row r="14" spans="2:12" s="94" customFormat="1" ht="15" x14ac:dyDescent="0.3">
      <c r="B14" s="92" t="s">
        <v>105</v>
      </c>
      <c r="C14" s="56">
        <v>1</v>
      </c>
      <c r="D14" s="56"/>
      <c r="E14" s="41"/>
      <c r="F14" s="64"/>
      <c r="G14" s="41"/>
      <c r="H14" s="56">
        <v>11</v>
      </c>
      <c r="I14" s="131" t="s">
        <v>664</v>
      </c>
      <c r="J14" s="41"/>
    </row>
    <row r="15" spans="2:12" s="94" customFormat="1" ht="15" x14ac:dyDescent="0.3">
      <c r="B15" s="100" t="s">
        <v>180</v>
      </c>
      <c r="C15" s="120" t="s">
        <v>355</v>
      </c>
      <c r="D15" s="120" t="s">
        <v>182</v>
      </c>
      <c r="E15" s="120" t="s">
        <v>129</v>
      </c>
      <c r="F15" s="161" t="s">
        <v>656</v>
      </c>
      <c r="G15" s="85"/>
      <c r="H15" s="56">
        <v>14</v>
      </c>
      <c r="I15" s="131" t="s">
        <v>665</v>
      </c>
    </row>
    <row r="16" spans="2:12" s="94" customFormat="1" ht="15" x14ac:dyDescent="0.3">
      <c r="B16" s="131" t="str">
        <f>IF(AND((OR(C7="Vengeance")),Character!B17&gt;=3),"Bane","Bane (U)")</f>
        <v>Bane (U)</v>
      </c>
      <c r="C16" s="56" t="str">
        <f>IF(AND((OR(C7="Vengeance")),Character!B17&gt;=3),"∞","")</f>
        <v/>
      </c>
      <c r="D16" s="162"/>
      <c r="E16" s="85"/>
      <c r="F16" s="94" t="s">
        <v>666</v>
      </c>
      <c r="H16" s="56"/>
    </row>
    <row r="17" spans="2:9" s="94" customFormat="1" ht="15" x14ac:dyDescent="0.3">
      <c r="B17" s="131" t="s">
        <v>361</v>
      </c>
      <c r="C17" s="144" t="s">
        <v>39</v>
      </c>
      <c r="H17" s="144"/>
      <c r="I17" s="94" t="s">
        <v>667</v>
      </c>
    </row>
    <row r="18" spans="2:9" s="94" customFormat="1" ht="15" x14ac:dyDescent="0.3">
      <c r="B18" s="131" t="s">
        <v>365</v>
      </c>
      <c r="C18" s="144"/>
      <c r="H18" s="144">
        <v>3</v>
      </c>
      <c r="I18" s="131" t="s">
        <v>668</v>
      </c>
    </row>
    <row r="19" spans="2:9" s="94" customFormat="1" ht="15" x14ac:dyDescent="0.3">
      <c r="B19" s="131" t="s">
        <v>669</v>
      </c>
      <c r="C19" s="144"/>
      <c r="H19" s="144">
        <v>7</v>
      </c>
      <c r="I19" s="131" t="s">
        <v>670</v>
      </c>
    </row>
    <row r="20" spans="2:9" s="94" customFormat="1" ht="15" x14ac:dyDescent="0.3">
      <c r="B20" s="131" t="s">
        <v>213</v>
      </c>
      <c r="C20" s="144"/>
      <c r="H20" s="144">
        <v>15</v>
      </c>
      <c r="I20" s="131" t="s">
        <v>671</v>
      </c>
    </row>
    <row r="21" spans="2:9" s="94" customFormat="1" ht="15" x14ac:dyDescent="0.3">
      <c r="B21" s="131" t="s">
        <v>368</v>
      </c>
      <c r="C21" s="144"/>
      <c r="H21" s="144">
        <v>20</v>
      </c>
      <c r="I21" s="131" t="s">
        <v>672</v>
      </c>
    </row>
    <row r="22" spans="2:9" s="94" customFormat="1" ht="15" x14ac:dyDescent="0.3">
      <c r="B22" s="131" t="s">
        <v>214</v>
      </c>
      <c r="C22" s="144"/>
      <c r="H22" s="144"/>
    </row>
    <row r="23" spans="2:9" s="94" customFormat="1" ht="15" x14ac:dyDescent="0.3">
      <c r="B23" s="131" t="s">
        <v>371</v>
      </c>
      <c r="C23" s="144"/>
      <c r="H23" s="144"/>
      <c r="I23" s="94" t="s">
        <v>673</v>
      </c>
    </row>
    <row r="24" spans="2:9" s="94" customFormat="1" ht="15" x14ac:dyDescent="0.3">
      <c r="B24" s="131" t="s">
        <v>674</v>
      </c>
      <c r="C24" s="144"/>
      <c r="H24" s="144">
        <v>3</v>
      </c>
      <c r="I24" s="131" t="s">
        <v>668</v>
      </c>
    </row>
    <row r="25" spans="2:9" s="94" customFormat="1" ht="15" x14ac:dyDescent="0.3">
      <c r="B25" s="131" t="str">
        <f>IF(AND((OR(C7="Ancients")),Character!B17&gt;=3),"Ensnaring Strike","Ensnaring Strike (U)")</f>
        <v>Ensnaring Strike (U)</v>
      </c>
      <c r="C25" s="144" t="s">
        <v>39</v>
      </c>
      <c r="F25" s="94" t="s">
        <v>675</v>
      </c>
      <c r="H25" s="144">
        <v>7</v>
      </c>
      <c r="I25" s="131" t="s">
        <v>676</v>
      </c>
    </row>
    <row r="26" spans="2:9" s="94" customFormat="1" ht="15" x14ac:dyDescent="0.3">
      <c r="B26" s="131" t="s">
        <v>221</v>
      </c>
      <c r="C26" s="144"/>
      <c r="H26" s="144">
        <v>15</v>
      </c>
      <c r="I26" s="131" t="s">
        <v>677</v>
      </c>
    </row>
    <row r="27" spans="2:9" s="94" customFormat="1" ht="15" x14ac:dyDescent="0.3">
      <c r="B27" s="131" t="str">
        <f>IF(AND((OR(C7="Vengeance")),Character!B17&gt;=3),"Hunter’s Mark","Hunter’s Mark (U)")</f>
        <v>Hunter’s Mark (U)</v>
      </c>
      <c r="C27" s="144" t="str">
        <f>IF(AND((OR(C7="Vengeance")),Character!B17&gt;=3),"∞","")</f>
        <v/>
      </c>
      <c r="F27" s="94" t="s">
        <v>666</v>
      </c>
      <c r="H27" s="144">
        <v>20</v>
      </c>
      <c r="I27" s="131" t="s">
        <v>678</v>
      </c>
    </row>
    <row r="28" spans="2:9" s="94" customFormat="1" ht="15" x14ac:dyDescent="0.3">
      <c r="B28" s="131" t="s">
        <v>380</v>
      </c>
      <c r="C28" s="144" t="str">
        <f>IF(AND((OR(C7="Devotion")),Character!B17&gt;=3),"∞","")</f>
        <v/>
      </c>
      <c r="F28" s="94" t="s">
        <v>667</v>
      </c>
      <c r="H28" s="144"/>
    </row>
    <row r="29" spans="2:9" s="94" customFormat="1" ht="15" x14ac:dyDescent="0.3">
      <c r="B29" s="131" t="s">
        <v>382</v>
      </c>
      <c r="C29" s="144"/>
      <c r="H29" s="144"/>
      <c r="I29" s="94" t="s">
        <v>679</v>
      </c>
    </row>
    <row r="30" spans="2:9" s="94" customFormat="1" ht="15" x14ac:dyDescent="0.3">
      <c r="B30" s="131" t="str">
        <f>IF(AND((OR(C7="Devotion")),Character!B17&gt;=3),"Sanctuary","Sanctuary (U)")</f>
        <v>Sanctuary (U)</v>
      </c>
      <c r="C30" s="144" t="str">
        <f>IF(AND((OR(C7="Devotion")),Character!B17&gt;=3),"∞","")</f>
        <v/>
      </c>
      <c r="F30" s="94" t="s">
        <v>680</v>
      </c>
      <c r="H30" s="144">
        <v>3</v>
      </c>
      <c r="I30" s="131" t="s">
        <v>668</v>
      </c>
    </row>
    <row r="31" spans="2:9" s="94" customFormat="1" ht="15" x14ac:dyDescent="0.3">
      <c r="B31" s="131" t="s">
        <v>681</v>
      </c>
      <c r="C31" s="144"/>
      <c r="H31" s="144">
        <v>7</v>
      </c>
      <c r="I31" s="131" t="s">
        <v>682</v>
      </c>
    </row>
    <row r="32" spans="2:9" s="94" customFormat="1" ht="15" x14ac:dyDescent="0.3">
      <c r="B32" s="131" t="s">
        <v>386</v>
      </c>
      <c r="C32" s="144" t="s">
        <v>39</v>
      </c>
      <c r="H32" s="144">
        <v>15</v>
      </c>
      <c r="I32" s="131" t="s">
        <v>683</v>
      </c>
    </row>
    <row r="33" spans="2:10" s="94" customFormat="1" ht="15" x14ac:dyDescent="0.3">
      <c r="B33" s="131" t="str">
        <f>IF(AND((OR(C7="Ancients")),Character!B17&gt;=3),"Speak with Animals","Speak with Animals (U)")</f>
        <v>Speak with Animals (U)</v>
      </c>
      <c r="C33" s="144" t="s">
        <v>39</v>
      </c>
      <c r="F33" s="94" t="s">
        <v>675</v>
      </c>
      <c r="H33" s="56">
        <v>20</v>
      </c>
      <c r="I33" s="131" t="s">
        <v>684</v>
      </c>
      <c r="J33" s="41"/>
    </row>
    <row r="34" spans="2:10" s="94" customFormat="1" ht="15" x14ac:dyDescent="0.3">
      <c r="B34" s="131" t="s">
        <v>685</v>
      </c>
      <c r="C34" s="144"/>
      <c r="H34" s="41"/>
      <c r="I34" s="41"/>
      <c r="J34" s="41"/>
    </row>
    <row r="35" spans="2:10" s="94" customFormat="1" ht="15" x14ac:dyDescent="0.3">
      <c r="B35" s="131" t="s">
        <v>686</v>
      </c>
      <c r="C35" s="144"/>
      <c r="H35" s="41"/>
      <c r="I35" s="94" t="s">
        <v>550</v>
      </c>
      <c r="J35" s="41"/>
    </row>
    <row r="36" spans="2:10" s="94" customFormat="1" ht="15" x14ac:dyDescent="0.3">
      <c r="C36" s="144"/>
      <c r="I36" s="131" t="s">
        <v>552</v>
      </c>
      <c r="J36" s="41"/>
    </row>
    <row r="37" spans="2:10" s="94" customFormat="1" ht="15" x14ac:dyDescent="0.3">
      <c r="B37" s="88" t="s">
        <v>231</v>
      </c>
      <c r="C37" s="102"/>
      <c r="D37" s="160"/>
      <c r="E37" s="160"/>
      <c r="F37" s="147"/>
      <c r="G37" s="41"/>
      <c r="I37" s="131" t="s">
        <v>553</v>
      </c>
    </row>
    <row r="38" spans="2:10" s="94" customFormat="1" ht="15" x14ac:dyDescent="0.3">
      <c r="B38" s="92" t="s">
        <v>205</v>
      </c>
      <c r="C38" s="56">
        <f>IF(Character!B17&gt;=5,2,0)+IF(Character!B17&gt;=7,1,0)</f>
        <v>3</v>
      </c>
      <c r="D38" s="41"/>
      <c r="E38" s="41"/>
      <c r="F38" s="64"/>
      <c r="G38" s="41"/>
      <c r="I38" s="131" t="s">
        <v>554</v>
      </c>
    </row>
    <row r="39" spans="2:10" s="94" customFormat="1" ht="15" x14ac:dyDescent="0.3">
      <c r="B39" s="92" t="s">
        <v>105</v>
      </c>
      <c r="C39" s="56">
        <v>0</v>
      </c>
      <c r="D39" s="41"/>
      <c r="E39" s="41"/>
      <c r="F39" s="64"/>
      <c r="G39" s="41"/>
      <c r="I39" s="131" t="s">
        <v>555</v>
      </c>
    </row>
    <row r="40" spans="2:10" s="94" customFormat="1" ht="15" x14ac:dyDescent="0.3">
      <c r="B40" s="100" t="s">
        <v>180</v>
      </c>
      <c r="C40" s="120" t="s">
        <v>355</v>
      </c>
      <c r="D40" s="120" t="s">
        <v>182</v>
      </c>
      <c r="E40" s="120" t="s">
        <v>129</v>
      </c>
      <c r="F40" s="161" t="s">
        <v>656</v>
      </c>
      <c r="G40" s="85"/>
    </row>
    <row r="41" spans="2:10" s="94" customFormat="1" ht="15" x14ac:dyDescent="0.3">
      <c r="B41" s="131" t="s">
        <v>391</v>
      </c>
      <c r="C41" s="144"/>
      <c r="H41" s="149" t="s">
        <v>206</v>
      </c>
    </row>
    <row r="42" spans="2:10" s="94" customFormat="1" ht="15" x14ac:dyDescent="0.3">
      <c r="B42" s="131" t="s">
        <v>687</v>
      </c>
      <c r="C42" s="144"/>
      <c r="H42" s="94" t="s">
        <v>207</v>
      </c>
    </row>
    <row r="43" spans="2:10" s="94" customFormat="1" ht="15" x14ac:dyDescent="0.3">
      <c r="B43" s="131" t="s">
        <v>688</v>
      </c>
      <c r="C43" s="144"/>
      <c r="H43" s="94" t="s">
        <v>208</v>
      </c>
    </row>
    <row r="44" spans="2:10" s="94" customFormat="1" ht="15" x14ac:dyDescent="0.3">
      <c r="B44" s="131" t="str">
        <f>IF(AND((OR(C7="Vengeance")),Character!B17&gt;=5),"Hold Person","Hold Person (U)")</f>
        <v>Hold Person (U)</v>
      </c>
      <c r="C44" s="144" t="str">
        <f>IF(AND((OR(C7="Vengeance")),Character!B17&gt;=5),"∞","")</f>
        <v/>
      </c>
      <c r="F44" s="94" t="s">
        <v>666</v>
      </c>
    </row>
    <row r="45" spans="2:10" s="94" customFormat="1" ht="15" x14ac:dyDescent="0.3">
      <c r="B45" s="131" t="s">
        <v>244</v>
      </c>
      <c r="C45" s="144" t="str">
        <f>IF(AND((OR(C7="Devotion")),Character!B17&gt;=5),"∞","")</f>
        <v/>
      </c>
      <c r="F45" s="94" t="s">
        <v>667</v>
      </c>
    </row>
    <row r="46" spans="2:10" s="94" customFormat="1" ht="15" x14ac:dyDescent="0.3">
      <c r="B46" s="131" t="s">
        <v>246</v>
      </c>
      <c r="C46" s="144" t="s">
        <v>39</v>
      </c>
    </row>
    <row r="47" spans="2:10" s="94" customFormat="1" ht="15" x14ac:dyDescent="0.3">
      <c r="B47" s="131" t="s">
        <v>689</v>
      </c>
      <c r="C47" s="144"/>
      <c r="J47" s="131"/>
    </row>
    <row r="48" spans="2:10" s="94" customFormat="1" ht="15" x14ac:dyDescent="0.3">
      <c r="B48" s="131" t="str">
        <f>IF(AND((OR(C7="Ancients")),Character!B17&gt;=5),"Misty Step","Misty Step (U)")</f>
        <v>Misty Step (U)</v>
      </c>
      <c r="C48" s="144"/>
      <c r="F48" s="94" t="s">
        <v>675</v>
      </c>
      <c r="J48" s="131"/>
    </row>
    <row r="49" spans="2:11" s="94" customFormat="1" ht="15" x14ac:dyDescent="0.3">
      <c r="B49" s="131" t="str">
        <f>IF(AND((OR(C7="Ancients",C7="Vengeance")),Character!B17&gt;=5),"Moonbeam","Moonbeam (U)")</f>
        <v>Moonbeam (U)</v>
      </c>
      <c r="C49" s="144"/>
      <c r="F49" s="94" t="s">
        <v>690</v>
      </c>
      <c r="J49" s="131"/>
    </row>
    <row r="50" spans="2:11" s="94" customFormat="1" ht="15" x14ac:dyDescent="0.3">
      <c r="B50" s="131" t="s">
        <v>396</v>
      </c>
      <c r="C50" s="144"/>
    </row>
    <row r="51" spans="2:11" s="94" customFormat="1" ht="15" x14ac:dyDescent="0.3">
      <c r="B51" s="131" t="s">
        <v>253</v>
      </c>
      <c r="C51" s="144" t="str">
        <f>IF(AND((OR(C7="Devotion")),Character!B17&gt;=5),"∞","")</f>
        <v/>
      </c>
      <c r="F51" s="94" t="s">
        <v>667</v>
      </c>
    </row>
    <row r="52" spans="2:11" s="94" customFormat="1" ht="15" x14ac:dyDescent="0.3">
      <c r="C52" s="144"/>
    </row>
    <row r="53" spans="2:11" s="94" customFormat="1" ht="15" x14ac:dyDescent="0.3">
      <c r="B53" s="88" t="s">
        <v>254</v>
      </c>
      <c r="C53" s="102"/>
      <c r="D53" s="160"/>
      <c r="E53" s="160"/>
      <c r="F53" s="147"/>
      <c r="G53" s="41"/>
      <c r="I53" s="41"/>
      <c r="J53" s="41"/>
      <c r="K53" s="41"/>
    </row>
    <row r="54" spans="2:11" s="94" customFormat="1" ht="15" x14ac:dyDescent="0.3">
      <c r="B54" s="92" t="s">
        <v>205</v>
      </c>
      <c r="C54" s="56">
        <f>IF(Character!B17&gt;=9,2,0)+IF(Character!B17&gt;=11,1,0)</f>
        <v>3</v>
      </c>
      <c r="D54" s="41"/>
      <c r="E54" s="41"/>
      <c r="F54" s="64"/>
      <c r="G54" s="41"/>
      <c r="I54" s="41"/>
      <c r="J54" s="41"/>
      <c r="K54" s="41"/>
    </row>
    <row r="55" spans="2:11" s="94" customFormat="1" ht="15" x14ac:dyDescent="0.3">
      <c r="B55" s="92" t="s">
        <v>105</v>
      </c>
      <c r="C55" s="56">
        <v>0</v>
      </c>
      <c r="D55" s="41"/>
      <c r="E55" s="41"/>
      <c r="F55" s="64"/>
      <c r="G55" s="41"/>
      <c r="I55" s="41"/>
      <c r="J55" s="41"/>
      <c r="K55" s="41"/>
    </row>
    <row r="56" spans="2:11" s="94" customFormat="1" ht="15" x14ac:dyDescent="0.3">
      <c r="B56" s="100" t="s">
        <v>180</v>
      </c>
      <c r="C56" s="120" t="s">
        <v>355</v>
      </c>
      <c r="D56" s="120" t="s">
        <v>182</v>
      </c>
      <c r="E56" s="120" t="s">
        <v>129</v>
      </c>
      <c r="F56" s="161" t="s">
        <v>656</v>
      </c>
      <c r="G56" s="85"/>
      <c r="I56" s="41"/>
      <c r="J56" s="41"/>
      <c r="K56" s="41"/>
    </row>
    <row r="57" spans="2:11" s="94" customFormat="1" ht="15" x14ac:dyDescent="0.3">
      <c r="B57" s="131" t="s">
        <v>691</v>
      </c>
      <c r="C57" s="144" t="s">
        <v>39</v>
      </c>
    </row>
    <row r="58" spans="2:11" s="94" customFormat="1" ht="15" x14ac:dyDescent="0.3">
      <c r="B58" s="131" t="str">
        <f>IF(AND((OR(C7="Devotion")),Character!B17&gt;=9),"Beacon of Hope","Beacon of Hope (U)")</f>
        <v>Beacon of Hope (U)</v>
      </c>
      <c r="C58" s="144" t="str">
        <f>IF(AND((OR(C7="Devotion")),Character!B17&gt;=7),"∞","")</f>
        <v/>
      </c>
      <c r="F58" s="94" t="s">
        <v>680</v>
      </c>
    </row>
    <row r="59" spans="2:11" s="94" customFormat="1" ht="15" x14ac:dyDescent="0.3">
      <c r="B59" s="131" t="s">
        <v>692</v>
      </c>
      <c r="C59" s="144" t="s">
        <v>39</v>
      </c>
    </row>
    <row r="60" spans="2:11" s="94" customFormat="1" ht="15" x14ac:dyDescent="0.3">
      <c r="B60" s="131" t="s">
        <v>402</v>
      </c>
      <c r="C60" s="144"/>
    </row>
    <row r="61" spans="2:11" s="94" customFormat="1" ht="15" x14ac:dyDescent="0.3">
      <c r="B61" s="131" t="s">
        <v>693</v>
      </c>
      <c r="C61" s="144"/>
    </row>
    <row r="62" spans="2:11" s="94" customFormat="1" ht="15" x14ac:dyDescent="0.3">
      <c r="B62" s="131" t="s">
        <v>403</v>
      </c>
      <c r="C62" s="144"/>
    </row>
    <row r="63" spans="2:11" s="94" customFormat="1" ht="15" x14ac:dyDescent="0.3">
      <c r="B63" s="131" t="s">
        <v>257</v>
      </c>
      <c r="C63" s="144" t="str">
        <f>IF(AND((OR(C7="Devotion")),Character!B17&gt;=7),"∞","")</f>
        <v/>
      </c>
      <c r="F63" s="94" t="s">
        <v>667</v>
      </c>
    </row>
    <row r="64" spans="2:11" s="94" customFormat="1" ht="15" x14ac:dyDescent="0.3">
      <c r="B64" s="131" t="s">
        <v>694</v>
      </c>
      <c r="C64" s="144"/>
    </row>
    <row r="65" spans="2:11" s="94" customFormat="1" ht="15" x14ac:dyDescent="0.3">
      <c r="B65" s="131" t="str">
        <f>IF(AND((OR(C7="Vengeance")),Character!B17&gt;=9),"Haste","Haste (U)")</f>
        <v>Haste (U)</v>
      </c>
      <c r="C65" s="144" t="str">
        <f>IF(AND((OR(C7="Vengeance")),Character!B17&gt;=7),"∞","")</f>
        <v/>
      </c>
      <c r="F65" s="94" t="s">
        <v>666</v>
      </c>
    </row>
    <row r="66" spans="2:11" s="94" customFormat="1" ht="15" x14ac:dyDescent="0.3">
      <c r="B66" s="131" t="s">
        <v>404</v>
      </c>
      <c r="C66" s="144"/>
    </row>
    <row r="67" spans="2:11" s="94" customFormat="1" ht="15" x14ac:dyDescent="0.3">
      <c r="B67" s="131" t="str">
        <f>IF(AND((OR(C7="Ancients")),Character!B17&gt;=9),"Plant Growth","Plant Growth (U)")</f>
        <v>Plant Growth (U)</v>
      </c>
      <c r="C67" s="144" t="str">
        <f>IF(AND((OR(C7="Ancients")),Character!B17&gt;=7),"∞","")</f>
        <v/>
      </c>
      <c r="F67" s="94" t="s">
        <v>675</v>
      </c>
    </row>
    <row r="68" spans="2:11" s="94" customFormat="1" ht="15" x14ac:dyDescent="0.3">
      <c r="B68" s="131" t="str">
        <f>IF(AND((OR(C7="Ancients",C7="Vengeance")),Character!B17&gt;=9),"Protection from Energy","Protection from Energy (U)")</f>
        <v>Protection from Energy (U)</v>
      </c>
      <c r="C68" s="144" t="str">
        <f>IF(AND((OR(C7="Vengeance",C7="Ancients")),Character!B17&gt;=7),"∞","")</f>
        <v/>
      </c>
      <c r="F68" s="94" t="s">
        <v>690</v>
      </c>
    </row>
    <row r="69" spans="2:11" s="94" customFormat="1" ht="15" x14ac:dyDescent="0.3">
      <c r="B69" s="131" t="s">
        <v>408</v>
      </c>
      <c r="C69" s="144" t="s">
        <v>39</v>
      </c>
    </row>
    <row r="70" spans="2:11" s="94" customFormat="1" ht="15" x14ac:dyDescent="0.3">
      <c r="B70" s="131" t="s">
        <v>409</v>
      </c>
      <c r="C70" s="144"/>
    </row>
    <row r="71" spans="2:11" s="94" customFormat="1" ht="15" x14ac:dyDescent="0.3">
      <c r="C71" s="144"/>
    </row>
    <row r="72" spans="2:11" s="94" customFormat="1" ht="15" x14ac:dyDescent="0.3">
      <c r="B72" s="88" t="s">
        <v>271</v>
      </c>
      <c r="C72" s="102"/>
      <c r="D72" s="160"/>
      <c r="E72" s="160"/>
      <c r="F72" s="147"/>
      <c r="G72" s="41"/>
      <c r="I72" s="41"/>
      <c r="J72" s="41"/>
      <c r="K72" s="41"/>
    </row>
    <row r="73" spans="2:11" s="94" customFormat="1" ht="15" x14ac:dyDescent="0.3">
      <c r="B73" s="92" t="s">
        <v>205</v>
      </c>
      <c r="C73" s="56">
        <f>IF(Character!B17&gt;=13,1,0)+IF(Character!B17&gt;=15,1,0)+IF(Character!B17&gt;=17,1,0)</f>
        <v>0</v>
      </c>
      <c r="D73" s="41"/>
      <c r="E73" s="41"/>
      <c r="F73" s="64"/>
      <c r="G73" s="41"/>
      <c r="I73" s="41"/>
      <c r="J73" s="41"/>
      <c r="K73" s="41"/>
    </row>
    <row r="74" spans="2:11" s="94" customFormat="1" ht="15" x14ac:dyDescent="0.3">
      <c r="B74" s="92" t="s">
        <v>105</v>
      </c>
      <c r="C74" s="56">
        <v>0</v>
      </c>
      <c r="D74" s="41"/>
      <c r="E74" s="41"/>
      <c r="F74" s="64"/>
      <c r="G74" s="41"/>
      <c r="I74" s="41"/>
      <c r="J74" s="41"/>
      <c r="K74" s="41"/>
    </row>
    <row r="75" spans="2:11" s="94" customFormat="1" ht="15" x14ac:dyDescent="0.3">
      <c r="B75" s="100" t="s">
        <v>180</v>
      </c>
      <c r="C75" s="120" t="s">
        <v>355</v>
      </c>
      <c r="D75" s="120" t="s">
        <v>182</v>
      </c>
      <c r="E75" s="120" t="s">
        <v>129</v>
      </c>
      <c r="F75" s="161" t="s">
        <v>656</v>
      </c>
      <c r="G75" s="85"/>
      <c r="I75" s="41"/>
      <c r="J75" s="41"/>
      <c r="K75" s="41"/>
    </row>
    <row r="76" spans="2:11" s="94" customFormat="1" ht="15" x14ac:dyDescent="0.3">
      <c r="B76" s="131" t="s">
        <v>695</v>
      </c>
      <c r="C76" s="144"/>
    </row>
    <row r="77" spans="2:11" s="94" customFormat="1" ht="15" x14ac:dyDescent="0.3">
      <c r="B77" s="131" t="s">
        <v>696</v>
      </c>
      <c r="C77" s="144"/>
    </row>
    <row r="78" spans="2:11" s="94" customFormat="1" ht="15" x14ac:dyDescent="0.3">
      <c r="B78" s="131" t="s">
        <v>412</v>
      </c>
      <c r="C78" s="144" t="str">
        <f>IF(AND((OR(C7="Vengeance")),Character!B17&gt;=13),"∞","")</f>
        <v/>
      </c>
      <c r="F78" s="94" t="s">
        <v>679</v>
      </c>
    </row>
    <row r="79" spans="2:11" s="94" customFormat="1" ht="15" x14ac:dyDescent="0.3">
      <c r="B79" s="131" t="s">
        <v>414</v>
      </c>
      <c r="C79" s="144"/>
    </row>
    <row r="80" spans="2:11" s="94" customFormat="1" ht="15" x14ac:dyDescent="0.3">
      <c r="B80" s="131" t="str">
        <f>IF(AND((OR(C7="Vengeance")),Character!B17&gt;=13),"Dimension Door","Dimension Door (U)")</f>
        <v>Dimension Door (U)</v>
      </c>
      <c r="C80" s="144" t="str">
        <f>IF(AND((OR(C7="Vengeance")),Character!B17&gt;=13),"∞","")</f>
        <v/>
      </c>
      <c r="F80" s="94" t="s">
        <v>666</v>
      </c>
    </row>
    <row r="81" spans="2:11" s="94" customFormat="1" ht="15" x14ac:dyDescent="0.3">
      <c r="B81" s="131" t="str">
        <f>IF(AND((OR(C7="Devotion")),Character!B17&gt;=13),"Freedom of Movement","Freedom of Movement (U)")</f>
        <v>Freedom of Movement (U)</v>
      </c>
      <c r="C81" s="144" t="str">
        <f>IF(AND((OR(C7="Devotion")),Character!B17&gt;=13),"∞","")</f>
        <v/>
      </c>
      <c r="F81" s="94" t="s">
        <v>680</v>
      </c>
    </row>
    <row r="82" spans="2:11" s="94" customFormat="1" ht="15" x14ac:dyDescent="0.3">
      <c r="B82" s="131" t="s">
        <v>416</v>
      </c>
      <c r="C82" s="144" t="str">
        <f>IF(AND((OR(C7="Devotion")),Character!B17&gt;=13),"∞","")</f>
        <v/>
      </c>
      <c r="F82" s="94" t="s">
        <v>667</v>
      </c>
    </row>
    <row r="83" spans="2:11" s="94" customFormat="1" ht="15" x14ac:dyDescent="0.3">
      <c r="B83" s="131" t="str">
        <f>IF(AND((OR(C7="Ancients")),Character!B17&gt;=13),"Ice Storm","Ice Storm (U)")</f>
        <v>Ice Storm (U)</v>
      </c>
      <c r="C83" s="144" t="str">
        <f>IF(AND((OR(C7="Ancients")),Character!B17&gt;=13),"∞","")</f>
        <v/>
      </c>
      <c r="F83" s="94" t="s">
        <v>675</v>
      </c>
    </row>
    <row r="84" spans="2:11" s="94" customFormat="1" ht="15" x14ac:dyDescent="0.3">
      <c r="B84" s="131" t="s">
        <v>278</v>
      </c>
      <c r="C84" s="144"/>
    </row>
    <row r="85" spans="2:11" s="94" customFormat="1" ht="15" x14ac:dyDescent="0.3">
      <c r="B85" s="131" t="s">
        <v>697</v>
      </c>
      <c r="C85" s="144"/>
    </row>
    <row r="86" spans="2:11" s="94" customFormat="1" ht="15" x14ac:dyDescent="0.3">
      <c r="B86" s="131" t="str">
        <f>IF(AND((OR(C7="Ancients")),Character!B17&gt;=13),"Stoneskin","Stoneskin (U)")</f>
        <v>Stoneskin (U)</v>
      </c>
      <c r="C86" s="144" t="str">
        <f>IF(AND((OR(C7="Ancients")),Character!B17&gt;=13),"∞","")</f>
        <v/>
      </c>
      <c r="F86" s="94" t="s">
        <v>675</v>
      </c>
    </row>
    <row r="87" spans="2:11" s="94" customFormat="1" ht="15" x14ac:dyDescent="0.3">
      <c r="C87" s="144"/>
    </row>
    <row r="88" spans="2:11" s="94" customFormat="1" ht="15" x14ac:dyDescent="0.3">
      <c r="B88" s="88" t="s">
        <v>280</v>
      </c>
      <c r="C88" s="102"/>
      <c r="D88" s="160"/>
      <c r="E88" s="160"/>
      <c r="F88" s="147"/>
      <c r="G88" s="41"/>
      <c r="I88" s="41"/>
      <c r="J88" s="41"/>
      <c r="K88" s="41"/>
    </row>
    <row r="89" spans="2:11" s="94" customFormat="1" ht="15" x14ac:dyDescent="0.3">
      <c r="B89" s="92" t="s">
        <v>205</v>
      </c>
      <c r="C89" s="56">
        <f>IF(Character!B17&gt;=17,1,0)+IF(Character!B17&gt;=19,1,0)</f>
        <v>0</v>
      </c>
      <c r="D89" s="41"/>
      <c r="E89" s="41"/>
      <c r="F89" s="64"/>
      <c r="G89" s="41"/>
      <c r="I89" s="41"/>
      <c r="J89" s="41"/>
      <c r="K89" s="41"/>
    </row>
    <row r="90" spans="2:11" s="94" customFormat="1" ht="15" x14ac:dyDescent="0.3">
      <c r="B90" s="92" t="s">
        <v>105</v>
      </c>
      <c r="C90" s="56">
        <v>0</v>
      </c>
      <c r="D90" s="41"/>
      <c r="E90" s="41"/>
      <c r="F90" s="64"/>
      <c r="G90" s="41"/>
      <c r="I90" s="41"/>
      <c r="J90" s="41"/>
      <c r="K90" s="41"/>
    </row>
    <row r="91" spans="2:11" s="94" customFormat="1" ht="15" x14ac:dyDescent="0.3">
      <c r="B91" s="100" t="s">
        <v>180</v>
      </c>
      <c r="C91" s="120" t="s">
        <v>355</v>
      </c>
      <c r="D91" s="120" t="s">
        <v>182</v>
      </c>
      <c r="E91" s="120" t="s">
        <v>129</v>
      </c>
      <c r="F91" s="161" t="s">
        <v>656</v>
      </c>
      <c r="G91" s="85"/>
      <c r="I91" s="41"/>
      <c r="J91" s="41"/>
      <c r="K91" s="41"/>
    </row>
    <row r="92" spans="2:11" s="94" customFormat="1" ht="15" x14ac:dyDescent="0.3">
      <c r="B92" s="131" t="s">
        <v>698</v>
      </c>
      <c r="C92" s="144"/>
    </row>
    <row r="93" spans="2:11" s="94" customFormat="1" ht="15" x14ac:dyDescent="0.3">
      <c r="B93" s="131" t="s">
        <v>699</v>
      </c>
      <c r="C93" s="144"/>
    </row>
    <row r="94" spans="2:11" s="94" customFormat="1" ht="15" x14ac:dyDescent="0.3">
      <c r="B94" s="131" t="str">
        <f>IF(AND((OR(C7="Devotion")),Character!B17&gt;=17),"Commune","Commune (U)")</f>
        <v>Commune (U)</v>
      </c>
      <c r="C94" s="144" t="str">
        <f>IF(AND((OR(C7="Devotion")),Character!B17&gt;=17),"∞","")</f>
        <v/>
      </c>
      <c r="F94" s="94" t="s">
        <v>680</v>
      </c>
    </row>
    <row r="95" spans="2:11" s="94" customFormat="1" ht="15" x14ac:dyDescent="0.3">
      <c r="B95" s="131" t="str">
        <f>IF(AND((OR(C7="Ancients")),Character!B17&gt;=17),"Commune with Nature","Commune with Nature (U)")</f>
        <v>Commune with Nature (U)</v>
      </c>
      <c r="C95" s="144" t="str">
        <f>IF(AND((OR(C7="Ancients")),Character!B17&gt;=17),"∞","")</f>
        <v/>
      </c>
      <c r="F95" s="94" t="s">
        <v>675</v>
      </c>
    </row>
    <row r="96" spans="2:11" s="94" customFormat="1" ht="15" x14ac:dyDescent="0.3">
      <c r="B96" s="131" t="s">
        <v>700</v>
      </c>
      <c r="C96" s="144"/>
    </row>
    <row r="97" spans="2:6" s="94" customFormat="1" ht="15" x14ac:dyDescent="0.3">
      <c r="B97" s="131" t="s">
        <v>421</v>
      </c>
      <c r="C97" s="144"/>
    </row>
    <row r="98" spans="2:6" s="94" customFormat="1" ht="15" x14ac:dyDescent="0.3">
      <c r="B98" s="131" t="str">
        <f>IF(AND((OR(C7="Devotion")),Character!B17&gt;=17),"Flame Strike","Flame Strike (U)")</f>
        <v>Flame Strike (U)</v>
      </c>
      <c r="C98" s="144" t="str">
        <f>IF(AND((OR(C7="Devotion")),Character!B17&gt;=17),"∞","")</f>
        <v/>
      </c>
      <c r="F98" s="94" t="s">
        <v>680</v>
      </c>
    </row>
    <row r="99" spans="2:6" s="94" customFormat="1" ht="15" x14ac:dyDescent="0.3">
      <c r="B99" s="131" t="s">
        <v>285</v>
      </c>
      <c r="C99" s="144"/>
    </row>
    <row r="100" spans="2:6" s="94" customFormat="1" ht="15" x14ac:dyDescent="0.3">
      <c r="B100" s="131" t="str">
        <f>IF(AND((OR(C7="Vengeance")),Character!B17&gt;=17),"Hold Monster","Hold Monster (U)")</f>
        <v>Hold Monster (U)</v>
      </c>
      <c r="C100" s="144" t="str">
        <f>IF(AND((OR(C7="Vengeance")),Character!B17&gt;=17),"∞","")</f>
        <v/>
      </c>
      <c r="F100" s="94" t="s">
        <v>666</v>
      </c>
    </row>
    <row r="101" spans="2:6" s="94" customFormat="1" ht="15" x14ac:dyDescent="0.3">
      <c r="B101" s="131" t="s">
        <v>293</v>
      </c>
      <c r="C101" s="144"/>
    </row>
    <row r="102" spans="2:6" s="94" customFormat="1" ht="15" x14ac:dyDescent="0.3">
      <c r="B102" s="131" t="s">
        <v>265</v>
      </c>
      <c r="C102" s="144"/>
    </row>
    <row r="103" spans="2:6" s="94" customFormat="1" ht="15" x14ac:dyDescent="0.3">
      <c r="B103" s="131" t="s">
        <v>407</v>
      </c>
      <c r="C103" s="144"/>
    </row>
    <row r="104" spans="2:6" s="94" customFormat="1" ht="15" x14ac:dyDescent="0.3">
      <c r="B104" s="131" t="str">
        <f>IF(AND((OR(C7="Vengeance")),Character!B17&gt;=17),"Scrying","Scrying (U)")</f>
        <v>Scrying (U)</v>
      </c>
      <c r="C104" s="144" t="str">
        <f>IF(AND((OR(C7="Vengeance")),Character!B17&gt;=17),"∞","")</f>
        <v/>
      </c>
      <c r="F104" s="94" t="s">
        <v>666</v>
      </c>
    </row>
    <row r="105" spans="2:6" s="94" customFormat="1" ht="15" x14ac:dyDescent="0.3">
      <c r="B105" s="131" t="s">
        <v>268</v>
      </c>
      <c r="C105" s="144"/>
    </row>
    <row r="106" spans="2:6" s="94" customFormat="1" ht="15" x14ac:dyDescent="0.3">
      <c r="B106" s="131" t="str">
        <f>IF(AND((OR(C7="Ancients")),Character!B17&gt;=17),"Tree Stride","Tree Stride (U)")</f>
        <v>Tree Stride (U)</v>
      </c>
      <c r="C106" s="144" t="str">
        <f>IF(AND((OR(C7="Ancients")),Character!B17&gt;=17),"∞","")</f>
        <v/>
      </c>
      <c r="F106" s="94" t="s">
        <v>675</v>
      </c>
    </row>
    <row r="107" spans="2:6" s="94" customFormat="1" ht="15" x14ac:dyDescent="0.3">
      <c r="B107" s="131" t="s">
        <v>506</v>
      </c>
      <c r="C107" s="144"/>
    </row>
    <row r="108" spans="2:6" s="94" customFormat="1" ht="15" x14ac:dyDescent="0.3">
      <c r="B108" s="131" t="s">
        <v>411</v>
      </c>
      <c r="C108" s="144"/>
    </row>
    <row r="109" spans="2:6" s="94" customFormat="1" ht="15" x14ac:dyDescent="0.3">
      <c r="B109" s="131" t="s">
        <v>508</v>
      </c>
      <c r="C109" s="144"/>
    </row>
  </sheetData>
  <conditionalFormatting sqref="B16:B35 B41:B51 B57:B70 B76:B86 B92:B109">
    <cfRule type="expression" dxfId="42" priority="2">
      <formula>AND($C$9=$C$10,C16&lt;&gt;"*")</formula>
    </cfRule>
    <cfRule type="containsText" dxfId="41" priority="3" operator="containsText" text="(U)"/>
  </conditionalFormatting>
  <conditionalFormatting sqref="B10:C10 B16:B35 B41:B51 B57:B70 B76:B86 B92:B109">
    <cfRule type="expression" dxfId="40" priority="4">
      <formula>AND($C$9&lt;$C$10)</formula>
    </cfRule>
  </conditionalFormatting>
  <conditionalFormatting sqref="I36">
    <cfRule type="expression" dxfId="39" priority="5">
      <formula>AND($I$7&lt;&gt;$I$36)</formula>
    </cfRule>
  </conditionalFormatting>
  <conditionalFormatting sqref="I37">
    <cfRule type="expression" dxfId="38" priority="6">
      <formula>AND($I$7&lt;&gt;$I$37)</formula>
    </cfRule>
  </conditionalFormatting>
  <conditionalFormatting sqref="I38">
    <cfRule type="expression" dxfId="37" priority="7">
      <formula>AND($I$7&lt;&gt;$I$38)</formula>
    </cfRule>
  </conditionalFormatting>
  <conditionalFormatting sqref="I39">
    <cfRule type="expression" dxfId="36" priority="8">
      <formula>AND($I$7&lt;&gt;$I$39)</formula>
    </cfRule>
  </conditionalFormatting>
  <conditionalFormatting sqref="H17:I21">
    <cfRule type="expression" dxfId="35" priority="9">
      <formula>AND($C$7&lt;&gt;$I$17)</formula>
    </cfRule>
  </conditionalFormatting>
  <conditionalFormatting sqref="H23:I27">
    <cfRule type="expression" dxfId="34" priority="10">
      <formula>AND($C$7&lt;&gt;$I$23)</formula>
    </cfRule>
  </conditionalFormatting>
  <conditionalFormatting sqref="H29:I33">
    <cfRule type="expression" dxfId="33" priority="11">
      <formula>AND($C$7&lt;&gt;$I$29)</formula>
    </cfRule>
  </conditionalFormatting>
  <hyperlinks>
    <hyperlink ref="I5" location="'Feature Desc.'!A1550" display="Divine Sense" xr:uid="{00000000-0004-0000-0900-000000000000}"/>
    <hyperlink ref="I6" location="'Feature Desc.'!A1567" display="Lay on Hands" xr:uid="{00000000-0004-0000-0900-000001000000}"/>
    <hyperlink ref="I8" location="'Feature Desc.'!A1584" display="Divine Smite" xr:uid="{00000000-0004-0000-0900-000002000000}"/>
    <hyperlink ref="I10" location="'Feature Desc.'!A1593" display="Divine Health" xr:uid="{00000000-0004-0000-0900-000003000000}"/>
    <hyperlink ref="I11" location="'Feature Desc.'!A1597" display="Extra Attack (Paladin)" xr:uid="{00000000-0004-0000-0900-000004000000}"/>
    <hyperlink ref="I12" location="'Feature Desc.'!A1601" display="Aura of Protection" xr:uid="{00000000-0004-0000-0900-000005000000}"/>
    <hyperlink ref="I13" location="'Feature Desc.'!A1609" display="Aura of Courage" xr:uid="{00000000-0004-0000-0900-000006000000}"/>
    <hyperlink ref="I14" location="'Feature Desc.'!A1615" display="Improved Divine Smite" xr:uid="{00000000-0004-0000-0900-000007000000}"/>
    <hyperlink ref="I15" location="'Feature Desc.'!A1624" display="Cleansing Touch" xr:uid="{00000000-0004-0000-0900-000008000000}"/>
    <hyperlink ref="B17" location="'Spell Desc.'!A849" display="Bless" xr:uid="{00000000-0004-0000-0900-000009000000}"/>
    <hyperlink ref="B18" location="'Spell Desc.'!A1265" display="Command" xr:uid="{00000000-0004-0000-0900-00000A000000}"/>
    <hyperlink ref="I18" location="'Feature Desc.'!A1632" display="Channel Divinity" xr:uid="{00000000-0004-0000-0900-00000B000000}"/>
    <hyperlink ref="B19" location="'Spell Desc.'!A1347" display="Compelled Duel" xr:uid="{00000000-0004-0000-0900-00000C000000}"/>
    <hyperlink ref="I19" location="'Feature Desc.'!A1661" display="Aura of Devotion" xr:uid="{00000000-0004-0000-0900-00000D000000}"/>
    <hyperlink ref="B20" location="'Spell Desc.'!A2066" display="Cure Wounds" xr:uid="{00000000-0004-0000-0900-00000E000000}"/>
    <hyperlink ref="I20" location="'Feature Desc.'!A1666" display="Purity of Spirit" xr:uid="{00000000-0004-0000-0900-00000F000000}"/>
    <hyperlink ref="B21" location="'Spell Desc.'!A2235" display="Detect Evil and Good" xr:uid="{00000000-0004-0000-0900-000010000000}"/>
    <hyperlink ref="I21" location="'Feature Desc.'!A1670" display="Holy Nimbus" xr:uid="{00000000-0004-0000-0900-000011000000}"/>
    <hyperlink ref="B22" location="'Spell Desc.'!A2251" display="Detect Magic" xr:uid="{00000000-0004-0000-0900-000012000000}"/>
    <hyperlink ref="B23" location="'Spell Desc.'!A2266" display="Detect Poison and Disease" xr:uid="{00000000-0004-0000-0900-000013000000}"/>
    <hyperlink ref="B24" location="'Spell Desc.'!A2487" display="Divine Favor" xr:uid="{00000000-0004-0000-0900-000014000000}"/>
    <hyperlink ref="I24" location="'Feature Desc.'!A1681" display="Channel Divinity" xr:uid="{00000000-0004-0000-0900-000015000000}"/>
    <hyperlink ref="I25" location="'Feature Desc.'!A1711" display="Aura of Warding" xr:uid="{00000000-0004-0000-0900-000016000000}"/>
    <hyperlink ref="B26" location="'Spell Desc.'!A4253" display="Heroism" xr:uid="{00000000-0004-0000-0900-000017000000}"/>
    <hyperlink ref="I26" location="'Feature Desc.'!A1718" display="Undying Sentinel" xr:uid="{00000000-0004-0000-0900-000018000000}"/>
    <hyperlink ref="I27" location="'Feature Desc.'!A1726" display="Elder Champion" xr:uid="{00000000-0004-0000-0900-000019000000}"/>
    <hyperlink ref="B28" location="'Spell Desc.'!A6347" display="Protection from Evil and Good" xr:uid="{00000000-0004-0000-0900-00001A000000}"/>
    <hyperlink ref="B29" location="'Spell Desc.'!A6380" display="Purify Food and Drink" xr:uid="{00000000-0004-0000-0900-00001B000000}"/>
    <hyperlink ref="I30" location="'Feature Desc.'!A1745" display="Channel Divinity" xr:uid="{00000000-0004-0000-0900-00001C000000}"/>
    <hyperlink ref="B31" location="'Spell Desc.'!A6726" display="Searing Smite" xr:uid="{00000000-0004-0000-0900-00001D000000}"/>
    <hyperlink ref="I31" location="'Feature Desc.'!A1767" display="Relentless Avenger" xr:uid="{00000000-0004-0000-0900-00001E000000}"/>
    <hyperlink ref="B32" location="'Spell Desc.'!A6908" display="Shield of Faith" xr:uid="{00000000-0004-0000-0900-00001F000000}"/>
    <hyperlink ref="I32" location="'Feature Desc.'!A1775" display="Soul of Vengeance" xr:uid="{00000000-0004-0000-0900-000020000000}"/>
    <hyperlink ref="I33" location="'Feature Desc.'!A1783" display="Avenging Angel" xr:uid="{00000000-0004-0000-0900-000021000000}"/>
    <hyperlink ref="B34" location="'Spell Desc.'!A7789" display="Thunderous Smite" xr:uid="{00000000-0004-0000-0900-000022000000}"/>
    <hyperlink ref="B35" location="'Spell Desc.'!A8475" display="Wrathful Smite" xr:uid="{00000000-0004-0000-0900-000023000000}"/>
    <hyperlink ref="I36" location="'Feature Desc.'!A888" display="Defense" xr:uid="{00000000-0004-0000-0900-000024000000}"/>
    <hyperlink ref="I37" location="'Feature Desc.'!A891" display="Dueling" xr:uid="{00000000-0004-0000-0900-000025000000}"/>
    <hyperlink ref="I38" location="'Feature Desc.'!A896" display="Great Weapon Fighting" xr:uid="{00000000-0004-0000-0900-000026000000}"/>
    <hyperlink ref="I39" location="'Feature Desc.'!A904" display="Protection" xr:uid="{00000000-0004-0000-0900-000027000000}"/>
    <hyperlink ref="B41" location="'Spell Desc.'!A14" display="Aid" xr:uid="{00000000-0004-0000-0900-000028000000}"/>
    <hyperlink ref="B42" location="'Spell Desc.'!A957" display="Branding Smite" xr:uid="{00000000-0004-0000-0900-000029000000}"/>
    <hyperlink ref="B43" location="'Spell Desc.'!A3212" display="Find Steed" xr:uid="{00000000-0004-0000-0900-00002A000000}"/>
    <hyperlink ref="B45" location="'Spell Desc.'!A4713" display="Lesser Restoration" xr:uid="{00000000-0004-0000-0900-00002B000000}"/>
    <hyperlink ref="B46" location="'Spell Desc.'!A4840" display="Locate Object" xr:uid="{00000000-0004-0000-0900-00002C000000}"/>
    <hyperlink ref="B47" location="'Spell Desc.'!A5034" display="Magic Weapon" xr:uid="{00000000-0004-0000-0900-00002D000000}"/>
    <hyperlink ref="B50" location="'Spell Desc.'!A6366" display="Protection from Poison" xr:uid="{00000000-0004-0000-0900-00002E000000}"/>
    <hyperlink ref="B51" location="'Spell Desc.'!A8489" display="Zone of Truth" xr:uid="{00000000-0004-0000-0900-00002F000000}"/>
    <hyperlink ref="B57" location="'Spell Desc.'!A592" display="Aura of Vitality" xr:uid="{00000000-0004-0000-0900-000030000000}"/>
    <hyperlink ref="B59" location="'Spell Desc.'!A886" display="Blinding Smite" xr:uid="{00000000-0004-0000-0900-000031000000}"/>
    <hyperlink ref="B60" location="'Spell Desc.'!A1926" display="Create Food and Water" xr:uid="{00000000-0004-0000-0900-000032000000}"/>
    <hyperlink ref="B61" location="'Spell Desc.'!A2053" display="Crusader's Mantle" xr:uid="{00000000-0004-0000-0900-000033000000}"/>
    <hyperlink ref="B62" location="'Spell Desc.'!A2129" display="Daylight" xr:uid="{00000000-0004-0000-0900-000034000000}"/>
    <hyperlink ref="B63" location="'Spell Desc.'!A2428" display="Dispel Magic" xr:uid="{00000000-0004-0000-0900-000035000000}"/>
    <hyperlink ref="B64" location="'Spell Desc.'!A2796" display="Elemental Weapon" xr:uid="{00000000-0004-0000-0900-000036000000}"/>
    <hyperlink ref="B66" location="'Spell Desc.'!A4902" display="Magic Circle" xr:uid="{00000000-0004-0000-0900-000037000000}"/>
    <hyperlink ref="B69" location="'Spell Desc.'!A6535" display="Remove Curse" xr:uid="{00000000-0004-0000-0900-000038000000}"/>
    <hyperlink ref="B70" location="'Spell Desc.'!A6608" display="Revivify" xr:uid="{00000000-0004-0000-0900-000039000000}"/>
    <hyperlink ref="B76" location="'Spell Desc.'!A563" display="Aura of Life" xr:uid="{00000000-0004-0000-0900-00003A000000}"/>
    <hyperlink ref="B77" location="'Spell Desc.'!A577" display="Aura of Purity" xr:uid="{00000000-0004-0000-0900-00003B000000}"/>
    <hyperlink ref="B78" location="'Spell Desc.'!A665" display="Banishment" xr:uid="{00000000-0004-0000-0900-00003C000000}"/>
    <hyperlink ref="B79" location="'Spell Desc.'!A2147" display="Death Ward" xr:uid="{00000000-0004-0000-0900-00003D000000}"/>
    <hyperlink ref="B82" location="'Spell Desc.'!A3901" display="Guardian of Faith" xr:uid="{00000000-0004-0000-0900-00003E000000}"/>
    <hyperlink ref="B84" location="'Spell Desc.'!A4819" display="Locate Creature" xr:uid="{00000000-0004-0000-0900-00003F000000}"/>
    <hyperlink ref="B85" location="'Spell Desc.'!A7264" display="Staggering Smite" xr:uid="{00000000-0004-0000-0900-000040000000}"/>
    <hyperlink ref="B92" location="'Spell Desc.'!A645" display="Banishing Smite" xr:uid="{00000000-0004-0000-0900-000041000000}"/>
    <hyperlink ref="B93" location="'Spell Desc.'!A1133" display="Circle of Power" xr:uid="{00000000-0004-0000-0900-000042000000}"/>
    <hyperlink ref="B96" location="'Spell Desc.'!A2220" display="Destructive Wave" xr:uid="{00000000-0004-0000-0900-000043000000}"/>
    <hyperlink ref="B97" location="'Spell Desc.'!A2400" display="Dispel Evil and Good" xr:uid="{00000000-0004-0000-0900-000044000000}"/>
    <hyperlink ref="B99" location="'Spell Desc.'!A3663" display="Geas" xr:uid="{00000000-0004-0000-0900-000045000000}"/>
    <hyperlink ref="B101" location="'Spell Desc.'!A6390" display="Raise Dead" xr:uid="{00000000-0004-0000-0900-000046000000}"/>
    <hyperlink ref="B102" location="'Spell Desc.'!A5982" display="Plant Growth" xr:uid="{00000000-0004-0000-0900-000047000000}"/>
    <hyperlink ref="B103" location="'Spell Desc.'!A6337" display="Protection from Energy" xr:uid="{00000000-0004-0000-0900-000048000000}"/>
    <hyperlink ref="B105" location="'Spell Desc.'!A7158" display="Speak with Plants" xr:uid="{00000000-0004-0000-0900-000049000000}"/>
    <hyperlink ref="B107" location="'Spell Desc.'!A8251" display="Water Breathing" xr:uid="{00000000-0004-0000-0900-00004A000000}"/>
    <hyperlink ref="B108" location="'Spell Desc.'!A8262" display="Water Walk" xr:uid="{00000000-0004-0000-0900-00004B000000}"/>
    <hyperlink ref="B109" location="'Spell Desc.'!A8345" display="Wind Wall" xr:uid="{00000000-0004-0000-0900-00004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Classes!$Q$192:$Q$195</xm:f>
          </x14:formula1>
          <x14:formula2>
            <xm:f>0</xm:f>
          </x14:formula2>
          <xm:sqref>C7</xm:sqref>
        </x14:dataValidation>
        <x14:dataValidation type="list" allowBlank="1" showInputMessage="1" showErrorMessage="1" xr:uid="{00000000-0002-0000-0900-000001000000}">
          <x14:formula1>
            <xm:f>Classes!$R$192:$R$196</xm:f>
          </x14:formula1>
          <x14:formula2>
            <xm:f>0</xm:f>
          </x14:formula2>
          <xm:sqref>I7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86"/>
  <sheetViews>
    <sheetView showGridLines="0" zoomScaleNormal="100" workbookViewId="0">
      <selection activeCell="C14" sqref="C14"/>
    </sheetView>
  </sheetViews>
  <sheetFormatPr defaultRowHeight="15.75" x14ac:dyDescent="0.3"/>
  <cols>
    <col min="1" max="1" width="3" style="1" customWidth="1"/>
    <col min="2" max="2" width="21.5703125" style="94" customWidth="1"/>
    <col min="3" max="3" width="9.140625" style="144" customWidth="1"/>
    <col min="4" max="4" width="16.42578125" style="94" customWidth="1"/>
    <col min="5" max="5" width="12.85546875" style="94" customWidth="1"/>
    <col min="6" max="6" width="2.85546875" style="94" customWidth="1"/>
    <col min="7" max="7" width="9.140625" style="94" customWidth="1"/>
    <col min="8" max="8" width="23.140625" style="94" customWidth="1"/>
    <col min="9" max="9" width="18.28515625" style="94" customWidth="1"/>
    <col min="10" max="10" width="14.7109375" style="94" customWidth="1"/>
    <col min="11" max="11" width="12.140625" style="94" customWidth="1"/>
    <col min="12" max="1025" width="9.140625" style="94" customWidth="1"/>
  </cols>
  <sheetData>
    <row r="1" spans="1:11" s="1" customFormat="1" ht="14.25" customHeight="1" x14ac:dyDescent="0.25">
      <c r="C1" s="132"/>
    </row>
    <row r="2" spans="1:11" ht="36.75" x14ac:dyDescent="0.6">
      <c r="A2" s="82"/>
      <c r="B2" s="124" t="s">
        <v>701</v>
      </c>
      <c r="C2" s="112"/>
      <c r="D2" s="178"/>
      <c r="E2" s="179"/>
      <c r="G2" s="79" t="s">
        <v>139</v>
      </c>
      <c r="H2" s="180"/>
      <c r="I2" s="23"/>
      <c r="J2" s="23"/>
      <c r="K2" s="81"/>
    </row>
    <row r="3" spans="1:11" ht="15" customHeight="1" x14ac:dyDescent="0.6">
      <c r="A3" s="82"/>
      <c r="B3" s="141"/>
      <c r="G3" s="181"/>
      <c r="H3" s="85"/>
      <c r="I3" s="82"/>
      <c r="J3" s="82"/>
      <c r="K3" s="82"/>
    </row>
    <row r="4" spans="1:11" s="94" customFormat="1" ht="15" x14ac:dyDescent="0.3">
      <c r="B4" s="116" t="s">
        <v>165</v>
      </c>
      <c r="C4" s="103">
        <f>(ROUNDDOWN((Character!E9-10)/2,0))</f>
        <v>2</v>
      </c>
      <c r="G4" s="142" t="s">
        <v>74</v>
      </c>
      <c r="H4" s="182" t="s">
        <v>139</v>
      </c>
      <c r="I4" s="109" t="s">
        <v>129</v>
      </c>
      <c r="J4" s="109" t="s">
        <v>140</v>
      </c>
      <c r="K4" s="111" t="s">
        <v>141</v>
      </c>
    </row>
    <row r="5" spans="1:11" s="94" customFormat="1" ht="15" x14ac:dyDescent="0.3">
      <c r="B5" s="92" t="s">
        <v>166</v>
      </c>
      <c r="C5" s="48">
        <f>8+Character!E12+(ROUNDDOWN((Character!E9-10)/2,0))</f>
        <v>14</v>
      </c>
      <c r="G5" s="144">
        <v>1</v>
      </c>
      <c r="H5" s="131" t="s">
        <v>702</v>
      </c>
    </row>
    <row r="6" spans="1:11" s="94" customFormat="1" ht="15" x14ac:dyDescent="0.3">
      <c r="B6" s="100" t="s">
        <v>168</v>
      </c>
      <c r="C6" s="61">
        <f>Character!E12+(ROUNDDOWN((Character!E9-10)/2,0))</f>
        <v>6</v>
      </c>
      <c r="G6" s="144">
        <v>1</v>
      </c>
      <c r="H6" s="131" t="s">
        <v>703</v>
      </c>
    </row>
    <row r="7" spans="1:11" x14ac:dyDescent="0.3">
      <c r="A7" s="94"/>
      <c r="B7" s="85"/>
      <c r="G7" s="144">
        <v>3</v>
      </c>
      <c r="H7" s="94" t="s">
        <v>704</v>
      </c>
    </row>
    <row r="8" spans="1:11" s="94" customFormat="1" ht="15" x14ac:dyDescent="0.3">
      <c r="B8" s="116" t="s">
        <v>171</v>
      </c>
      <c r="C8" s="103">
        <f>IF(Character!B17&gt;=2,(2+((Character!B17)-2)),0)+IF(Character!B17&gt;=4,-1,0)+IF(Character!B17&gt;=6,-1,0)+IF(Character!B17&gt;=8,-1,0)+IF(Character!B17&gt;=10,-1,0)+IF(Character!B17&gt;=12,-1,0)+IF(Character!B17&gt;=14,-1,0)+IF(Character!B17&gt;=16,-1,0)+IF(Character!B17&gt;=18,-1,0)+IF(Character!B17&gt;=20,-1,0)</f>
        <v>7</v>
      </c>
      <c r="G8" s="56">
        <v>3</v>
      </c>
      <c r="H8" s="131" t="s">
        <v>705</v>
      </c>
    </row>
    <row r="9" spans="1:11" s="94" customFormat="1" ht="15" x14ac:dyDescent="0.3">
      <c r="B9" s="100" t="s">
        <v>173</v>
      </c>
      <c r="C9" s="61">
        <f>COUNTA(C15:C27,C33:C51,C57:C67,C73:C77,C83:C86)</f>
        <v>0</v>
      </c>
      <c r="G9" s="56">
        <v>8</v>
      </c>
      <c r="H9" s="131" t="s">
        <v>459</v>
      </c>
    </row>
    <row r="10" spans="1:11" x14ac:dyDescent="0.3">
      <c r="A10" s="94"/>
      <c r="G10" s="56">
        <v>10</v>
      </c>
      <c r="H10" s="131" t="s">
        <v>706</v>
      </c>
      <c r="I10" s="41"/>
    </row>
    <row r="11" spans="1:11" s="94" customFormat="1" ht="15" x14ac:dyDescent="0.3">
      <c r="B11" s="88" t="s">
        <v>204</v>
      </c>
      <c r="C11" s="102"/>
      <c r="D11" s="102"/>
      <c r="E11" s="147"/>
      <c r="F11" s="41"/>
      <c r="G11" s="56">
        <v>14</v>
      </c>
      <c r="H11" s="131" t="s">
        <v>707</v>
      </c>
      <c r="I11" s="41"/>
    </row>
    <row r="12" spans="1:11" s="94" customFormat="1" ht="15" x14ac:dyDescent="0.3">
      <c r="B12" s="92" t="s">
        <v>205</v>
      </c>
      <c r="C12" s="56">
        <f>IF(Character!B17&gt;=2,2,0)+IF(Character!B17&gt;=3,1,0)+IF(Character!B17&gt;=3,1,0)</f>
        <v>4</v>
      </c>
      <c r="D12" s="56"/>
      <c r="E12" s="64"/>
      <c r="F12" s="41"/>
      <c r="G12" s="144">
        <v>18</v>
      </c>
      <c r="H12" s="131" t="s">
        <v>708</v>
      </c>
      <c r="I12" s="41"/>
    </row>
    <row r="13" spans="1:11" s="94" customFormat="1" ht="15" x14ac:dyDescent="0.3">
      <c r="B13" s="92" t="s">
        <v>105</v>
      </c>
      <c r="C13" s="56">
        <v>0</v>
      </c>
      <c r="D13" s="56"/>
      <c r="E13" s="64"/>
      <c r="F13" s="41"/>
      <c r="G13" s="144">
        <v>20</v>
      </c>
      <c r="H13" s="131" t="s">
        <v>709</v>
      </c>
      <c r="I13" s="41"/>
    </row>
    <row r="14" spans="1:11" s="94" customFormat="1" ht="15" x14ac:dyDescent="0.3">
      <c r="B14" s="100" t="s">
        <v>180</v>
      </c>
      <c r="C14" s="120" t="s">
        <v>181</v>
      </c>
      <c r="D14" s="120" t="s">
        <v>182</v>
      </c>
      <c r="E14" s="121" t="s">
        <v>129</v>
      </c>
      <c r="F14" s="85"/>
      <c r="G14" s="144"/>
    </row>
    <row r="15" spans="1:11" x14ac:dyDescent="0.3">
      <c r="A15" s="94"/>
      <c r="B15" s="131" t="s">
        <v>610</v>
      </c>
      <c r="G15" s="144"/>
      <c r="H15" s="94" t="s">
        <v>710</v>
      </c>
    </row>
    <row r="16" spans="1:11" x14ac:dyDescent="0.3">
      <c r="A16" s="94"/>
      <c r="B16" s="131" t="s">
        <v>209</v>
      </c>
      <c r="G16" s="144">
        <v>3</v>
      </c>
      <c r="H16" s="131" t="s">
        <v>711</v>
      </c>
    </row>
    <row r="17" spans="1:10" x14ac:dyDescent="0.3">
      <c r="A17" s="94"/>
      <c r="B17" s="131" t="s">
        <v>213</v>
      </c>
      <c r="G17" s="144">
        <v>7</v>
      </c>
      <c r="H17" s="131" t="s">
        <v>712</v>
      </c>
    </row>
    <row r="18" spans="1:10" x14ac:dyDescent="0.3">
      <c r="A18" s="94"/>
      <c r="B18" s="131" t="s">
        <v>214</v>
      </c>
      <c r="G18" s="144">
        <v>11</v>
      </c>
      <c r="H18" s="131" t="s">
        <v>713</v>
      </c>
    </row>
    <row r="19" spans="1:10" x14ac:dyDescent="0.3">
      <c r="A19" s="94"/>
      <c r="B19" s="131" t="s">
        <v>371</v>
      </c>
      <c r="G19" s="144">
        <v>15</v>
      </c>
      <c r="H19" s="131" t="s">
        <v>714</v>
      </c>
    </row>
    <row r="20" spans="1:10" x14ac:dyDescent="0.3">
      <c r="A20" s="94"/>
      <c r="B20" s="131" t="s">
        <v>715</v>
      </c>
      <c r="G20" s="144"/>
    </row>
    <row r="21" spans="1:10" x14ac:dyDescent="0.3">
      <c r="A21" s="94"/>
      <c r="B21" s="131" t="s">
        <v>474</v>
      </c>
      <c r="G21" s="144"/>
      <c r="H21" s="94" t="s">
        <v>716</v>
      </c>
    </row>
    <row r="22" spans="1:10" x14ac:dyDescent="0.3">
      <c r="A22" s="94"/>
      <c r="B22" s="131" t="s">
        <v>475</v>
      </c>
      <c r="G22" s="144">
        <v>3</v>
      </c>
      <c r="H22" s="131" t="s">
        <v>717</v>
      </c>
    </row>
    <row r="23" spans="1:10" x14ac:dyDescent="0.3">
      <c r="A23" s="94"/>
      <c r="B23" s="131" t="s">
        <v>718</v>
      </c>
      <c r="G23" s="144">
        <v>7</v>
      </c>
      <c r="H23" s="131" t="s">
        <v>719</v>
      </c>
    </row>
    <row r="24" spans="1:10" x14ac:dyDescent="0.3">
      <c r="A24" s="94"/>
      <c r="B24" s="131" t="s">
        <v>720</v>
      </c>
      <c r="G24" s="144">
        <v>11</v>
      </c>
      <c r="H24" s="131" t="s">
        <v>721</v>
      </c>
    </row>
    <row r="25" spans="1:10" x14ac:dyDescent="0.3">
      <c r="A25" s="94"/>
      <c r="B25" s="131" t="s">
        <v>476</v>
      </c>
      <c r="G25" s="56">
        <v>15</v>
      </c>
      <c r="H25" s="131" t="s">
        <v>722</v>
      </c>
    </row>
    <row r="26" spans="1:10" x14ac:dyDescent="0.3">
      <c r="A26" s="94"/>
      <c r="B26" s="131" t="s">
        <v>224</v>
      </c>
    </row>
    <row r="27" spans="1:10" x14ac:dyDescent="0.3">
      <c r="A27" s="94"/>
      <c r="B27" s="131" t="s">
        <v>227</v>
      </c>
      <c r="G27" s="149" t="s">
        <v>206</v>
      </c>
    </row>
    <row r="28" spans="1:10" x14ac:dyDescent="0.3">
      <c r="A28" s="94"/>
      <c r="G28" s="94" t="s">
        <v>207</v>
      </c>
      <c r="I28" s="41"/>
    </row>
    <row r="29" spans="1:10" s="94" customFormat="1" ht="15" x14ac:dyDescent="0.3">
      <c r="B29" s="88" t="s">
        <v>231</v>
      </c>
      <c r="C29" s="102"/>
      <c r="D29" s="160"/>
      <c r="E29" s="147"/>
      <c r="F29" s="41"/>
      <c r="G29" s="94" t="s">
        <v>208</v>
      </c>
      <c r="H29" s="56"/>
      <c r="I29" s="41"/>
      <c r="J29" s="41"/>
    </row>
    <row r="30" spans="1:10" s="94" customFormat="1" ht="15" x14ac:dyDescent="0.3">
      <c r="B30" s="92" t="s">
        <v>205</v>
      </c>
      <c r="C30" s="56">
        <f>IF(Character!B17&gt;=5,2,0)+IF(Character!B17&gt;=7,1,0)</f>
        <v>3</v>
      </c>
      <c r="D30" s="41"/>
      <c r="E30" s="64"/>
      <c r="F30" s="41"/>
    </row>
    <row r="31" spans="1:10" s="94" customFormat="1" ht="15" x14ac:dyDescent="0.3">
      <c r="B31" s="92" t="s">
        <v>105</v>
      </c>
      <c r="C31" s="56">
        <v>0</v>
      </c>
      <c r="D31" s="41"/>
      <c r="E31" s="64"/>
      <c r="F31" s="41"/>
      <c r="H31" s="56"/>
      <c r="I31" s="41"/>
      <c r="J31" s="41"/>
    </row>
    <row r="32" spans="1:10" s="94" customFormat="1" ht="15" x14ac:dyDescent="0.3">
      <c r="B32" s="100" t="s">
        <v>180</v>
      </c>
      <c r="C32" s="120" t="s">
        <v>181</v>
      </c>
      <c r="D32" s="120" t="s">
        <v>182</v>
      </c>
      <c r="E32" s="121" t="s">
        <v>129</v>
      </c>
      <c r="F32" s="85"/>
      <c r="H32" s="56"/>
      <c r="I32" s="41"/>
      <c r="J32" s="41"/>
    </row>
    <row r="33" spans="1:8" x14ac:dyDescent="0.3">
      <c r="A33" s="94"/>
      <c r="B33" s="131" t="s">
        <v>391</v>
      </c>
      <c r="H33" s="144"/>
    </row>
    <row r="34" spans="1:8" x14ac:dyDescent="0.3">
      <c r="A34" s="94"/>
      <c r="B34" s="131" t="s">
        <v>687</v>
      </c>
      <c r="H34" s="144"/>
    </row>
    <row r="35" spans="1:8" x14ac:dyDescent="0.3">
      <c r="A35" s="94"/>
      <c r="B35" s="131" t="s">
        <v>688</v>
      </c>
      <c r="H35" s="144"/>
    </row>
    <row r="36" spans="1:8" x14ac:dyDescent="0.3">
      <c r="A36" s="94"/>
      <c r="B36" s="131" t="s">
        <v>244</v>
      </c>
      <c r="H36" s="144"/>
    </row>
    <row r="37" spans="1:8" x14ac:dyDescent="0.3">
      <c r="A37" s="94"/>
      <c r="B37" s="131" t="s">
        <v>246</v>
      </c>
      <c r="H37" s="144"/>
    </row>
    <row r="38" spans="1:8" x14ac:dyDescent="0.3">
      <c r="A38" s="94"/>
      <c r="B38" s="131" t="s">
        <v>689</v>
      </c>
      <c r="H38" s="144"/>
    </row>
    <row r="39" spans="1:8" x14ac:dyDescent="0.3">
      <c r="A39" s="94"/>
      <c r="B39" s="131" t="s">
        <v>396</v>
      </c>
      <c r="H39" s="144"/>
    </row>
    <row r="40" spans="1:8" x14ac:dyDescent="0.3">
      <c r="A40" s="94"/>
      <c r="B40" s="131" t="s">
        <v>253</v>
      </c>
      <c r="H40" s="144"/>
    </row>
    <row r="41" spans="1:8" x14ac:dyDescent="0.3">
      <c r="A41" s="94"/>
      <c r="B41" s="131" t="s">
        <v>232</v>
      </c>
      <c r="H41" s="144"/>
    </row>
    <row r="42" spans="1:8" x14ac:dyDescent="0.3">
      <c r="A42" s="94"/>
      <c r="B42" s="131" t="s">
        <v>478</v>
      </c>
      <c r="H42" s="144"/>
    </row>
    <row r="43" spans="1:8" x14ac:dyDescent="0.3">
      <c r="A43" s="94"/>
      <c r="B43" s="131" t="s">
        <v>480</v>
      </c>
      <c r="H43" s="144"/>
    </row>
    <row r="44" spans="1:8" x14ac:dyDescent="0.3">
      <c r="A44" s="94"/>
      <c r="B44" s="131" t="s">
        <v>723</v>
      </c>
      <c r="H44" s="144"/>
    </row>
    <row r="45" spans="1:8" x14ac:dyDescent="0.3">
      <c r="A45" s="94"/>
      <c r="B45" s="131" t="s">
        <v>483</v>
      </c>
      <c r="H45" s="144"/>
    </row>
    <row r="46" spans="1:8" x14ac:dyDescent="0.3">
      <c r="A46" s="94"/>
      <c r="B46" s="131" t="s">
        <v>393</v>
      </c>
      <c r="H46" s="144"/>
    </row>
    <row r="47" spans="1:8" x14ac:dyDescent="0.3">
      <c r="A47" s="94"/>
      <c r="B47" s="131" t="s">
        <v>245</v>
      </c>
      <c r="H47" s="144"/>
    </row>
    <row r="48" spans="1:8" x14ac:dyDescent="0.3">
      <c r="A48" s="94"/>
      <c r="B48" s="131" t="s">
        <v>724</v>
      </c>
      <c r="H48" s="144"/>
    </row>
    <row r="49" spans="1:10" x14ac:dyDescent="0.3">
      <c r="A49" s="94"/>
      <c r="B49" s="131" t="s">
        <v>396</v>
      </c>
      <c r="H49" s="144"/>
    </row>
    <row r="50" spans="1:10" x14ac:dyDescent="0.3">
      <c r="A50" s="94"/>
      <c r="B50" s="131" t="s">
        <v>251</v>
      </c>
      <c r="H50" s="144"/>
    </row>
    <row r="51" spans="1:10" x14ac:dyDescent="0.3">
      <c r="A51" s="94"/>
      <c r="B51" s="131" t="s">
        <v>494</v>
      </c>
      <c r="H51" s="144"/>
    </row>
    <row r="52" spans="1:10" x14ac:dyDescent="0.3">
      <c r="A52" s="94"/>
      <c r="H52" s="144"/>
    </row>
    <row r="53" spans="1:10" s="94" customFormat="1" ht="15" x14ac:dyDescent="0.3">
      <c r="B53" s="88" t="s">
        <v>254</v>
      </c>
      <c r="C53" s="102"/>
      <c r="D53" s="160"/>
      <c r="E53" s="147"/>
      <c r="F53" s="41"/>
      <c r="H53" s="56"/>
      <c r="I53" s="41"/>
      <c r="J53" s="41"/>
    </row>
    <row r="54" spans="1:10" s="94" customFormat="1" ht="15" x14ac:dyDescent="0.3">
      <c r="B54" s="92" t="s">
        <v>205</v>
      </c>
      <c r="C54" s="56">
        <f>IF(Character!B17&gt;=9,2,0)+IF(Character!B17&gt;=11,1,0)</f>
        <v>3</v>
      </c>
      <c r="D54" s="41"/>
      <c r="E54" s="64"/>
      <c r="F54" s="41"/>
      <c r="H54" s="56"/>
      <c r="I54" s="41"/>
      <c r="J54" s="41"/>
    </row>
    <row r="55" spans="1:10" s="94" customFormat="1" ht="15" x14ac:dyDescent="0.3">
      <c r="B55" s="92" t="s">
        <v>105</v>
      </c>
      <c r="C55" s="56">
        <v>0</v>
      </c>
      <c r="D55" s="41"/>
      <c r="E55" s="64"/>
      <c r="F55" s="41"/>
      <c r="H55" s="56"/>
      <c r="I55" s="41"/>
      <c r="J55" s="41"/>
    </row>
    <row r="56" spans="1:10" s="94" customFormat="1" ht="15" x14ac:dyDescent="0.3">
      <c r="B56" s="100" t="s">
        <v>180</v>
      </c>
      <c r="C56" s="120" t="s">
        <v>181</v>
      </c>
      <c r="D56" s="120" t="s">
        <v>182</v>
      </c>
      <c r="E56" s="121" t="s">
        <v>129</v>
      </c>
      <c r="F56" s="85"/>
      <c r="H56" s="56"/>
      <c r="I56" s="41"/>
      <c r="J56" s="41"/>
    </row>
    <row r="57" spans="1:10" x14ac:dyDescent="0.3">
      <c r="A57" s="94"/>
      <c r="B57" s="131" t="s">
        <v>498</v>
      </c>
      <c r="H57" s="144"/>
    </row>
    <row r="58" spans="1:10" x14ac:dyDescent="0.3">
      <c r="A58" s="94"/>
      <c r="B58" s="131" t="s">
        <v>725</v>
      </c>
      <c r="H58" s="144"/>
    </row>
    <row r="59" spans="1:10" x14ac:dyDescent="0.3">
      <c r="A59" s="94"/>
      <c r="B59" s="131" t="s">
        <v>403</v>
      </c>
      <c r="H59" s="144"/>
    </row>
    <row r="60" spans="1:10" x14ac:dyDescent="0.3">
      <c r="A60" s="94"/>
      <c r="B60" s="131" t="s">
        <v>726</v>
      </c>
      <c r="H60" s="144"/>
    </row>
    <row r="61" spans="1:10" x14ac:dyDescent="0.3">
      <c r="A61" s="94"/>
      <c r="B61" s="131" t="s">
        <v>264</v>
      </c>
      <c r="H61" s="144"/>
    </row>
    <row r="62" spans="1:10" x14ac:dyDescent="0.3">
      <c r="A62" s="94"/>
      <c r="B62" s="131" t="s">
        <v>265</v>
      </c>
      <c r="H62" s="144"/>
    </row>
    <row r="63" spans="1:10" x14ac:dyDescent="0.3">
      <c r="A63" s="94"/>
      <c r="B63" s="131" t="s">
        <v>407</v>
      </c>
      <c r="H63" s="144"/>
    </row>
    <row r="64" spans="1:10" x14ac:dyDescent="0.3">
      <c r="A64" s="94"/>
      <c r="B64" s="131" t="s">
        <v>268</v>
      </c>
      <c r="H64" s="144"/>
    </row>
    <row r="65" spans="1:10" x14ac:dyDescent="0.3">
      <c r="A65" s="94"/>
      <c r="B65" s="131" t="s">
        <v>506</v>
      </c>
      <c r="H65" s="144"/>
    </row>
    <row r="66" spans="1:10" x14ac:dyDescent="0.3">
      <c r="A66" s="94"/>
      <c r="B66" s="131" t="s">
        <v>411</v>
      </c>
      <c r="H66" s="144"/>
    </row>
    <row r="67" spans="1:10" x14ac:dyDescent="0.3">
      <c r="A67" s="94"/>
      <c r="B67" s="131" t="s">
        <v>508</v>
      </c>
    </row>
    <row r="68" spans="1:10" x14ac:dyDescent="0.3">
      <c r="A68" s="94"/>
    </row>
    <row r="69" spans="1:10" s="94" customFormat="1" ht="15" x14ac:dyDescent="0.3">
      <c r="B69" s="88" t="s">
        <v>271</v>
      </c>
      <c r="C69" s="102"/>
      <c r="D69" s="160"/>
      <c r="E69" s="147"/>
      <c r="F69" s="41"/>
      <c r="H69" s="41"/>
      <c r="I69" s="41"/>
      <c r="J69" s="41"/>
    </row>
    <row r="70" spans="1:10" s="94" customFormat="1" ht="15" x14ac:dyDescent="0.3">
      <c r="B70" s="92" t="s">
        <v>205</v>
      </c>
      <c r="C70" s="56">
        <f>IF(Character!B17&gt;=13,1,0)+IF(Character!B17&gt;=15,1,0)+IF(Character!B17&gt;=17,1,0)</f>
        <v>0</v>
      </c>
      <c r="D70" s="41"/>
      <c r="E70" s="64"/>
      <c r="F70" s="41"/>
      <c r="H70" s="41"/>
      <c r="I70" s="41"/>
      <c r="J70" s="41"/>
    </row>
    <row r="71" spans="1:10" s="94" customFormat="1" ht="15" x14ac:dyDescent="0.3">
      <c r="B71" s="92" t="s">
        <v>105</v>
      </c>
      <c r="C71" s="56">
        <v>0</v>
      </c>
      <c r="D71" s="41"/>
      <c r="E71" s="64"/>
      <c r="F71" s="41"/>
      <c r="H71" s="41"/>
      <c r="I71" s="41"/>
      <c r="J71" s="41"/>
    </row>
    <row r="72" spans="1:10" s="94" customFormat="1" ht="15" x14ac:dyDescent="0.3">
      <c r="B72" s="100" t="s">
        <v>180</v>
      </c>
      <c r="C72" s="120" t="s">
        <v>181</v>
      </c>
      <c r="D72" s="120" t="s">
        <v>182</v>
      </c>
      <c r="E72" s="121" t="s">
        <v>129</v>
      </c>
      <c r="F72" s="85"/>
      <c r="H72" s="41"/>
      <c r="I72" s="41"/>
      <c r="J72" s="41"/>
    </row>
    <row r="73" spans="1:10" x14ac:dyDescent="0.3">
      <c r="A73" s="94"/>
      <c r="B73" s="131" t="s">
        <v>511</v>
      </c>
    </row>
    <row r="74" spans="1:10" x14ac:dyDescent="0.3">
      <c r="A74" s="94"/>
      <c r="B74" s="131" t="s">
        <v>275</v>
      </c>
    </row>
    <row r="75" spans="1:10" x14ac:dyDescent="0.3">
      <c r="A75" s="94"/>
      <c r="B75" s="131" t="s">
        <v>516</v>
      </c>
    </row>
    <row r="76" spans="1:10" x14ac:dyDescent="0.3">
      <c r="A76" s="94"/>
      <c r="B76" s="131" t="s">
        <v>278</v>
      </c>
    </row>
    <row r="77" spans="1:10" x14ac:dyDescent="0.3">
      <c r="A77" s="94"/>
      <c r="B77" s="131" t="s">
        <v>519</v>
      </c>
    </row>
    <row r="78" spans="1:10" x14ac:dyDescent="0.3">
      <c r="A78" s="94"/>
    </row>
    <row r="79" spans="1:10" s="94" customFormat="1" ht="15" x14ac:dyDescent="0.3">
      <c r="B79" s="88" t="s">
        <v>280</v>
      </c>
      <c r="C79" s="102"/>
      <c r="D79" s="160"/>
      <c r="E79" s="147"/>
      <c r="F79" s="41"/>
      <c r="H79" s="41"/>
      <c r="I79" s="41"/>
      <c r="J79" s="41"/>
    </row>
    <row r="80" spans="1:10" s="94" customFormat="1" ht="15" x14ac:dyDescent="0.3">
      <c r="B80" s="92" t="s">
        <v>205</v>
      </c>
      <c r="C80" s="56">
        <f>IF(Character!B17&gt;=17,1,0)+IF(Character!B17&gt;=19,1,0)</f>
        <v>0</v>
      </c>
      <c r="D80" s="41"/>
      <c r="E80" s="64"/>
      <c r="F80" s="41"/>
      <c r="H80" s="41"/>
      <c r="I80" s="41"/>
      <c r="J80" s="41"/>
    </row>
    <row r="81" spans="1:10" s="94" customFormat="1" ht="15" x14ac:dyDescent="0.3">
      <c r="B81" s="92" t="s">
        <v>105</v>
      </c>
      <c r="C81" s="56">
        <v>0</v>
      </c>
      <c r="D81" s="41"/>
      <c r="E81" s="64"/>
      <c r="F81" s="41"/>
      <c r="H81" s="41"/>
      <c r="I81" s="41"/>
      <c r="J81" s="41"/>
    </row>
    <row r="82" spans="1:10" s="94" customFormat="1" ht="15" x14ac:dyDescent="0.3">
      <c r="B82" s="100" t="s">
        <v>180</v>
      </c>
      <c r="C82" s="120" t="s">
        <v>181</v>
      </c>
      <c r="D82" s="120" t="s">
        <v>182</v>
      </c>
      <c r="E82" s="121" t="s">
        <v>129</v>
      </c>
      <c r="F82" s="85"/>
      <c r="H82" s="41"/>
      <c r="I82" s="41"/>
      <c r="J82" s="41"/>
    </row>
    <row r="83" spans="1:10" x14ac:dyDescent="0.3">
      <c r="A83" s="94"/>
      <c r="B83" s="131" t="s">
        <v>522</v>
      </c>
    </row>
    <row r="84" spans="1:10" x14ac:dyDescent="0.3">
      <c r="A84" s="94"/>
      <c r="B84" s="131" t="s">
        <v>727</v>
      </c>
    </row>
    <row r="85" spans="1:10" x14ac:dyDescent="0.3">
      <c r="A85" s="94"/>
      <c r="B85" s="131" t="s">
        <v>728</v>
      </c>
    </row>
    <row r="86" spans="1:10" x14ac:dyDescent="0.3">
      <c r="A86" s="94"/>
      <c r="B86" s="131" t="s">
        <v>527</v>
      </c>
    </row>
  </sheetData>
  <conditionalFormatting sqref="B15:B27 B33:B51 B57:B67 B73:B77 B83:B86">
    <cfRule type="expression" dxfId="32" priority="2">
      <formula>AND($C$8=$C$9,C15&lt;&gt;"*")</formula>
    </cfRule>
  </conditionalFormatting>
  <conditionalFormatting sqref="B15:B27 B33:B51 B57:B67 B73:B77 B83:B86 B9:C9">
    <cfRule type="expression" dxfId="31" priority="3">
      <formula>AND($C$8&lt;$C$9)</formula>
    </cfRule>
  </conditionalFormatting>
  <conditionalFormatting sqref="G15:H19">
    <cfRule type="expression" dxfId="30" priority="4">
      <formula>AND($H$7&lt;&gt;$H$15)</formula>
    </cfRule>
  </conditionalFormatting>
  <conditionalFormatting sqref="G21:H25">
    <cfRule type="expression" dxfId="29" priority="5">
      <formula>AND($H$7&lt;&gt;$H$21)</formula>
    </cfRule>
  </conditionalFormatting>
  <hyperlinks>
    <hyperlink ref="H5" location="'Feature Desc.'!A1801" display="Favored Enemy" xr:uid="{00000000-0004-0000-0A00-000000000000}"/>
    <hyperlink ref="H6" location="'Feature Desc.'!A1821" display="Natural Explorer" xr:uid="{00000000-0004-0000-0A00-000001000000}"/>
    <hyperlink ref="H8" location="'Feature Desc.'!A1849" display="Primeval Awareness" xr:uid="{00000000-0004-0000-0A00-000002000000}"/>
    <hyperlink ref="H9" location="'Feature Desc.'!A1860" display="Land's Stride" xr:uid="{00000000-0004-0000-0A00-000003000000}"/>
    <hyperlink ref="H10" location="'Feature Desc.'!A1871" display="Hide in Plain Sight" xr:uid="{00000000-0004-0000-0A00-000004000000}"/>
    <hyperlink ref="H11" location="'Feature Desc.'!A1885" display="Vanish" xr:uid="{00000000-0004-0000-0A00-000005000000}"/>
    <hyperlink ref="H12" location="'Feature Desc.'!A1890" display="Feral Senses" xr:uid="{00000000-0004-0000-0A00-000006000000}"/>
    <hyperlink ref="H13" location="'Feature Desc.'!A1900" display="Foe Slayer" xr:uid="{00000000-0004-0000-0A00-000007000000}"/>
    <hyperlink ref="B15" location="'Spell Desc.'!A28" display="Alarm" xr:uid="{00000000-0004-0000-0A00-000008000000}"/>
    <hyperlink ref="B16" location="'Spell Desc.'!A85" display="Animal Friendship" xr:uid="{00000000-0004-0000-0A00-000009000000}"/>
    <hyperlink ref="H16" location="'Feature Desc.'!A1908" display="Hunter's Pray" xr:uid="{00000000-0004-0000-0A00-00000A000000}"/>
    <hyperlink ref="B17" location="'Spell Desc.'!A2066" display="Cure Wounds" xr:uid="{00000000-0004-0000-0A00-00000B000000}"/>
    <hyperlink ref="H17" location="'Feature Desc.'!A1926" display="Defensive Tactics" xr:uid="{00000000-0004-0000-0A00-00000C000000}"/>
    <hyperlink ref="B18" location="'Spell Desc.'!A2251" display="Detect Magic" xr:uid="{00000000-0004-0000-0A00-00000D000000}"/>
    <hyperlink ref="H18" location="'Feature Desc.'!A1931" display="Multiattack" xr:uid="{00000000-0004-0000-0A00-00000E000000}"/>
    <hyperlink ref="B19" location="'Spell Desc.'!A2266" display="Detect Poison and Disease" xr:uid="{00000000-0004-0000-0A00-00000F000000}"/>
    <hyperlink ref="H19" location="'Feature Desc.'!A1950" display="Superior Hunter's Defense" xr:uid="{00000000-0004-0000-0A00-000010000000}"/>
    <hyperlink ref="B20" location="'Spell Desc.'!A2878" display="Ensnaring Strike" xr:uid="{00000000-0004-0000-0A00-000011000000}"/>
    <hyperlink ref="B21" location="'Spell Desc.'!A3479" display="Fog Cloud" xr:uid="{00000000-0004-0000-0A00-000012000000}"/>
    <hyperlink ref="B22" location="'Spell Desc.'!A3829" display="Goodberry" xr:uid="{00000000-0004-0000-0A00-000013000000}"/>
    <hyperlink ref="H22" location="'Feature Desc.'!A1968" display="Ranger's Companion" xr:uid="{00000000-0004-0000-0A00-000014000000}"/>
    <hyperlink ref="B23" location="'Spell Desc.'!A4030" display="Hail of Thorns" xr:uid="{00000000-0004-0000-0A00-000015000000}"/>
    <hyperlink ref="H23" location="'Feature Desc.'!A1995" display="Exceptional Training" xr:uid="{00000000-0004-0000-0A00-000016000000}"/>
    <hyperlink ref="B24" location="'Spell Desc.'!A4368" display="Hunter’s Mark" xr:uid="{00000000-0004-0000-0A00-000017000000}"/>
    <hyperlink ref="H24" location="'Feature Desc.'!A2001" display="Bestial Fury" xr:uid="{00000000-0004-0000-0A00-000018000000}"/>
    <hyperlink ref="B25" location="'Spell Desc.'!A4608" display="Jump" xr:uid="{00000000-0004-0000-0A00-000019000000}"/>
    <hyperlink ref="H25" location="'Feature Desc.'!A2006" display="Share Spells" xr:uid="{00000000-0004-0000-0A00-00001A000000}"/>
    <hyperlink ref="B26" location="'Spell Desc.'!A4859" display="Longstrider" xr:uid="{00000000-0004-0000-0A00-00001B000000}"/>
    <hyperlink ref="B27" location="'Spell Desc.'!A7120" display="Speak with Animals" xr:uid="{00000000-0004-0000-0A00-00001C000000}"/>
    <hyperlink ref="B33" location="'Spell Desc.'!A14" display="Aid" xr:uid="{00000000-0004-0000-0A00-00001D000000}"/>
    <hyperlink ref="B34" location="'Spell Desc.'!A957" display="Branding Smite" xr:uid="{00000000-0004-0000-0A00-00001E000000}"/>
    <hyperlink ref="B35" location="'Spell Desc.'!A3212" display="Find Steed" xr:uid="{00000000-0004-0000-0A00-00001F000000}"/>
    <hyperlink ref="B36" location="'Spell Desc.'!A4713" display="Lesser Restoration" xr:uid="{00000000-0004-0000-0A00-000020000000}"/>
    <hyperlink ref="B37" location="'Spell Desc.'!A4840" display="Locate Object" xr:uid="{00000000-0004-0000-0A00-000021000000}"/>
    <hyperlink ref="B38" location="'Spell Desc.'!A5034" display="Magic Weapon" xr:uid="{00000000-0004-0000-0A00-000022000000}"/>
    <hyperlink ref="B39" location="'Spell Desc.'!A6366" display="Protection from Poison" xr:uid="{00000000-0004-0000-0A00-000023000000}"/>
    <hyperlink ref="B40" location="'Spell Desc.'!A8489" display="Zone of Truth" xr:uid="{00000000-0004-0000-0A00-000024000000}"/>
    <hyperlink ref="B41" location="'Spell Desc.'!A102" display="Animal Messenger" xr:uid="{00000000-0004-0000-0A00-000025000000}"/>
    <hyperlink ref="B42" location="'Spell Desc.'!A692" display="Barkskin" xr:uid="{00000000-0004-0000-0A00-000026000000}"/>
    <hyperlink ref="B43" location="'Spell Desc.'!A715" display="Beast Sense" xr:uid="{00000000-0004-0000-0A00-000027000000}"/>
    <hyperlink ref="B44" location="'Spell Desc.'!A1884" display="Cordon of Arrows" xr:uid="{00000000-0004-0000-0A00-000028000000}"/>
    <hyperlink ref="B45" location="'Spell Desc.'!A2118" display="Darkvision" xr:uid="{00000000-0004-0000-0A00-000029000000}"/>
    <hyperlink ref="B46" location="'Spell Desc.'!A3271" display="Find Traps" xr:uid="{00000000-0004-0000-0A00-00002A000000}"/>
    <hyperlink ref="B47" location="'Spell Desc.'!A4807" display="Locate Animals or Plants" xr:uid="{00000000-0004-0000-0A00-00002B000000}"/>
    <hyperlink ref="B48" location="'Spell Desc.'!A5753" display="Pass without Trace" xr:uid="{00000000-0004-0000-0A00-00002C000000}"/>
    <hyperlink ref="B49" location="'Spell Desc.'!A6366" display="Protection from Poison" xr:uid="{00000000-0004-0000-0A00-00002D000000}"/>
    <hyperlink ref="B50" location="'Spell Desc.'!A6962" display="Silence" xr:uid="{00000000-0004-0000-0A00-00002E000000}"/>
    <hyperlink ref="B51" location="'Spell Desc.'!A7199" display="Spike Growth" xr:uid="{00000000-0004-0000-0A00-00002F000000}"/>
    <hyperlink ref="B57" location="'Spell Desc.'!A1456" display="Conjure Animals" xr:uid="{00000000-0004-0000-0A00-000030000000}"/>
    <hyperlink ref="B58" location="'Spell Desc.'!A1487" display="Conjure Barrage" xr:uid="{00000000-0004-0000-0A00-000031000000}"/>
    <hyperlink ref="B59" location="'Spell Desc.'!A2129" display="Daylight" xr:uid="{00000000-0004-0000-0A00-000032000000}"/>
    <hyperlink ref="B60" location="'Spell Desc.'!A4765" display="Lightning Arrow" xr:uid="{00000000-0004-0000-0A00-000033000000}"/>
    <hyperlink ref="B61" location="'Spell Desc.'!A5624" display="Nondetection" xr:uid="{00000000-0004-0000-0A00-000034000000}"/>
    <hyperlink ref="B62" location="'Spell Desc.'!A5982" display="Plant Growth" xr:uid="{00000000-0004-0000-0A00-000035000000}"/>
    <hyperlink ref="B63" location="'Spell Desc.'!A6337" display="Protection from Energy" xr:uid="{00000000-0004-0000-0A00-000036000000}"/>
    <hyperlink ref="B64" location="'Spell Desc.'!A7158" display="Speak with Plants" xr:uid="{00000000-0004-0000-0A00-000037000000}"/>
    <hyperlink ref="B65" location="'Spell Desc.'!A8251" display="Water Breathing" xr:uid="{00000000-0004-0000-0A00-000038000000}"/>
    <hyperlink ref="B66" location="'Spell Desc.'!A8262" display="Water Walk" xr:uid="{00000000-0004-0000-0A00-000039000000}"/>
    <hyperlink ref="B67" location="'Spell Desc.'!A8345" display="Wind Wall" xr:uid="{00000000-0004-0000-0A00-00003A000000}"/>
    <hyperlink ref="B73" location="'Spell Desc.'!A1636" display="Conjure Woodland Beings" xr:uid="{00000000-0004-0000-0A00-00003B000000}"/>
    <hyperlink ref="B74" location="'Spell Desc.'!A3573" display="Freedom of Movement" xr:uid="{00000000-0004-0000-0A00-00003C000000}"/>
    <hyperlink ref="B75" location="'Spell Desc.'!A3843" display="Grasping Vine" xr:uid="{00000000-0004-0000-0A00-00003D000000}"/>
    <hyperlink ref="B76" location="'Spell Desc.'!A4819" display="Locate Creature" xr:uid="{00000000-0004-0000-0A00-00003E000000}"/>
    <hyperlink ref="B77" location="'Spell Desc.'!A7316" display="Stoneskin" xr:uid="{00000000-0004-0000-0A00-00003F000000}"/>
    <hyperlink ref="B83" location="'Spell Desc.'!A1321" display="Commune with Nature" xr:uid="{00000000-0004-0000-0A00-000040000000}"/>
    <hyperlink ref="B84" location="'Spell Desc.'!A1618" display="Conjure Volley" xr:uid="{00000000-0004-0000-0A00-000041000000}"/>
    <hyperlink ref="B85" location="'Spell Desc.'!A7437" display="Swift Quiver" xr:uid="{00000000-0004-0000-0A00-000042000000}"/>
    <hyperlink ref="B86" location="'Spell Desc.'!A7866" display="Tree Stride" xr:uid="{00000000-0004-0000-0A00-000043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Classes!$M$220:$M$222</xm:f>
          </x14:formula1>
          <x14:formula2>
            <xm:f>0</xm:f>
          </x14:formula2>
          <xm:sqref>H7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MK109"/>
  <sheetViews>
    <sheetView showGridLines="0" topLeftCell="A55" zoomScaleNormal="100" workbookViewId="0">
      <selection activeCell="D40" sqref="D40"/>
    </sheetView>
  </sheetViews>
  <sheetFormatPr defaultRowHeight="15.75" x14ac:dyDescent="0.3"/>
  <cols>
    <col min="1" max="1" width="3" style="1" customWidth="1"/>
    <col min="2" max="2" width="6.42578125" style="1" customWidth="1"/>
    <col min="3" max="3" width="26.5703125" style="94" customWidth="1"/>
    <col min="4" max="4" width="9.140625" style="1" customWidth="1"/>
    <col min="5" max="5" width="13.28515625" style="1" customWidth="1"/>
    <col min="6" max="6" width="14" style="1" customWidth="1"/>
    <col min="7" max="7" width="16" style="1" customWidth="1"/>
    <col min="8" max="9" width="9.140625" style="1" customWidth="1"/>
    <col min="10" max="10" width="12" style="1" customWidth="1"/>
    <col min="11" max="1025" width="9.140625" style="1" customWidth="1"/>
  </cols>
  <sheetData>
    <row r="2" spans="2:6" s="82" customFormat="1" ht="36.75" x14ac:dyDescent="0.6">
      <c r="B2" s="124" t="s">
        <v>729</v>
      </c>
      <c r="C2" s="183"/>
      <c r="D2" s="23"/>
      <c r="E2" s="23"/>
      <c r="F2" s="81"/>
    </row>
    <row r="3" spans="2:6" s="94" customFormat="1" ht="15" x14ac:dyDescent="0.3"/>
    <row r="4" spans="2:6" s="94" customFormat="1" ht="15" x14ac:dyDescent="0.3">
      <c r="B4" s="108" t="s">
        <v>74</v>
      </c>
      <c r="C4" s="129" t="s">
        <v>139</v>
      </c>
      <c r="D4" s="130" t="s">
        <v>129</v>
      </c>
      <c r="E4" s="109" t="s">
        <v>140</v>
      </c>
      <c r="F4" s="111" t="s">
        <v>141</v>
      </c>
    </row>
    <row r="5" spans="2:6" s="94" customFormat="1" ht="15" x14ac:dyDescent="0.3">
      <c r="B5" s="144">
        <v>1</v>
      </c>
      <c r="C5" s="131" t="s">
        <v>172</v>
      </c>
    </row>
    <row r="6" spans="2:6" s="94" customFormat="1" ht="15" x14ac:dyDescent="0.3">
      <c r="B6" s="144">
        <v>1</v>
      </c>
      <c r="C6" s="131" t="s">
        <v>730</v>
      </c>
    </row>
    <row r="7" spans="2:6" s="94" customFormat="1" ht="15" x14ac:dyDescent="0.3">
      <c r="B7" s="144">
        <v>1</v>
      </c>
      <c r="C7" s="131" t="s">
        <v>731</v>
      </c>
    </row>
    <row r="8" spans="2:6" s="94" customFormat="1" ht="15" x14ac:dyDescent="0.3">
      <c r="B8" s="144">
        <v>3</v>
      </c>
      <c r="C8" s="94" t="s">
        <v>704</v>
      </c>
    </row>
    <row r="9" spans="2:6" s="94" customFormat="1" ht="15" x14ac:dyDescent="0.3">
      <c r="B9" s="144">
        <v>2</v>
      </c>
      <c r="C9" s="131" t="s">
        <v>732</v>
      </c>
    </row>
    <row r="10" spans="2:6" s="94" customFormat="1" ht="15" x14ac:dyDescent="0.3">
      <c r="B10" s="144">
        <v>5</v>
      </c>
      <c r="C10" s="131" t="s">
        <v>733</v>
      </c>
    </row>
    <row r="11" spans="2:6" s="94" customFormat="1" ht="15" x14ac:dyDescent="0.3">
      <c r="B11" s="144">
        <v>7</v>
      </c>
      <c r="C11" s="131" t="s">
        <v>628</v>
      </c>
    </row>
    <row r="12" spans="2:6" s="94" customFormat="1" ht="15" x14ac:dyDescent="0.3">
      <c r="B12" s="144">
        <v>11</v>
      </c>
      <c r="C12" s="131" t="s">
        <v>734</v>
      </c>
    </row>
    <row r="13" spans="2:6" s="94" customFormat="1" ht="15" x14ac:dyDescent="0.3">
      <c r="B13" s="144">
        <v>14</v>
      </c>
      <c r="C13" s="131" t="s">
        <v>735</v>
      </c>
    </row>
    <row r="14" spans="2:6" s="94" customFormat="1" ht="15" x14ac:dyDescent="0.3">
      <c r="B14" s="144">
        <v>15</v>
      </c>
      <c r="C14" s="131" t="s">
        <v>736</v>
      </c>
    </row>
    <row r="15" spans="2:6" s="94" customFormat="1" ht="15" x14ac:dyDescent="0.3">
      <c r="B15" s="144">
        <v>18</v>
      </c>
      <c r="C15" s="131" t="s">
        <v>737</v>
      </c>
    </row>
    <row r="16" spans="2:6" s="94" customFormat="1" ht="15" x14ac:dyDescent="0.3">
      <c r="B16" s="144">
        <v>20</v>
      </c>
      <c r="C16" s="131" t="s">
        <v>738</v>
      </c>
    </row>
    <row r="17" spans="2:5" s="94" customFormat="1" ht="15" x14ac:dyDescent="0.3">
      <c r="B17" s="144"/>
      <c r="C17" s="154"/>
    </row>
    <row r="18" spans="2:5" s="94" customFormat="1" ht="15" x14ac:dyDescent="0.3">
      <c r="B18" s="144"/>
      <c r="C18" s="154" t="s">
        <v>739</v>
      </c>
    </row>
    <row r="19" spans="2:5" s="94" customFormat="1" ht="15" x14ac:dyDescent="0.3">
      <c r="B19" s="144">
        <v>3</v>
      </c>
      <c r="C19" s="131" t="s">
        <v>740</v>
      </c>
    </row>
    <row r="20" spans="2:5" s="94" customFormat="1" ht="15" x14ac:dyDescent="0.3">
      <c r="B20" s="144">
        <v>3</v>
      </c>
      <c r="C20" s="131" t="s">
        <v>741</v>
      </c>
    </row>
    <row r="21" spans="2:5" s="94" customFormat="1" ht="15" x14ac:dyDescent="0.3">
      <c r="B21" s="144">
        <v>9</v>
      </c>
      <c r="C21" s="131" t="s">
        <v>742</v>
      </c>
    </row>
    <row r="22" spans="2:5" s="94" customFormat="1" ht="15" x14ac:dyDescent="0.3">
      <c r="B22" s="144">
        <v>13</v>
      </c>
      <c r="C22" s="131" t="s">
        <v>743</v>
      </c>
    </row>
    <row r="23" spans="2:5" s="94" customFormat="1" ht="15" x14ac:dyDescent="0.3">
      <c r="B23" s="144">
        <v>17</v>
      </c>
      <c r="C23" s="131" t="s">
        <v>744</v>
      </c>
    </row>
    <row r="24" spans="2:5" s="94" customFormat="1" ht="15" x14ac:dyDescent="0.3">
      <c r="B24" s="144"/>
      <c r="C24" s="154"/>
    </row>
    <row r="25" spans="2:5" s="94" customFormat="1" ht="15" x14ac:dyDescent="0.3">
      <c r="B25" s="144"/>
      <c r="C25" s="154" t="s">
        <v>745</v>
      </c>
    </row>
    <row r="26" spans="2:5" s="94" customFormat="1" ht="15" x14ac:dyDescent="0.3">
      <c r="B26" s="144">
        <v>3</v>
      </c>
      <c r="C26" s="131" t="s">
        <v>746</v>
      </c>
    </row>
    <row r="27" spans="2:5" s="94" customFormat="1" ht="15" x14ac:dyDescent="0.3">
      <c r="B27" s="144">
        <v>3</v>
      </c>
      <c r="C27" s="131" t="s">
        <v>747</v>
      </c>
    </row>
    <row r="28" spans="2:5" s="94" customFormat="1" ht="15" x14ac:dyDescent="0.3">
      <c r="B28" s="144">
        <v>9</v>
      </c>
      <c r="C28" s="131" t="s">
        <v>748</v>
      </c>
    </row>
    <row r="29" spans="2:5" s="94" customFormat="1" ht="15" x14ac:dyDescent="0.3">
      <c r="B29" s="144">
        <v>13</v>
      </c>
      <c r="C29" s="131" t="s">
        <v>749</v>
      </c>
      <c r="E29" s="85"/>
    </row>
    <row r="30" spans="2:5" s="94" customFormat="1" ht="15" x14ac:dyDescent="0.3">
      <c r="B30" s="144">
        <v>17</v>
      </c>
      <c r="C30" s="131" t="s">
        <v>750</v>
      </c>
    </row>
    <row r="31" spans="2:5" s="94" customFormat="1" ht="15" x14ac:dyDescent="0.3"/>
    <row r="32" spans="2:5" s="94" customFormat="1" ht="15" x14ac:dyDescent="0.3">
      <c r="C32" s="94" t="s">
        <v>751</v>
      </c>
    </row>
    <row r="33" spans="2:14" s="94" customFormat="1" ht="15" x14ac:dyDescent="0.3">
      <c r="B33" s="144">
        <v>3</v>
      </c>
      <c r="C33" s="131" t="s">
        <v>752</v>
      </c>
    </row>
    <row r="34" spans="2:14" s="94" customFormat="1" ht="15" x14ac:dyDescent="0.3">
      <c r="B34" s="144">
        <v>3</v>
      </c>
      <c r="C34" s="94" t="s">
        <v>572</v>
      </c>
    </row>
    <row r="35" spans="2:14" s="94" customFormat="1" ht="15" x14ac:dyDescent="0.3">
      <c r="B35" s="144">
        <v>9</v>
      </c>
      <c r="C35" s="131" t="s">
        <v>753</v>
      </c>
    </row>
    <row r="36" spans="2:14" s="94" customFormat="1" ht="15" x14ac:dyDescent="0.3">
      <c r="B36" s="144">
        <v>13</v>
      </c>
      <c r="C36" s="131" t="s">
        <v>754</v>
      </c>
    </row>
    <row r="37" spans="2:14" s="94" customFormat="1" ht="15" x14ac:dyDescent="0.3">
      <c r="B37" s="144">
        <v>17</v>
      </c>
      <c r="C37" s="131" t="s">
        <v>755</v>
      </c>
    </row>
    <row r="38" spans="2:14" s="94" customFormat="1" ht="15" x14ac:dyDescent="0.3">
      <c r="B38" s="144"/>
      <c r="C38" s="85"/>
    </row>
    <row r="39" spans="2:14" s="94" customFormat="1" ht="15" x14ac:dyDescent="0.3">
      <c r="C39" s="85" t="s">
        <v>577</v>
      </c>
      <c r="H39" s="85" t="s">
        <v>578</v>
      </c>
    </row>
    <row r="40" spans="2:14" s="94" customFormat="1" ht="15" x14ac:dyDescent="0.3">
      <c r="B40" s="144"/>
      <c r="C40" s="85" t="s">
        <v>165</v>
      </c>
      <c r="D40" s="94">
        <f>(ROUNDDOWN((Character!E8-10)/2,0))</f>
        <v>2</v>
      </c>
      <c r="H40" s="148" t="s">
        <v>74</v>
      </c>
      <c r="I40" s="148" t="s">
        <v>176</v>
      </c>
      <c r="J40" s="148" t="s">
        <v>579</v>
      </c>
      <c r="K40" s="148" t="s">
        <v>580</v>
      </c>
      <c r="L40" s="148" t="s">
        <v>581</v>
      </c>
      <c r="M40" s="148" t="s">
        <v>582</v>
      </c>
      <c r="N40" s="148" t="s">
        <v>583</v>
      </c>
    </row>
    <row r="41" spans="2:14" s="94" customFormat="1" ht="15" x14ac:dyDescent="0.3">
      <c r="B41" s="144"/>
      <c r="C41" s="85" t="s">
        <v>166</v>
      </c>
      <c r="D41" s="94">
        <f>8+Character!E12+(ROUNDDOWN((Character!E8-10)/2,0))</f>
        <v>14</v>
      </c>
      <c r="H41" s="144" t="s">
        <v>582</v>
      </c>
      <c r="I41" s="144">
        <v>2</v>
      </c>
      <c r="J41" s="144">
        <v>3</v>
      </c>
      <c r="K41" s="144">
        <v>2</v>
      </c>
      <c r="L41" s="144" t="s">
        <v>584</v>
      </c>
      <c r="M41" s="144" t="s">
        <v>584</v>
      </c>
      <c r="N41" s="144" t="s">
        <v>584</v>
      </c>
    </row>
    <row r="42" spans="2:14" s="94" customFormat="1" ht="15" x14ac:dyDescent="0.3">
      <c r="B42" s="144"/>
      <c r="C42" s="85" t="s">
        <v>168</v>
      </c>
      <c r="D42" s="94">
        <f>8+Character!E12+(ROUNDDOWN((Character!E8-10)/2,0))</f>
        <v>14</v>
      </c>
      <c r="H42" s="144" t="s">
        <v>583</v>
      </c>
      <c r="I42" s="144">
        <v>2</v>
      </c>
      <c r="J42" s="144">
        <v>4</v>
      </c>
      <c r="K42" s="144">
        <v>3</v>
      </c>
      <c r="L42" s="144" t="s">
        <v>584</v>
      </c>
      <c r="M42" s="144" t="s">
        <v>584</v>
      </c>
      <c r="N42" s="144" t="s">
        <v>584</v>
      </c>
    </row>
    <row r="43" spans="2:14" s="94" customFormat="1" ht="15" x14ac:dyDescent="0.3">
      <c r="B43" s="144"/>
      <c r="H43" s="144" t="s">
        <v>585</v>
      </c>
      <c r="I43" s="144">
        <v>2</v>
      </c>
      <c r="J43" s="144">
        <v>4</v>
      </c>
      <c r="K43" s="144">
        <v>3</v>
      </c>
      <c r="L43" s="144" t="s">
        <v>584</v>
      </c>
      <c r="M43" s="144" t="s">
        <v>584</v>
      </c>
      <c r="N43" s="144" t="s">
        <v>584</v>
      </c>
    </row>
    <row r="44" spans="2:14" s="94" customFormat="1" ht="15" x14ac:dyDescent="0.3">
      <c r="B44" s="144"/>
      <c r="H44" s="144" t="s">
        <v>586</v>
      </c>
      <c r="I44" s="144">
        <v>2</v>
      </c>
      <c r="J44" s="144">
        <v>4</v>
      </c>
      <c r="K44" s="144">
        <v>3</v>
      </c>
      <c r="L44" s="144" t="s">
        <v>584</v>
      </c>
      <c r="M44" s="144" t="s">
        <v>584</v>
      </c>
      <c r="N44" s="144" t="s">
        <v>584</v>
      </c>
    </row>
    <row r="45" spans="2:14" s="94" customFormat="1" ht="15" x14ac:dyDescent="0.3">
      <c r="B45" s="144"/>
      <c r="H45" s="144" t="s">
        <v>587</v>
      </c>
      <c r="I45" s="144">
        <v>2</v>
      </c>
      <c r="J45" s="144">
        <v>5</v>
      </c>
      <c r="K45" s="144">
        <v>4</v>
      </c>
      <c r="L45" s="144">
        <v>2</v>
      </c>
      <c r="M45" s="144" t="s">
        <v>584</v>
      </c>
      <c r="N45" s="144" t="s">
        <v>584</v>
      </c>
    </row>
    <row r="46" spans="2:14" s="94" customFormat="1" ht="15" x14ac:dyDescent="0.3">
      <c r="E46" s="172" t="s">
        <v>756</v>
      </c>
      <c r="H46" s="144" t="s">
        <v>588</v>
      </c>
      <c r="I46" s="144">
        <v>2</v>
      </c>
      <c r="J46" s="144">
        <v>6</v>
      </c>
      <c r="K46" s="144">
        <v>4</v>
      </c>
      <c r="L46" s="144">
        <v>2</v>
      </c>
      <c r="M46" s="144" t="s">
        <v>584</v>
      </c>
      <c r="N46" s="144" t="s">
        <v>584</v>
      </c>
    </row>
    <row r="47" spans="2:14" s="94" customFormat="1" ht="15" x14ac:dyDescent="0.3">
      <c r="C47" s="85" t="s">
        <v>176</v>
      </c>
      <c r="D47" s="144">
        <f>(IF(Character!B17&gt;=3,2,0))+(IF(Character!B17&gt;=10,1,0))</f>
        <v>3</v>
      </c>
      <c r="E47" s="94" t="s">
        <v>757</v>
      </c>
      <c r="H47" s="144" t="s">
        <v>589</v>
      </c>
      <c r="I47" s="144">
        <v>2</v>
      </c>
      <c r="J47" s="144">
        <v>6</v>
      </c>
      <c r="K47" s="144">
        <v>4</v>
      </c>
      <c r="L47" s="144">
        <v>2</v>
      </c>
      <c r="M47" s="144" t="s">
        <v>584</v>
      </c>
      <c r="N47" s="144" t="s">
        <v>584</v>
      </c>
    </row>
    <row r="48" spans="2:14" s="94" customFormat="1" ht="15" x14ac:dyDescent="0.3">
      <c r="C48" s="85" t="s">
        <v>180</v>
      </c>
      <c r="D48" s="148" t="s">
        <v>181</v>
      </c>
      <c r="E48" s="148" t="s">
        <v>182</v>
      </c>
      <c r="F48" s="148" t="s">
        <v>129</v>
      </c>
      <c r="G48" s="148"/>
      <c r="H48" s="144" t="s">
        <v>590</v>
      </c>
      <c r="I48" s="144">
        <v>3</v>
      </c>
      <c r="J48" s="144">
        <v>7</v>
      </c>
      <c r="K48" s="144">
        <v>4</v>
      </c>
      <c r="L48" s="144">
        <v>3</v>
      </c>
      <c r="M48" s="144" t="s">
        <v>584</v>
      </c>
      <c r="N48" s="144" t="s">
        <v>584</v>
      </c>
    </row>
    <row r="49" spans="3:14" s="94" customFormat="1" ht="15" x14ac:dyDescent="0.3">
      <c r="C49" s="131" t="s">
        <v>591</v>
      </c>
      <c r="H49" s="144" t="s">
        <v>592</v>
      </c>
      <c r="I49" s="144">
        <v>3</v>
      </c>
      <c r="J49" s="144">
        <v>8</v>
      </c>
      <c r="K49" s="144">
        <v>4</v>
      </c>
      <c r="L49" s="144">
        <v>3</v>
      </c>
      <c r="M49" s="144" t="s">
        <v>584</v>
      </c>
      <c r="N49" s="144" t="s">
        <v>584</v>
      </c>
    </row>
    <row r="50" spans="3:14" s="94" customFormat="1" ht="15" x14ac:dyDescent="0.3">
      <c r="C50" s="131" t="s">
        <v>184</v>
      </c>
      <c r="H50" s="144" t="s">
        <v>593</v>
      </c>
      <c r="I50" s="144">
        <v>3</v>
      </c>
      <c r="J50" s="144">
        <v>8</v>
      </c>
      <c r="K50" s="144">
        <v>4</v>
      </c>
      <c r="L50" s="144">
        <v>3</v>
      </c>
      <c r="M50" s="144" t="s">
        <v>584</v>
      </c>
      <c r="N50" s="144" t="s">
        <v>584</v>
      </c>
    </row>
    <row r="51" spans="3:14" s="94" customFormat="1" ht="15" x14ac:dyDescent="0.3">
      <c r="C51" s="131" t="s">
        <v>594</v>
      </c>
      <c r="H51" s="144" t="s">
        <v>595</v>
      </c>
      <c r="I51" s="144">
        <v>3</v>
      </c>
      <c r="J51" s="144">
        <v>9</v>
      </c>
      <c r="K51" s="144">
        <v>4</v>
      </c>
      <c r="L51" s="144">
        <v>3</v>
      </c>
      <c r="M51" s="144">
        <v>2</v>
      </c>
      <c r="N51" s="144" t="s">
        <v>584</v>
      </c>
    </row>
    <row r="52" spans="3:14" s="94" customFormat="1" ht="15" x14ac:dyDescent="0.3">
      <c r="C52" s="131" t="s">
        <v>185</v>
      </c>
      <c r="H52" s="144" t="s">
        <v>596</v>
      </c>
      <c r="I52" s="144">
        <v>3</v>
      </c>
      <c r="J52" s="144">
        <v>10</v>
      </c>
      <c r="K52" s="144">
        <v>4</v>
      </c>
      <c r="L52" s="144">
        <v>3</v>
      </c>
      <c r="M52" s="144">
        <v>2</v>
      </c>
      <c r="N52" s="144" t="s">
        <v>584</v>
      </c>
    </row>
    <row r="53" spans="3:14" s="94" customFormat="1" ht="15" x14ac:dyDescent="0.3">
      <c r="C53" s="131" t="s">
        <v>597</v>
      </c>
      <c r="H53" s="144" t="s">
        <v>598</v>
      </c>
      <c r="I53" s="144">
        <v>3</v>
      </c>
      <c r="J53" s="144">
        <v>10</v>
      </c>
      <c r="K53" s="144">
        <v>4</v>
      </c>
      <c r="L53" s="144">
        <v>3</v>
      </c>
      <c r="M53" s="144">
        <v>2</v>
      </c>
      <c r="N53" s="144" t="s">
        <v>584</v>
      </c>
    </row>
    <row r="54" spans="3:14" s="94" customFormat="1" ht="15" x14ac:dyDescent="0.3">
      <c r="C54" s="131" t="s">
        <v>187</v>
      </c>
      <c r="H54" s="144" t="s">
        <v>599</v>
      </c>
      <c r="I54" s="144">
        <v>3</v>
      </c>
      <c r="J54" s="144">
        <v>11</v>
      </c>
      <c r="K54" s="144">
        <v>4</v>
      </c>
      <c r="L54" s="144">
        <v>3</v>
      </c>
      <c r="M54" s="144">
        <v>3</v>
      </c>
      <c r="N54" s="144" t="s">
        <v>584</v>
      </c>
    </row>
    <row r="55" spans="3:14" s="94" customFormat="1" ht="15" x14ac:dyDescent="0.3">
      <c r="C55" s="131" t="s">
        <v>189</v>
      </c>
      <c r="H55" s="144" t="s">
        <v>600</v>
      </c>
      <c r="I55" s="144">
        <v>3</v>
      </c>
      <c r="J55" s="144">
        <v>11</v>
      </c>
      <c r="K55" s="144">
        <v>4</v>
      </c>
      <c r="L55" s="144">
        <v>3</v>
      </c>
      <c r="M55" s="144">
        <v>3</v>
      </c>
      <c r="N55" s="144" t="s">
        <v>584</v>
      </c>
    </row>
    <row r="56" spans="3:14" s="94" customFormat="1" ht="15" x14ac:dyDescent="0.3">
      <c r="C56" s="131" t="s">
        <v>191</v>
      </c>
      <c r="D56" s="144"/>
      <c r="H56" s="144" t="s">
        <v>601</v>
      </c>
      <c r="I56" s="144">
        <v>3</v>
      </c>
      <c r="J56" s="144">
        <v>11</v>
      </c>
      <c r="K56" s="144">
        <v>4</v>
      </c>
      <c r="L56" s="144">
        <v>3</v>
      </c>
      <c r="M56" s="144">
        <v>3</v>
      </c>
      <c r="N56" s="144" t="s">
        <v>584</v>
      </c>
    </row>
    <row r="57" spans="3:14" s="94" customFormat="1" ht="15" x14ac:dyDescent="0.3">
      <c r="C57" s="131" t="s">
        <v>193</v>
      </c>
      <c r="H57" s="144" t="s">
        <v>602</v>
      </c>
      <c r="I57" s="144">
        <v>3</v>
      </c>
      <c r="J57" s="144">
        <v>12</v>
      </c>
      <c r="K57" s="144">
        <v>4</v>
      </c>
      <c r="L57" s="144">
        <v>3</v>
      </c>
      <c r="M57" s="144">
        <v>3</v>
      </c>
      <c r="N57" s="144">
        <v>1</v>
      </c>
    </row>
    <row r="58" spans="3:14" s="94" customFormat="1" ht="15" x14ac:dyDescent="0.3">
      <c r="C58" s="131" t="s">
        <v>195</v>
      </c>
      <c r="H58" s="144" t="s">
        <v>603</v>
      </c>
      <c r="I58" s="144">
        <v>3</v>
      </c>
      <c r="J58" s="144">
        <v>13</v>
      </c>
      <c r="K58" s="144">
        <v>4</v>
      </c>
      <c r="L58" s="144">
        <v>3</v>
      </c>
      <c r="M58" s="144">
        <v>3</v>
      </c>
      <c r="N58" s="144">
        <v>1</v>
      </c>
    </row>
    <row r="59" spans="3:14" s="94" customFormat="1" ht="15" x14ac:dyDescent="0.3">
      <c r="C59" s="131" t="s">
        <v>196</v>
      </c>
    </row>
    <row r="60" spans="3:14" s="94" customFormat="1" ht="15" x14ac:dyDescent="0.3">
      <c r="C60" s="131" t="s">
        <v>464</v>
      </c>
      <c r="H60" s="149" t="s">
        <v>206</v>
      </c>
    </row>
    <row r="61" spans="3:14" s="94" customFormat="1" ht="15" x14ac:dyDescent="0.3">
      <c r="C61" s="131" t="s">
        <v>198</v>
      </c>
      <c r="H61" s="94" t="s">
        <v>207</v>
      </c>
    </row>
    <row r="62" spans="3:14" s="94" customFormat="1" ht="15" x14ac:dyDescent="0.3">
      <c r="C62" s="131" t="s">
        <v>604</v>
      </c>
      <c r="H62" s="94" t="s">
        <v>208</v>
      </c>
    </row>
    <row r="63" spans="3:14" s="94" customFormat="1" ht="15" x14ac:dyDescent="0.3">
      <c r="C63" s="131" t="s">
        <v>605</v>
      </c>
    </row>
    <row r="64" spans="3:14" s="94" customFormat="1" ht="15" x14ac:dyDescent="0.3">
      <c r="C64" s="131" t="s">
        <v>199</v>
      </c>
    </row>
    <row r="65" spans="3:7" s="94" customFormat="1" ht="15" x14ac:dyDescent="0.3"/>
    <row r="66" spans="3:7" s="94" customFormat="1" ht="15" x14ac:dyDescent="0.3">
      <c r="C66" s="85" t="s">
        <v>758</v>
      </c>
    </row>
    <row r="67" spans="3:7" s="94" customFormat="1" ht="15" x14ac:dyDescent="0.3"/>
    <row r="68" spans="3:7" s="94" customFormat="1" ht="15" x14ac:dyDescent="0.3">
      <c r="C68" s="27" t="s">
        <v>204</v>
      </c>
      <c r="D68" s="56"/>
      <c r="E68" s="85" t="s">
        <v>759</v>
      </c>
      <c r="F68" s="41"/>
    </row>
    <row r="69" spans="3:7" s="94" customFormat="1" ht="15" x14ac:dyDescent="0.3">
      <c r="C69" s="27" t="s">
        <v>205</v>
      </c>
      <c r="D69" s="56"/>
      <c r="E69" s="175" t="s">
        <v>760</v>
      </c>
      <c r="F69" s="41"/>
    </row>
    <row r="70" spans="3:7" s="94" customFormat="1" ht="15" x14ac:dyDescent="0.3">
      <c r="C70" s="27" t="s">
        <v>105</v>
      </c>
      <c r="D70" s="56"/>
      <c r="E70" s="56"/>
      <c r="F70" s="41"/>
    </row>
    <row r="71" spans="3:7" s="94" customFormat="1" ht="15" x14ac:dyDescent="0.3">
      <c r="C71" s="27" t="s">
        <v>180</v>
      </c>
      <c r="D71" s="148" t="s">
        <v>181</v>
      </c>
      <c r="E71" s="148" t="s">
        <v>182</v>
      </c>
      <c r="F71" s="148" t="s">
        <v>129</v>
      </c>
      <c r="G71" s="148" t="s">
        <v>609</v>
      </c>
    </row>
    <row r="72" spans="3:7" s="94" customFormat="1" ht="15" x14ac:dyDescent="0.3">
      <c r="C72" s="131" t="s">
        <v>211</v>
      </c>
      <c r="D72" s="144"/>
    </row>
    <row r="73" spans="3:7" s="94" customFormat="1" ht="15" x14ac:dyDescent="0.3">
      <c r="C73" s="131" t="s">
        <v>761</v>
      </c>
    </row>
    <row r="74" spans="3:7" s="94" customFormat="1" ht="15" x14ac:dyDescent="0.3">
      <c r="C74" s="131" t="s">
        <v>215</v>
      </c>
    </row>
    <row r="75" spans="3:7" s="94" customFormat="1" ht="15" x14ac:dyDescent="0.3">
      <c r="C75" s="131" t="s">
        <v>223</v>
      </c>
    </row>
    <row r="76" spans="3:7" s="94" customFormat="1" ht="15" x14ac:dyDescent="0.3">
      <c r="C76" s="131" t="s">
        <v>225</v>
      </c>
    </row>
    <row r="77" spans="3:7" s="94" customFormat="1" ht="15" x14ac:dyDescent="0.3">
      <c r="C77" s="131" t="s">
        <v>226</v>
      </c>
    </row>
    <row r="78" spans="3:7" s="94" customFormat="1" ht="15" x14ac:dyDescent="0.3">
      <c r="C78" s="131" t="s">
        <v>228</v>
      </c>
    </row>
    <row r="79" spans="3:7" s="94" customFormat="1" ht="15" x14ac:dyDescent="0.3"/>
    <row r="80" spans="3:7" s="94" customFormat="1" ht="15" x14ac:dyDescent="0.3">
      <c r="C80" s="27" t="s">
        <v>231</v>
      </c>
      <c r="E80" s="41"/>
    </row>
    <row r="81" spans="3:7" s="94" customFormat="1" ht="15" x14ac:dyDescent="0.3">
      <c r="C81" s="27" t="s">
        <v>205</v>
      </c>
      <c r="D81" s="56"/>
      <c r="E81" s="41"/>
    </row>
    <row r="82" spans="3:7" s="94" customFormat="1" ht="15" x14ac:dyDescent="0.3">
      <c r="C82" s="27" t="s">
        <v>105</v>
      </c>
      <c r="D82" s="56"/>
      <c r="E82" s="41"/>
    </row>
    <row r="83" spans="3:7" s="94" customFormat="1" ht="15" x14ac:dyDescent="0.3">
      <c r="C83" s="27" t="s">
        <v>180</v>
      </c>
      <c r="D83" s="148" t="s">
        <v>181</v>
      </c>
      <c r="E83" s="148" t="s">
        <v>182</v>
      </c>
      <c r="F83" s="148" t="s">
        <v>129</v>
      </c>
      <c r="G83" s="148" t="s">
        <v>609</v>
      </c>
    </row>
    <row r="84" spans="3:7" s="94" customFormat="1" ht="15" x14ac:dyDescent="0.3"/>
    <row r="85" spans="3:7" s="94" customFormat="1" ht="15" x14ac:dyDescent="0.3"/>
    <row r="86" spans="3:7" s="94" customFormat="1" ht="15" x14ac:dyDescent="0.3"/>
    <row r="87" spans="3:7" s="94" customFormat="1" ht="15" x14ac:dyDescent="0.3"/>
    <row r="88" spans="3:7" s="94" customFormat="1" ht="15" x14ac:dyDescent="0.3"/>
    <row r="89" spans="3:7" s="94" customFormat="1" ht="15" x14ac:dyDescent="0.3"/>
    <row r="90" spans="3:7" s="94" customFormat="1" ht="15" x14ac:dyDescent="0.3"/>
    <row r="91" spans="3:7" s="94" customFormat="1" ht="15" x14ac:dyDescent="0.3"/>
    <row r="92" spans="3:7" s="94" customFormat="1" ht="15" x14ac:dyDescent="0.3"/>
    <row r="93" spans="3:7" s="94" customFormat="1" ht="15" x14ac:dyDescent="0.3">
      <c r="C93" s="27" t="s">
        <v>254</v>
      </c>
      <c r="E93" s="41"/>
    </row>
    <row r="94" spans="3:7" s="94" customFormat="1" ht="15" x14ac:dyDescent="0.3">
      <c r="C94" s="27" t="s">
        <v>205</v>
      </c>
      <c r="D94" s="56"/>
      <c r="E94" s="41"/>
    </row>
    <row r="95" spans="3:7" s="94" customFormat="1" ht="15" x14ac:dyDescent="0.3">
      <c r="C95" s="27" t="s">
        <v>105</v>
      </c>
      <c r="D95" s="56"/>
      <c r="E95" s="41"/>
    </row>
    <row r="96" spans="3:7" s="94" customFormat="1" ht="15" x14ac:dyDescent="0.3">
      <c r="C96" s="27" t="s">
        <v>180</v>
      </c>
      <c r="D96" s="148" t="s">
        <v>181</v>
      </c>
      <c r="E96" s="148" t="s">
        <v>182</v>
      </c>
      <c r="F96" s="148" t="s">
        <v>129</v>
      </c>
      <c r="G96" s="148" t="s">
        <v>609</v>
      </c>
    </row>
    <row r="97" spans="3:7" s="94" customFormat="1" ht="15" x14ac:dyDescent="0.3"/>
    <row r="98" spans="3:7" s="94" customFormat="1" ht="15" x14ac:dyDescent="0.3"/>
    <row r="99" spans="3:7" s="94" customFormat="1" ht="15" x14ac:dyDescent="0.3"/>
    <row r="100" spans="3:7" s="94" customFormat="1" ht="15" x14ac:dyDescent="0.3"/>
    <row r="101" spans="3:7" s="94" customFormat="1" ht="15" x14ac:dyDescent="0.3"/>
    <row r="102" spans="3:7" s="94" customFormat="1" ht="15" x14ac:dyDescent="0.3"/>
    <row r="103" spans="3:7" s="94" customFormat="1" ht="15" x14ac:dyDescent="0.3"/>
    <row r="104" spans="3:7" s="94" customFormat="1" ht="15" x14ac:dyDescent="0.3"/>
    <row r="105" spans="3:7" s="94" customFormat="1" ht="15" x14ac:dyDescent="0.3"/>
    <row r="106" spans="3:7" s="94" customFormat="1" ht="15" x14ac:dyDescent="0.3">
      <c r="C106" s="27" t="s">
        <v>271</v>
      </c>
      <c r="E106" s="41"/>
    </row>
    <row r="107" spans="3:7" s="94" customFormat="1" ht="15" x14ac:dyDescent="0.3">
      <c r="C107" s="27" t="s">
        <v>205</v>
      </c>
      <c r="D107" s="56"/>
      <c r="E107" s="41"/>
    </row>
    <row r="108" spans="3:7" s="94" customFormat="1" ht="15" x14ac:dyDescent="0.3">
      <c r="C108" s="27" t="s">
        <v>105</v>
      </c>
      <c r="D108" s="56"/>
      <c r="E108" s="41"/>
    </row>
    <row r="109" spans="3:7" s="94" customFormat="1" ht="15" x14ac:dyDescent="0.3">
      <c r="C109" s="27" t="s">
        <v>180</v>
      </c>
      <c r="D109" s="148" t="s">
        <v>181</v>
      </c>
      <c r="E109" s="148" t="s">
        <v>182</v>
      </c>
      <c r="F109" s="148" t="s">
        <v>129</v>
      </c>
      <c r="G109" s="148" t="s">
        <v>609</v>
      </c>
    </row>
  </sheetData>
  <conditionalFormatting sqref="B18:C23">
    <cfRule type="expression" dxfId="28" priority="2">
      <formula>AND($C$8&lt;&gt;$C$18)</formula>
    </cfRule>
  </conditionalFormatting>
  <conditionalFormatting sqref="B25:C30">
    <cfRule type="expression" dxfId="27" priority="3">
      <formula>AND($C$8&lt;&gt;$C$25)</formula>
    </cfRule>
  </conditionalFormatting>
  <hyperlinks>
    <hyperlink ref="C5" location="'Feature Desc.'!A2012" display="Expertise" xr:uid="{00000000-0004-0000-0B00-000000000000}"/>
    <hyperlink ref="C6" location="'Feature Desc.'!A2022" display="Sneak Attack" xr:uid="{00000000-0004-0000-0B00-000001000000}"/>
    <hyperlink ref="C7" location="'Feature Desc.'!A2036" display="Thieves' Cant" xr:uid="{00000000-0004-0000-0B00-000002000000}"/>
    <hyperlink ref="C9" location="'Feature Desc.'!A2050" display="Cunning Action" xr:uid="{00000000-0004-0000-0B00-000003000000}"/>
    <hyperlink ref="C10" location="'Feature Desc.'!A2050" display="Uncanny Dodge" xr:uid="{00000000-0004-0000-0B00-000004000000}"/>
    <hyperlink ref="C11" location="'Feature Desc.'!A2062" display="Evasion" xr:uid="{00000000-0004-0000-0B00-000005000000}"/>
    <hyperlink ref="C12" location="'Feature Desc.'!A2071" display="Reliable Talent" xr:uid="{00000000-0004-0000-0B00-000006000000}"/>
    <hyperlink ref="C13" location="'Feature Desc.'!A2077" display="Blindsense" xr:uid="{00000000-0004-0000-0B00-000007000000}"/>
    <hyperlink ref="C14" location="'Feature Desc.'!A2082" display="Slippery Mind" xr:uid="{00000000-0004-0000-0B00-000008000000}"/>
    <hyperlink ref="C15" location="'Feature Desc.'!A2086" display="Elusive" xr:uid="{00000000-0004-0000-0B00-000009000000}"/>
    <hyperlink ref="C16" location="'Feature Desc.'!A2092" display="Stroke of Luck" xr:uid="{00000000-0004-0000-0B00-00000A000000}"/>
    <hyperlink ref="C19" location="'Feature Desc.'!A2100" display="Fast Hands" xr:uid="{00000000-0004-0000-0B00-00000B000000}"/>
    <hyperlink ref="C20" location="'Feature Desc.'!A2107" display="Second Story Work" xr:uid="{00000000-0004-0000-0B00-00000C000000}"/>
    <hyperlink ref="C21" location="'Feature Desc.'!A2115" display="Supreme Sneak" xr:uid="{00000000-0004-0000-0B00-00000D000000}"/>
    <hyperlink ref="C22" location="'Feature Desc.'!A2120" display="Use Magic Device" xr:uid="{00000000-0004-0000-0B00-00000E000000}"/>
    <hyperlink ref="C23" location="'Feature Desc.'!A2127" display="Thief's Reflexes" xr:uid="{00000000-0004-0000-0B00-00000F000000}"/>
    <hyperlink ref="C26" location="'Feature Desc.'!A2135" display="Bonus Proficiencies (Assasin)" xr:uid="{00000000-0004-0000-0B00-000010000000}"/>
    <hyperlink ref="C27" location="'Feature Desc.'!A2139" display="Assassinate" xr:uid="{00000000-0004-0000-0B00-000011000000}"/>
    <hyperlink ref="C28" location="'Feature Desc.'!A2146" display="Infiltration Expertise" xr:uid="{00000000-0004-0000-0B00-000012000000}"/>
    <hyperlink ref="C29" location="'Feature Desc.'!A2160" display="Impostor" xr:uid="{00000000-0004-0000-0B00-000013000000}"/>
    <hyperlink ref="C30" location="'Feature Desc.'!A2172" display="Death Strike" xr:uid="{00000000-0004-0000-0B00-000014000000}"/>
    <hyperlink ref="C33" location="'Feature Desc.'!A2180" display="Mage Hand Legerdemain" xr:uid="{00000000-0004-0000-0B00-000015000000}"/>
    <hyperlink ref="C35" location="'Feature Desc.'!A2199" display="Magical Ambush" xr:uid="{00000000-0004-0000-0B00-000016000000}"/>
    <hyperlink ref="C36" location="'Feature Desc.'!A2205" display="Versatile Trickster" xr:uid="{00000000-0004-0000-0B00-000017000000}"/>
    <hyperlink ref="C37" location="'Feature Desc.'!A2212" display="Spell Thief" xr:uid="{00000000-0004-0000-0B00-000018000000}"/>
    <hyperlink ref="C49" location="'Spell Desc.'!A1" display="Acid Splash" xr:uid="{00000000-0004-0000-0B00-000019000000}"/>
    <hyperlink ref="C50" location="'Spell Desc.'!A838" display="Blade Ward" xr:uid="{00000000-0004-0000-0B00-00001A000000}"/>
    <hyperlink ref="C51" location="'Spell Desc.'!A1084" display="Chill Touch" xr:uid="{00000000-0004-0000-0B00-00001B000000}"/>
    <hyperlink ref="C52" location="'Spell Desc.'!A2079" display="Dancing Lights" xr:uid="{00000000-0004-0000-0B00-00001C000000}"/>
    <hyperlink ref="C53" location="'Spell Desc.'!A3325" display="Fire Bolt" xr:uid="{00000000-0004-0000-0B00-00001D000000}"/>
    <hyperlink ref="C54" location="'Spell Desc.'!A3591" display="Friends" xr:uid="{00000000-0004-0000-0B00-00001E000000}"/>
    <hyperlink ref="C55" location="'Spell Desc.'!A4748" display="Light" xr:uid="{00000000-0004-0000-0B00-00001F000000}"/>
    <hyperlink ref="C56" location="'Spell Desc.'!A4883" display="Mage Hand" xr:uid="{00000000-0004-0000-0B00-000020000000}"/>
    <hyperlink ref="C57" location="'Spell Desc.'!A5216" display="Mending" xr:uid="{00000000-0004-0000-0B00-000021000000}"/>
    <hyperlink ref="C58" location="'Spell Desc.'!A5232" display="Message" xr:uid="{00000000-0004-0000-0B00-000022000000}"/>
    <hyperlink ref="C59" location="'Spell Desc.'!A5281" display="Minor Illusion" xr:uid="{00000000-0004-0000-0B00-000023000000}"/>
    <hyperlink ref="C60" location="'Spell Desc.'!A6003" display="Poison Spray" xr:uid="{00000000-0004-0000-0B00-000024000000}"/>
    <hyperlink ref="C61" location="'Spell Desc.'!A6101" display="Prestidigitation" xr:uid="{00000000-0004-0000-0B00-000025000000}"/>
    <hyperlink ref="C62" location="'Spell Desc.'!A6450" display="Ray of Frost" xr:uid="{00000000-0004-0000-0B00-000026000000}"/>
    <hyperlink ref="C63" location="'Spell Desc.'!A1" display="Shocking Grasp" xr:uid="{00000000-0004-0000-0B00-000027000000}"/>
    <hyperlink ref="C64" location="'Spell Desc.'!A7979" display="True Strike" xr:uid="{00000000-0004-0000-0B00-000028000000}"/>
    <hyperlink ref="C72" location="'Spell Desc.'!A1064" display="Charm Person" xr:uid="{00000000-0004-0000-0B00-000029000000}"/>
    <hyperlink ref="C73" location="'Spell Desc.'!A1241" display="Color Spray" xr:uid="{00000000-0004-0000-0B00-00002A000000}"/>
    <hyperlink ref="C74" location="'Spell Desc.'!A2346" display="Disguise Self" xr:uid="{00000000-0004-0000-0B00-00002B000000}"/>
    <hyperlink ref="C75" location="'Spell Desc.'!A4444" display="Illusory Script" xr:uid="{00000000-0004-0000-0B00-00002C000000}"/>
    <hyperlink ref="C76" location="'Spell Desc.'!A6976" display="Silent Image" xr:uid="{00000000-0004-0000-0B00-00002D000000}"/>
    <hyperlink ref="C77" location="'Spell Desc.'!A7037" display="Sleep" xr:uid="{00000000-0004-0000-0B00-00002E000000}"/>
    <hyperlink ref="C78" location="'Spell Desc.'!A7534" display="Tasha’s Hideous Laughter" xr:uid="{00000000-0004-0000-0B00-00002F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Classes!$G$248:$G$251</xm:f>
          </x14:formula1>
          <x14:formula2>
            <xm:f>0</xm:f>
          </x14:formula2>
          <xm:sqref>C8</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186"/>
  <sheetViews>
    <sheetView showGridLines="0" topLeftCell="A49" zoomScaleNormal="100" workbookViewId="0">
      <selection activeCell="C17" sqref="C17"/>
    </sheetView>
  </sheetViews>
  <sheetFormatPr defaultRowHeight="15.75" x14ac:dyDescent="0.3"/>
  <cols>
    <col min="1" max="1" width="3" style="1" customWidth="1"/>
    <col min="2" max="2" width="26.5703125" style="94" customWidth="1"/>
    <col min="3" max="3" width="8.5703125" style="144" customWidth="1"/>
    <col min="4" max="4" width="16.140625" style="144" customWidth="1"/>
    <col min="5" max="5" width="13.140625" style="94" customWidth="1"/>
    <col min="6" max="6" width="2.85546875" style="94" customWidth="1"/>
    <col min="7" max="7" width="9.140625" style="94" customWidth="1"/>
    <col min="8" max="8" width="16.42578125" style="94" customWidth="1"/>
    <col min="9" max="9" width="14.5703125" style="94" customWidth="1"/>
    <col min="10" max="10" width="13.5703125" style="94" customWidth="1"/>
    <col min="11" max="1025" width="9.140625" style="94" customWidth="1"/>
  </cols>
  <sheetData>
    <row r="1" spans="1:11" s="1" customFormat="1" ht="14.25" customHeight="1" x14ac:dyDescent="0.25">
      <c r="C1" s="132"/>
    </row>
    <row r="2" spans="1:11" ht="36.75" x14ac:dyDescent="0.6">
      <c r="A2" s="82"/>
      <c r="B2" s="124" t="s">
        <v>762</v>
      </c>
      <c r="C2" s="112"/>
      <c r="D2" s="112"/>
      <c r="E2" s="179"/>
      <c r="G2" s="79" t="s">
        <v>139</v>
      </c>
      <c r="H2" s="180"/>
      <c r="I2" s="23"/>
      <c r="J2" s="23"/>
      <c r="K2" s="81"/>
    </row>
    <row r="3" spans="1:11" ht="15" customHeight="1" x14ac:dyDescent="0.6">
      <c r="A3" s="82"/>
      <c r="B3" s="184"/>
      <c r="G3" s="138"/>
      <c r="H3" s="85"/>
      <c r="I3" s="82"/>
      <c r="J3" s="82"/>
      <c r="K3" s="82"/>
    </row>
    <row r="4" spans="1:11" x14ac:dyDescent="0.3">
      <c r="A4" s="94"/>
      <c r="B4" s="116" t="s">
        <v>165</v>
      </c>
      <c r="C4" s="103">
        <f>(ROUNDDOWN((Character!E8-10)/2,0))</f>
        <v>2</v>
      </c>
      <c r="G4" s="142" t="s">
        <v>74</v>
      </c>
      <c r="H4" s="182" t="s">
        <v>139</v>
      </c>
      <c r="I4" s="109" t="s">
        <v>129</v>
      </c>
      <c r="J4" s="109" t="s">
        <v>140</v>
      </c>
      <c r="K4" s="111" t="s">
        <v>141</v>
      </c>
    </row>
    <row r="5" spans="1:11" x14ac:dyDescent="0.3">
      <c r="A5" s="94"/>
      <c r="B5" s="92" t="s">
        <v>166</v>
      </c>
      <c r="C5" s="48">
        <f>8+Character!E12+(ROUNDDOWN((Character!E8-10)/2,0))</f>
        <v>14</v>
      </c>
      <c r="G5" s="144">
        <v>1</v>
      </c>
      <c r="H5" s="131" t="s">
        <v>763</v>
      </c>
      <c r="I5" s="155"/>
    </row>
    <row r="6" spans="1:11" x14ac:dyDescent="0.3">
      <c r="A6" s="94"/>
      <c r="B6" s="100" t="s">
        <v>168</v>
      </c>
      <c r="C6" s="61">
        <f>Character!E12+(ROUNDDOWN((Character!E8-10)/2,0))</f>
        <v>6</v>
      </c>
      <c r="G6" s="144">
        <v>1</v>
      </c>
      <c r="H6" s="94" t="s">
        <v>764</v>
      </c>
      <c r="I6" s="155"/>
    </row>
    <row r="7" spans="1:11" x14ac:dyDescent="0.3">
      <c r="A7" s="94"/>
      <c r="B7" s="85"/>
      <c r="G7" s="144">
        <v>1</v>
      </c>
      <c r="H7" s="131" t="s">
        <v>765</v>
      </c>
      <c r="I7" s="155"/>
    </row>
    <row r="8" spans="1:11" x14ac:dyDescent="0.3">
      <c r="A8" s="94"/>
      <c r="B8" s="116" t="s">
        <v>171</v>
      </c>
      <c r="C8" s="103">
        <f>IF(Character!B17&gt;=1,(2+(Character!B17-1)),0)+IF(Character!B17&gt;=12,-1,0)+IF(Character!B17&gt;=14,-1,0)+IF(Character!B17&gt;=16,-1,0)+IF(Character!B17&gt;=18,-1,0)+IF(Character!B17&gt;=19,-1,0)+IF(Character!B17&gt;=20,-1,0)</f>
        <v>12</v>
      </c>
      <c r="G8" s="144">
        <v>20</v>
      </c>
      <c r="H8" s="131" t="s">
        <v>766</v>
      </c>
      <c r="I8" s="155"/>
    </row>
    <row r="9" spans="1:11" x14ac:dyDescent="0.3">
      <c r="A9" s="94"/>
      <c r="B9" s="100" t="s">
        <v>173</v>
      </c>
      <c r="C9" s="61">
        <f>COUNTA(C34:C53,C59:C82,C88:C107,C113:C122,C128:C138,C144:C153,C159:C166,C172:C176,C182:C186)</f>
        <v>0</v>
      </c>
      <c r="G9" s="56"/>
      <c r="I9" s="155"/>
    </row>
    <row r="10" spans="1:11" x14ac:dyDescent="0.3">
      <c r="A10" s="94"/>
      <c r="G10" s="56"/>
      <c r="H10" s="94" t="s">
        <v>765</v>
      </c>
      <c r="I10" s="158"/>
    </row>
    <row r="11" spans="1:11" s="94" customFormat="1" ht="15" x14ac:dyDescent="0.3">
      <c r="B11" s="88" t="s">
        <v>176</v>
      </c>
      <c r="C11" s="102">
        <f>(IF(Character!B17&gt;=1,4,0))+(IF(Character!B17&gt;=4,1,0))+(IF(Character!B17&gt;=10,1,0))</f>
        <v>6</v>
      </c>
      <c r="D11" s="102"/>
      <c r="E11" s="147"/>
      <c r="G11" s="56"/>
      <c r="H11" s="131" t="s">
        <v>767</v>
      </c>
      <c r="I11" s="158"/>
    </row>
    <row r="12" spans="1:11" s="94" customFormat="1" ht="15" x14ac:dyDescent="0.3">
      <c r="B12" s="100" t="s">
        <v>180</v>
      </c>
      <c r="C12" s="120" t="s">
        <v>181</v>
      </c>
      <c r="D12" s="120" t="s">
        <v>182</v>
      </c>
      <c r="E12" s="121" t="s">
        <v>129</v>
      </c>
      <c r="F12" s="148"/>
      <c r="G12" s="56"/>
      <c r="H12" s="131" t="s">
        <v>768</v>
      </c>
      <c r="I12" s="158"/>
    </row>
    <row r="13" spans="1:11" x14ac:dyDescent="0.3">
      <c r="A13" s="94"/>
      <c r="B13" s="131" t="s">
        <v>591</v>
      </c>
      <c r="G13" s="144"/>
      <c r="H13" s="131" t="s">
        <v>769</v>
      </c>
      <c r="I13" s="158"/>
    </row>
    <row r="14" spans="1:11" x14ac:dyDescent="0.3">
      <c r="A14" s="94"/>
      <c r="B14" s="131" t="s">
        <v>184</v>
      </c>
      <c r="H14" s="131" t="s">
        <v>770</v>
      </c>
      <c r="I14" s="155"/>
    </row>
    <row r="15" spans="1:11" x14ac:dyDescent="0.3">
      <c r="A15" s="94"/>
      <c r="B15" s="131" t="s">
        <v>594</v>
      </c>
      <c r="G15" s="144"/>
      <c r="H15" s="131" t="s">
        <v>771</v>
      </c>
      <c r="I15" s="155"/>
    </row>
    <row r="16" spans="1:11" x14ac:dyDescent="0.3">
      <c r="A16" s="94"/>
      <c r="B16" s="131" t="s">
        <v>185</v>
      </c>
      <c r="H16" s="131" t="s">
        <v>772</v>
      </c>
      <c r="I16" s="155"/>
    </row>
    <row r="17" spans="1:11" x14ac:dyDescent="0.3">
      <c r="A17" s="94"/>
      <c r="B17" s="131" t="s">
        <v>597</v>
      </c>
      <c r="H17" s="131" t="s">
        <v>773</v>
      </c>
      <c r="I17" s="155"/>
    </row>
    <row r="18" spans="1:11" x14ac:dyDescent="0.3">
      <c r="A18" s="94"/>
      <c r="B18" s="131" t="s">
        <v>187</v>
      </c>
      <c r="H18" s="131" t="s">
        <v>774</v>
      </c>
      <c r="I18" s="155"/>
    </row>
    <row r="19" spans="1:11" x14ac:dyDescent="0.3">
      <c r="A19" s="94"/>
      <c r="B19" s="131" t="s">
        <v>189</v>
      </c>
      <c r="I19" s="155"/>
    </row>
    <row r="20" spans="1:11" x14ac:dyDescent="0.3">
      <c r="A20" s="94"/>
      <c r="B20" s="131" t="s">
        <v>191</v>
      </c>
      <c r="G20" s="144"/>
      <c r="H20" s="94" t="s">
        <v>775</v>
      </c>
      <c r="I20" s="155"/>
    </row>
    <row r="21" spans="1:11" x14ac:dyDescent="0.3">
      <c r="A21" s="94"/>
      <c r="B21" s="131" t="s">
        <v>193</v>
      </c>
      <c r="G21" s="144">
        <v>1</v>
      </c>
      <c r="H21" s="131" t="s">
        <v>776</v>
      </c>
      <c r="I21" s="155"/>
    </row>
    <row r="22" spans="1:11" s="41" customFormat="1" ht="15" x14ac:dyDescent="0.3">
      <c r="A22" s="94"/>
      <c r="B22" s="131" t="s">
        <v>195</v>
      </c>
      <c r="C22" s="56"/>
      <c r="G22" s="144">
        <v>1</v>
      </c>
      <c r="H22" s="131" t="s">
        <v>777</v>
      </c>
      <c r="I22" s="155"/>
      <c r="J22" s="94"/>
      <c r="K22" s="94"/>
    </row>
    <row r="23" spans="1:11" s="41" customFormat="1" ht="15" x14ac:dyDescent="0.3">
      <c r="A23" s="94"/>
      <c r="B23" s="131" t="s">
        <v>196</v>
      </c>
      <c r="C23" s="56"/>
      <c r="G23" s="144">
        <v>6</v>
      </c>
      <c r="H23" s="131" t="s">
        <v>778</v>
      </c>
      <c r="I23" s="155"/>
      <c r="J23" s="94"/>
      <c r="K23" s="94"/>
    </row>
    <row r="24" spans="1:11" s="41" customFormat="1" ht="15" x14ac:dyDescent="0.3">
      <c r="A24" s="94"/>
      <c r="B24" s="131" t="s">
        <v>464</v>
      </c>
      <c r="C24" s="56"/>
      <c r="G24" s="144">
        <v>14</v>
      </c>
      <c r="H24" s="131" t="s">
        <v>779</v>
      </c>
      <c r="I24" s="155"/>
      <c r="J24" s="94"/>
      <c r="K24" s="94"/>
    </row>
    <row r="25" spans="1:11" s="41" customFormat="1" ht="15" x14ac:dyDescent="0.3">
      <c r="A25" s="94"/>
      <c r="B25" s="131" t="s">
        <v>198</v>
      </c>
      <c r="C25" s="56"/>
      <c r="G25" s="144">
        <v>18</v>
      </c>
      <c r="H25" s="131" t="s">
        <v>780</v>
      </c>
      <c r="I25" s="155"/>
      <c r="J25" s="94"/>
      <c r="K25" s="94"/>
    </row>
    <row r="26" spans="1:11" s="94" customFormat="1" ht="15" x14ac:dyDescent="0.3">
      <c r="B26" s="131" t="s">
        <v>604</v>
      </c>
      <c r="C26" s="144"/>
      <c r="G26" s="144"/>
      <c r="I26" s="155"/>
    </row>
    <row r="27" spans="1:11" s="94" customFormat="1" ht="15" x14ac:dyDescent="0.3">
      <c r="B27" s="131" t="s">
        <v>605</v>
      </c>
      <c r="C27" s="144"/>
      <c r="G27" s="144"/>
      <c r="H27" s="154" t="s">
        <v>781</v>
      </c>
      <c r="I27" s="155"/>
    </row>
    <row r="28" spans="1:11" s="94" customFormat="1" ht="15" x14ac:dyDescent="0.3">
      <c r="B28" s="131" t="s">
        <v>199</v>
      </c>
      <c r="C28" s="144"/>
      <c r="G28" s="144">
        <v>1</v>
      </c>
      <c r="H28" s="131" t="s">
        <v>782</v>
      </c>
      <c r="I28" s="158"/>
    </row>
    <row r="29" spans="1:11" s="94" customFormat="1" ht="15" x14ac:dyDescent="0.3">
      <c r="C29" s="144"/>
      <c r="G29" s="56"/>
      <c r="H29" s="131" t="s">
        <v>783</v>
      </c>
      <c r="I29" s="41"/>
      <c r="J29" s="41"/>
    </row>
    <row r="30" spans="1:11" s="94" customFormat="1" ht="15" x14ac:dyDescent="0.3">
      <c r="B30" s="88" t="s">
        <v>204</v>
      </c>
      <c r="C30" s="102"/>
      <c r="D30" s="102"/>
      <c r="E30" s="147"/>
      <c r="F30" s="41"/>
      <c r="G30" s="56">
        <v>1</v>
      </c>
      <c r="H30" s="131" t="s">
        <v>784</v>
      </c>
      <c r="I30" s="41"/>
      <c r="J30" s="41"/>
    </row>
    <row r="31" spans="1:11" s="94" customFormat="1" ht="15" x14ac:dyDescent="0.3">
      <c r="B31" s="92" t="s">
        <v>205</v>
      </c>
      <c r="C31" s="56">
        <f>(IF(Character!B17&gt;=1,2,0))+(IF(Character!B17&gt;=4,1,0))+(IF(Character!B17&gt;=10,1,0))</f>
        <v>4</v>
      </c>
      <c r="D31" s="56"/>
      <c r="E31" s="64"/>
      <c r="F31" s="41"/>
      <c r="G31" s="56">
        <v>6</v>
      </c>
      <c r="H31" s="131" t="s">
        <v>785</v>
      </c>
      <c r="I31" s="41"/>
      <c r="J31" s="41"/>
    </row>
    <row r="32" spans="1:11" s="94" customFormat="1" ht="15" x14ac:dyDescent="0.3">
      <c r="B32" s="92" t="s">
        <v>105</v>
      </c>
      <c r="C32" s="56">
        <v>0</v>
      </c>
      <c r="D32" s="56"/>
      <c r="E32" s="64"/>
      <c r="F32" s="41"/>
      <c r="G32" s="56">
        <v>14</v>
      </c>
      <c r="H32" s="131" t="s">
        <v>786</v>
      </c>
      <c r="I32" s="41"/>
      <c r="J32" s="41"/>
    </row>
    <row r="33" spans="1:8" s="94" customFormat="1" ht="15" x14ac:dyDescent="0.3">
      <c r="B33" s="100" t="s">
        <v>180</v>
      </c>
      <c r="C33" s="120" t="s">
        <v>181</v>
      </c>
      <c r="D33" s="120" t="s">
        <v>182</v>
      </c>
      <c r="E33" s="121" t="s">
        <v>129</v>
      </c>
      <c r="F33" s="85"/>
      <c r="G33" s="144">
        <v>18</v>
      </c>
      <c r="H33" s="131" t="s">
        <v>787</v>
      </c>
    </row>
    <row r="34" spans="1:8" x14ac:dyDescent="0.3">
      <c r="A34" s="94"/>
      <c r="B34" s="131" t="s">
        <v>612</v>
      </c>
    </row>
    <row r="35" spans="1:8" x14ac:dyDescent="0.3">
      <c r="A35" s="94"/>
      <c r="B35" s="131" t="s">
        <v>211</v>
      </c>
      <c r="G35" s="149" t="s">
        <v>206</v>
      </c>
    </row>
    <row r="36" spans="1:8" x14ac:dyDescent="0.3">
      <c r="A36" s="94"/>
      <c r="B36" s="131" t="s">
        <v>614</v>
      </c>
      <c r="G36" s="94" t="s">
        <v>207</v>
      </c>
    </row>
    <row r="37" spans="1:8" x14ac:dyDescent="0.3">
      <c r="A37" s="94"/>
      <c r="B37" s="131" t="s">
        <v>761</v>
      </c>
      <c r="G37" s="94" t="s">
        <v>208</v>
      </c>
    </row>
    <row r="38" spans="1:8" x14ac:dyDescent="0.3">
      <c r="A38" s="94"/>
      <c r="B38" s="131" t="s">
        <v>212</v>
      </c>
    </row>
    <row r="39" spans="1:8" x14ac:dyDescent="0.3">
      <c r="A39" s="94"/>
      <c r="B39" s="131" t="s">
        <v>214</v>
      </c>
    </row>
    <row r="40" spans="1:8" x14ac:dyDescent="0.3">
      <c r="A40" s="94"/>
      <c r="B40" s="131" t="s">
        <v>215</v>
      </c>
    </row>
    <row r="41" spans="1:8" x14ac:dyDescent="0.3">
      <c r="A41" s="94"/>
      <c r="B41" s="131" t="s">
        <v>788</v>
      </c>
    </row>
    <row r="42" spans="1:8" x14ac:dyDescent="0.3">
      <c r="A42" s="94"/>
      <c r="B42" s="131" t="s">
        <v>789</v>
      </c>
    </row>
    <row r="43" spans="1:8" x14ac:dyDescent="0.3">
      <c r="A43" s="94"/>
      <c r="B43" s="131" t="s">
        <v>219</v>
      </c>
    </row>
    <row r="44" spans="1:8" x14ac:dyDescent="0.3">
      <c r="A44" s="94"/>
      <c r="B44" s="131" t="s">
        <v>474</v>
      </c>
    </row>
    <row r="45" spans="1:8" x14ac:dyDescent="0.3">
      <c r="A45" s="94"/>
      <c r="B45" s="131" t="s">
        <v>476</v>
      </c>
    </row>
    <row r="46" spans="1:8" x14ac:dyDescent="0.3">
      <c r="A46" s="94"/>
      <c r="B46" s="131" t="s">
        <v>615</v>
      </c>
    </row>
    <row r="47" spans="1:8" x14ac:dyDescent="0.3">
      <c r="A47" s="94"/>
      <c r="B47" s="131" t="s">
        <v>616</v>
      </c>
    </row>
    <row r="48" spans="1:8" x14ac:dyDescent="0.3">
      <c r="A48" s="94"/>
      <c r="B48" s="131" t="s">
        <v>790</v>
      </c>
    </row>
    <row r="49" spans="1:10" x14ac:dyDescent="0.3">
      <c r="A49" s="94"/>
      <c r="B49" s="131" t="s">
        <v>386</v>
      </c>
    </row>
    <row r="50" spans="1:10" s="94" customFormat="1" ht="15" x14ac:dyDescent="0.3">
      <c r="B50" s="131" t="s">
        <v>225</v>
      </c>
      <c r="C50" s="144"/>
    </row>
    <row r="51" spans="1:10" s="94" customFormat="1" ht="15" x14ac:dyDescent="0.3">
      <c r="B51" s="131" t="s">
        <v>226</v>
      </c>
      <c r="C51" s="144"/>
    </row>
    <row r="52" spans="1:10" s="94" customFormat="1" ht="15" x14ac:dyDescent="0.3">
      <c r="B52" s="131" t="s">
        <v>229</v>
      </c>
      <c r="C52" s="144"/>
    </row>
    <row r="53" spans="1:10" s="94" customFormat="1" ht="15" x14ac:dyDescent="0.3">
      <c r="B53" s="131" t="s">
        <v>617</v>
      </c>
      <c r="C53" s="144"/>
    </row>
    <row r="54" spans="1:10" s="94" customFormat="1" ht="15" x14ac:dyDescent="0.3">
      <c r="C54" s="144"/>
    </row>
    <row r="55" spans="1:10" s="94" customFormat="1" ht="15" x14ac:dyDescent="0.3">
      <c r="B55" s="88" t="s">
        <v>231</v>
      </c>
      <c r="C55" s="102"/>
      <c r="D55" s="102"/>
      <c r="E55" s="147"/>
      <c r="F55" s="41"/>
      <c r="I55" s="41"/>
      <c r="J55" s="41"/>
    </row>
    <row r="56" spans="1:10" s="94" customFormat="1" ht="15" x14ac:dyDescent="0.3">
      <c r="B56" s="92" t="s">
        <v>205</v>
      </c>
      <c r="C56" s="56">
        <f>(IF(Character!B17&gt;=3,2,0))+(IF(Character!B17&gt;=4,1,0))</f>
        <v>3</v>
      </c>
      <c r="D56" s="56"/>
      <c r="E56" s="64"/>
      <c r="F56" s="41"/>
      <c r="I56" s="41"/>
      <c r="J56" s="41"/>
    </row>
    <row r="57" spans="1:10" s="94" customFormat="1" ht="15" x14ac:dyDescent="0.3">
      <c r="B57" s="92" t="s">
        <v>105</v>
      </c>
      <c r="C57" s="56">
        <v>0</v>
      </c>
      <c r="D57" s="56"/>
      <c r="E57" s="64"/>
      <c r="F57" s="41"/>
      <c r="I57" s="41"/>
      <c r="J57" s="41"/>
    </row>
    <row r="58" spans="1:10" s="94" customFormat="1" ht="15" x14ac:dyDescent="0.3">
      <c r="B58" s="100" t="s">
        <v>180</v>
      </c>
      <c r="C58" s="120" t="s">
        <v>181</v>
      </c>
      <c r="D58" s="120" t="s">
        <v>182</v>
      </c>
      <c r="E58" s="121" t="s">
        <v>129</v>
      </c>
      <c r="F58" s="85"/>
      <c r="I58" s="41"/>
      <c r="J58" s="41"/>
    </row>
    <row r="59" spans="1:10" x14ac:dyDescent="0.3">
      <c r="A59" s="94"/>
      <c r="B59" s="131" t="s">
        <v>791</v>
      </c>
    </row>
    <row r="60" spans="1:10" x14ac:dyDescent="0.3">
      <c r="A60" s="94"/>
      <c r="B60" s="131" t="s">
        <v>233</v>
      </c>
    </row>
    <row r="61" spans="1:10" x14ac:dyDescent="0.3">
      <c r="A61" s="94"/>
      <c r="B61" s="131" t="s">
        <v>792</v>
      </c>
    </row>
    <row r="62" spans="1:10" x14ac:dyDescent="0.3">
      <c r="A62" s="94"/>
      <c r="B62" s="131" t="s">
        <v>235</v>
      </c>
    </row>
    <row r="63" spans="1:10" x14ac:dyDescent="0.3">
      <c r="A63" s="94"/>
      <c r="B63" s="131" t="s">
        <v>236</v>
      </c>
    </row>
    <row r="64" spans="1:10" x14ac:dyDescent="0.3">
      <c r="A64" s="94"/>
      <c r="B64" s="131" t="s">
        <v>793</v>
      </c>
    </row>
    <row r="65" spans="1:3" x14ac:dyDescent="0.3">
      <c r="A65" s="94"/>
      <c r="B65" s="131" t="s">
        <v>483</v>
      </c>
    </row>
    <row r="66" spans="1:3" x14ac:dyDescent="0.3">
      <c r="A66" s="94"/>
      <c r="B66" s="131" t="s">
        <v>237</v>
      </c>
    </row>
    <row r="67" spans="1:3" x14ac:dyDescent="0.3">
      <c r="A67" s="94"/>
      <c r="B67" s="131" t="s">
        <v>238</v>
      </c>
    </row>
    <row r="68" spans="1:3" x14ac:dyDescent="0.3">
      <c r="A68" s="94"/>
      <c r="B68" s="131" t="s">
        <v>794</v>
      </c>
    </row>
    <row r="69" spans="1:3" x14ac:dyDescent="0.3">
      <c r="A69" s="94"/>
      <c r="B69" s="131" t="s">
        <v>486</v>
      </c>
    </row>
    <row r="70" spans="1:3" x14ac:dyDescent="0.3">
      <c r="A70" s="94"/>
      <c r="B70" s="131" t="s">
        <v>241</v>
      </c>
    </row>
    <row r="71" spans="1:3" x14ac:dyDescent="0.3">
      <c r="A71" s="94"/>
      <c r="B71" s="131" t="s">
        <v>242</v>
      </c>
    </row>
    <row r="72" spans="1:3" x14ac:dyDescent="0.3">
      <c r="A72" s="94"/>
      <c r="B72" s="131" t="s">
        <v>243</v>
      </c>
    </row>
    <row r="73" spans="1:3" x14ac:dyDescent="0.3">
      <c r="A73" s="94"/>
      <c r="B73" s="131" t="s">
        <v>795</v>
      </c>
    </row>
    <row r="74" spans="1:3" x14ac:dyDescent="0.3">
      <c r="A74" s="94"/>
      <c r="B74" s="131" t="s">
        <v>796</v>
      </c>
    </row>
    <row r="75" spans="1:3" x14ac:dyDescent="0.3">
      <c r="A75" s="94"/>
      <c r="B75" s="131" t="s">
        <v>797</v>
      </c>
    </row>
    <row r="76" spans="1:3" s="94" customFormat="1" ht="15" x14ac:dyDescent="0.3">
      <c r="B76" s="131" t="s">
        <v>248</v>
      </c>
      <c r="C76" s="144"/>
    </row>
    <row r="77" spans="1:3" s="94" customFormat="1" ht="15" x14ac:dyDescent="0.3">
      <c r="B77" s="131" t="s">
        <v>798</v>
      </c>
      <c r="C77" s="144"/>
    </row>
    <row r="78" spans="1:3" s="94" customFormat="1" ht="15" x14ac:dyDescent="0.3">
      <c r="B78" s="131" t="s">
        <v>249</v>
      </c>
      <c r="C78" s="144"/>
    </row>
    <row r="79" spans="1:3" s="94" customFormat="1" ht="15" x14ac:dyDescent="0.3">
      <c r="B79" s="131" t="s">
        <v>250</v>
      </c>
      <c r="C79" s="144"/>
    </row>
    <row r="80" spans="1:3" s="94" customFormat="1" ht="15" x14ac:dyDescent="0.3">
      <c r="B80" s="131" t="s">
        <v>799</v>
      </c>
      <c r="C80" s="144"/>
    </row>
    <row r="81" spans="1:10" s="94" customFormat="1" ht="15" x14ac:dyDescent="0.3">
      <c r="B81" s="131" t="s">
        <v>252</v>
      </c>
      <c r="C81" s="144"/>
    </row>
    <row r="82" spans="1:10" x14ac:dyDescent="0.3">
      <c r="A82" s="94"/>
      <c r="B82" s="131" t="s">
        <v>800</v>
      </c>
    </row>
    <row r="83" spans="1:10" x14ac:dyDescent="0.3">
      <c r="A83" s="94"/>
    </row>
    <row r="84" spans="1:10" s="94" customFormat="1" ht="15" x14ac:dyDescent="0.3">
      <c r="B84" s="88" t="s">
        <v>254</v>
      </c>
      <c r="C84" s="102"/>
      <c r="D84" s="102"/>
      <c r="E84" s="147"/>
      <c r="F84" s="41"/>
      <c r="G84" s="41"/>
      <c r="H84" s="41"/>
      <c r="I84" s="41"/>
      <c r="J84" s="41"/>
    </row>
    <row r="85" spans="1:10" s="94" customFormat="1" ht="15" x14ac:dyDescent="0.3">
      <c r="B85" s="92" t="s">
        <v>205</v>
      </c>
      <c r="C85" s="56">
        <f>(IF(Character!B17&gt;=3,2,0))+(IF(Character!B17&gt;=4,1,0))</f>
        <v>3</v>
      </c>
      <c r="D85" s="56"/>
      <c r="E85" s="64"/>
      <c r="F85" s="41"/>
      <c r="G85" s="41"/>
      <c r="H85" s="41"/>
      <c r="I85" s="41"/>
      <c r="J85" s="41"/>
    </row>
    <row r="86" spans="1:10" s="94" customFormat="1" ht="15" x14ac:dyDescent="0.3">
      <c r="B86" s="92" t="s">
        <v>105</v>
      </c>
      <c r="C86" s="56">
        <v>0</v>
      </c>
      <c r="D86" s="56"/>
      <c r="E86" s="64"/>
      <c r="F86" s="41"/>
      <c r="G86" s="41"/>
      <c r="H86" s="41"/>
      <c r="I86" s="41"/>
      <c r="J86" s="41"/>
    </row>
    <row r="87" spans="1:10" s="94" customFormat="1" ht="15" x14ac:dyDescent="0.3">
      <c r="B87" s="100" t="s">
        <v>180</v>
      </c>
      <c r="C87" s="120" t="s">
        <v>181</v>
      </c>
      <c r="D87" s="120" t="s">
        <v>182</v>
      </c>
      <c r="E87" s="121" t="s">
        <v>129</v>
      </c>
      <c r="F87" s="85"/>
      <c r="G87" s="85"/>
      <c r="H87" s="41"/>
      <c r="I87" s="41"/>
      <c r="J87" s="41"/>
    </row>
    <row r="88" spans="1:10" x14ac:dyDescent="0.3">
      <c r="A88" s="94"/>
      <c r="B88" s="131" t="s">
        <v>801</v>
      </c>
    </row>
    <row r="89" spans="1:10" x14ac:dyDescent="0.3">
      <c r="A89" s="94"/>
      <c r="B89" s="131" t="s">
        <v>256</v>
      </c>
    </row>
    <row r="90" spans="1:10" x14ac:dyDescent="0.3">
      <c r="A90" s="94"/>
      <c r="B90" s="131" t="s">
        <v>802</v>
      </c>
    </row>
    <row r="91" spans="1:10" x14ac:dyDescent="0.3">
      <c r="A91" s="94"/>
      <c r="B91" s="131" t="s">
        <v>403</v>
      </c>
    </row>
    <row r="92" spans="1:10" x14ac:dyDescent="0.3">
      <c r="A92" s="94"/>
      <c r="B92" s="131" t="s">
        <v>257</v>
      </c>
    </row>
    <row r="93" spans="1:10" x14ac:dyDescent="0.3">
      <c r="A93" s="94"/>
      <c r="B93" s="131" t="s">
        <v>258</v>
      </c>
    </row>
    <row r="94" spans="1:10" x14ac:dyDescent="0.3">
      <c r="A94" s="94"/>
      <c r="B94" s="131" t="s">
        <v>803</v>
      </c>
    </row>
    <row r="95" spans="1:10" x14ac:dyDescent="0.3">
      <c r="A95" s="94"/>
      <c r="B95" s="131" t="s">
        <v>804</v>
      </c>
    </row>
    <row r="96" spans="1:10" x14ac:dyDescent="0.3">
      <c r="A96" s="94"/>
      <c r="B96" s="131" t="s">
        <v>805</v>
      </c>
    </row>
    <row r="97" spans="1:10" x14ac:dyDescent="0.3">
      <c r="A97" s="94"/>
      <c r="B97" s="131" t="s">
        <v>500</v>
      </c>
    </row>
    <row r="98" spans="1:10" x14ac:dyDescent="0.3">
      <c r="A98" s="94"/>
      <c r="B98" s="131" t="s">
        <v>261</v>
      </c>
    </row>
    <row r="99" spans="1:10" x14ac:dyDescent="0.3">
      <c r="A99" s="94"/>
      <c r="B99" s="131" t="s">
        <v>806</v>
      </c>
    </row>
    <row r="100" spans="1:10" x14ac:dyDescent="0.3">
      <c r="A100" s="94"/>
      <c r="B100" s="131" t="s">
        <v>263</v>
      </c>
    </row>
    <row r="101" spans="1:10" x14ac:dyDescent="0.3">
      <c r="A101" s="94"/>
      <c r="B101" s="131" t="s">
        <v>407</v>
      </c>
    </row>
    <row r="102" spans="1:10" s="94" customFormat="1" ht="15" x14ac:dyDescent="0.3">
      <c r="B102" s="131" t="s">
        <v>503</v>
      </c>
      <c r="C102" s="144"/>
    </row>
    <row r="103" spans="1:10" s="94" customFormat="1" ht="15" x14ac:dyDescent="0.3">
      <c r="B103" s="131" t="s">
        <v>807</v>
      </c>
      <c r="C103" s="144"/>
    </row>
    <row r="104" spans="1:10" x14ac:dyDescent="0.3">
      <c r="A104" s="94"/>
      <c r="B104" s="131" t="s">
        <v>269</v>
      </c>
    </row>
    <row r="105" spans="1:10" s="94" customFormat="1" ht="15" x14ac:dyDescent="0.3">
      <c r="B105" s="131" t="s">
        <v>270</v>
      </c>
      <c r="C105" s="144"/>
    </row>
    <row r="106" spans="1:10" s="94" customFormat="1" ht="15" x14ac:dyDescent="0.3">
      <c r="B106" s="131" t="s">
        <v>506</v>
      </c>
      <c r="C106" s="144"/>
    </row>
    <row r="107" spans="1:10" s="94" customFormat="1" ht="15" x14ac:dyDescent="0.3">
      <c r="B107" s="131" t="s">
        <v>411</v>
      </c>
      <c r="C107" s="144"/>
    </row>
    <row r="108" spans="1:10" s="94" customFormat="1" ht="15" x14ac:dyDescent="0.3">
      <c r="C108" s="144"/>
    </row>
    <row r="109" spans="1:10" s="94" customFormat="1" ht="15" x14ac:dyDescent="0.3">
      <c r="B109" s="88" t="s">
        <v>271</v>
      </c>
      <c r="C109" s="102"/>
      <c r="D109" s="102"/>
      <c r="E109" s="147"/>
      <c r="F109" s="41"/>
      <c r="G109" s="41"/>
      <c r="H109" s="41"/>
      <c r="I109" s="41"/>
      <c r="J109" s="41"/>
    </row>
    <row r="110" spans="1:10" s="94" customFormat="1" ht="15" x14ac:dyDescent="0.3">
      <c r="B110" s="92" t="s">
        <v>205</v>
      </c>
      <c r="C110" s="56">
        <f>(IF(Character!B17&gt;=7,1,0))+(IF(Character!B17&gt;=8,1,0))+(IF(Character!B17&gt;=9,1,0))</f>
        <v>3</v>
      </c>
      <c r="D110" s="56"/>
      <c r="E110" s="64"/>
      <c r="F110" s="41"/>
      <c r="G110" s="41"/>
      <c r="H110" s="41"/>
      <c r="I110" s="41"/>
      <c r="J110" s="41"/>
    </row>
    <row r="111" spans="1:10" s="94" customFormat="1" ht="15" x14ac:dyDescent="0.3">
      <c r="B111" s="92" t="s">
        <v>105</v>
      </c>
      <c r="C111" s="56">
        <v>0</v>
      </c>
      <c r="D111" s="56"/>
      <c r="E111" s="64"/>
      <c r="F111" s="41"/>
      <c r="G111" s="41"/>
      <c r="H111" s="41"/>
      <c r="I111" s="41"/>
      <c r="J111" s="41"/>
    </row>
    <row r="112" spans="1:10" s="94" customFormat="1" ht="15" x14ac:dyDescent="0.3">
      <c r="B112" s="100" t="s">
        <v>180</v>
      </c>
      <c r="C112" s="120" t="s">
        <v>181</v>
      </c>
      <c r="D112" s="120" t="s">
        <v>182</v>
      </c>
      <c r="E112" s="121" t="s">
        <v>129</v>
      </c>
      <c r="F112" s="85"/>
      <c r="G112" s="85"/>
      <c r="H112" s="41"/>
      <c r="I112" s="41"/>
      <c r="J112" s="41"/>
    </row>
    <row r="113" spans="1:10" x14ac:dyDescent="0.3">
      <c r="A113" s="94"/>
      <c r="B113" s="131" t="s">
        <v>412</v>
      </c>
    </row>
    <row r="114" spans="1:10" x14ac:dyDescent="0.3">
      <c r="A114" s="94"/>
      <c r="B114" s="131" t="s">
        <v>509</v>
      </c>
    </row>
    <row r="115" spans="1:10" x14ac:dyDescent="0.3">
      <c r="A115" s="94"/>
      <c r="B115" s="131" t="s">
        <v>273</v>
      </c>
    </row>
    <row r="116" spans="1:10" x14ac:dyDescent="0.3">
      <c r="A116" s="94"/>
      <c r="B116" s="131" t="s">
        <v>274</v>
      </c>
    </row>
    <row r="117" spans="1:10" x14ac:dyDescent="0.3">
      <c r="A117" s="94"/>
      <c r="B117" s="131" t="s">
        <v>513</v>
      </c>
    </row>
    <row r="118" spans="1:10" x14ac:dyDescent="0.3">
      <c r="A118" s="94"/>
      <c r="B118" s="131" t="s">
        <v>276</v>
      </c>
    </row>
    <row r="119" spans="1:10" x14ac:dyDescent="0.3">
      <c r="A119" s="94"/>
      <c r="B119" s="131" t="s">
        <v>517</v>
      </c>
    </row>
    <row r="120" spans="1:10" x14ac:dyDescent="0.3">
      <c r="A120" s="94"/>
      <c r="B120" s="131" t="s">
        <v>279</v>
      </c>
    </row>
    <row r="121" spans="1:10" x14ac:dyDescent="0.3">
      <c r="A121" s="94"/>
      <c r="B121" s="131" t="s">
        <v>519</v>
      </c>
    </row>
    <row r="122" spans="1:10" x14ac:dyDescent="0.3">
      <c r="A122" s="94"/>
      <c r="B122" s="131" t="s">
        <v>520</v>
      </c>
    </row>
    <row r="123" spans="1:10" x14ac:dyDescent="0.3">
      <c r="A123" s="94"/>
    </row>
    <row r="124" spans="1:10" s="94" customFormat="1" ht="15" x14ac:dyDescent="0.3">
      <c r="B124" s="88" t="s">
        <v>280</v>
      </c>
      <c r="C124" s="102"/>
      <c r="D124" s="102"/>
      <c r="E124" s="147"/>
      <c r="F124" s="41"/>
      <c r="G124" s="41"/>
      <c r="H124" s="41"/>
      <c r="I124" s="41"/>
      <c r="J124" s="41"/>
    </row>
    <row r="125" spans="1:10" s="94" customFormat="1" ht="15" x14ac:dyDescent="0.3">
      <c r="B125" s="92" t="s">
        <v>205</v>
      </c>
      <c r="C125" s="56">
        <f>(IF(Character!B17&gt;=10,1,0))+(IF(Character!B17&gt;=11,1,0))+(IF(Character!B17&gt;=18,1,0))</f>
        <v>2</v>
      </c>
      <c r="D125" s="56"/>
      <c r="E125" s="64"/>
      <c r="F125" s="41"/>
      <c r="G125" s="41"/>
      <c r="H125" s="41"/>
      <c r="I125" s="41"/>
      <c r="J125" s="41"/>
    </row>
    <row r="126" spans="1:10" s="94" customFormat="1" ht="15" x14ac:dyDescent="0.3">
      <c r="B126" s="92" t="s">
        <v>105</v>
      </c>
      <c r="C126" s="56">
        <v>0</v>
      </c>
      <c r="D126" s="56"/>
      <c r="E126" s="64"/>
      <c r="F126" s="41"/>
      <c r="G126" s="41"/>
      <c r="H126" s="41"/>
      <c r="I126" s="41"/>
      <c r="J126" s="41"/>
    </row>
    <row r="127" spans="1:10" s="94" customFormat="1" ht="15" x14ac:dyDescent="0.3">
      <c r="B127" s="100" t="s">
        <v>180</v>
      </c>
      <c r="C127" s="120" t="s">
        <v>181</v>
      </c>
      <c r="D127" s="120" t="s">
        <v>182</v>
      </c>
      <c r="E127" s="121" t="s">
        <v>129</v>
      </c>
      <c r="F127" s="85"/>
      <c r="G127" s="85"/>
      <c r="H127" s="41"/>
      <c r="I127" s="41"/>
      <c r="J127" s="41"/>
    </row>
    <row r="128" spans="1:10" x14ac:dyDescent="0.3">
      <c r="A128" s="94"/>
      <c r="B128" s="131" t="s">
        <v>281</v>
      </c>
    </row>
    <row r="129" spans="1:10" x14ac:dyDescent="0.3">
      <c r="A129" s="94"/>
      <c r="B129" s="131" t="s">
        <v>808</v>
      </c>
    </row>
    <row r="130" spans="1:10" x14ac:dyDescent="0.3">
      <c r="A130" s="94"/>
      <c r="B130" s="131" t="s">
        <v>809</v>
      </c>
    </row>
    <row r="131" spans="1:10" x14ac:dyDescent="0.3">
      <c r="A131" s="94"/>
      <c r="B131" s="131" t="s">
        <v>810</v>
      </c>
    </row>
    <row r="132" spans="1:10" x14ac:dyDescent="0.3">
      <c r="A132" s="94"/>
      <c r="B132" s="131" t="s">
        <v>283</v>
      </c>
    </row>
    <row r="133" spans="1:10" x14ac:dyDescent="0.3">
      <c r="A133" s="94"/>
      <c r="B133" s="131" t="s">
        <v>287</v>
      </c>
    </row>
    <row r="134" spans="1:10" x14ac:dyDescent="0.3">
      <c r="A134" s="94"/>
      <c r="B134" s="131" t="s">
        <v>425</v>
      </c>
    </row>
    <row r="135" spans="1:10" x14ac:dyDescent="0.3">
      <c r="A135" s="94"/>
      <c r="B135" s="131" t="s">
        <v>295</v>
      </c>
    </row>
    <row r="136" spans="1:10" x14ac:dyDescent="0.3">
      <c r="A136" s="94"/>
      <c r="B136" s="131" t="s">
        <v>811</v>
      </c>
    </row>
    <row r="137" spans="1:10" x14ac:dyDescent="0.3">
      <c r="A137" s="94"/>
      <c r="B137" s="131" t="s">
        <v>296</v>
      </c>
    </row>
    <row r="138" spans="1:10" x14ac:dyDescent="0.3">
      <c r="A138" s="94"/>
      <c r="B138" s="131" t="s">
        <v>528</v>
      </c>
    </row>
    <row r="139" spans="1:10" x14ac:dyDescent="0.3">
      <c r="A139" s="94"/>
    </row>
    <row r="140" spans="1:10" s="94" customFormat="1" ht="15" x14ac:dyDescent="0.3">
      <c r="B140" s="88" t="s">
        <v>297</v>
      </c>
      <c r="C140" s="102"/>
      <c r="D140" s="102"/>
      <c r="E140" s="147"/>
      <c r="F140" s="41"/>
      <c r="G140" s="41"/>
      <c r="H140" s="41"/>
      <c r="I140" s="41"/>
      <c r="J140" s="41"/>
    </row>
    <row r="141" spans="1:10" s="94" customFormat="1" ht="15" x14ac:dyDescent="0.3">
      <c r="B141" s="92" t="s">
        <v>205</v>
      </c>
      <c r="C141" s="56">
        <f>(IF(Character!B17&gt;=11,1,0))+(IF(Character!B17&gt;=19,1,0))</f>
        <v>1</v>
      </c>
      <c r="D141" s="56"/>
      <c r="E141" s="64"/>
      <c r="F141" s="41"/>
      <c r="G141" s="41"/>
      <c r="H141" s="41"/>
      <c r="I141" s="41"/>
      <c r="J141" s="41"/>
    </row>
    <row r="142" spans="1:10" s="94" customFormat="1" ht="15" x14ac:dyDescent="0.3">
      <c r="B142" s="92" t="s">
        <v>105</v>
      </c>
      <c r="C142" s="56">
        <v>0</v>
      </c>
      <c r="D142" s="56"/>
      <c r="E142" s="64"/>
      <c r="F142" s="41"/>
      <c r="G142" s="41"/>
      <c r="H142" s="41"/>
      <c r="I142" s="41"/>
      <c r="J142" s="41"/>
    </row>
    <row r="143" spans="1:10" s="94" customFormat="1" ht="15" x14ac:dyDescent="0.3">
      <c r="B143" s="100" t="s">
        <v>180</v>
      </c>
      <c r="C143" s="120" t="s">
        <v>181</v>
      </c>
      <c r="D143" s="120" t="s">
        <v>182</v>
      </c>
      <c r="E143" s="121" t="s">
        <v>129</v>
      </c>
      <c r="F143" s="85"/>
      <c r="G143" s="85"/>
      <c r="H143" s="41"/>
      <c r="I143" s="41"/>
      <c r="J143" s="41"/>
    </row>
    <row r="144" spans="1:10" x14ac:dyDescent="0.3">
      <c r="A144" s="94"/>
      <c r="B144" s="131" t="s">
        <v>812</v>
      </c>
    </row>
    <row r="145" spans="1:10" x14ac:dyDescent="0.3">
      <c r="A145" s="94"/>
      <c r="B145" s="131" t="s">
        <v>813</v>
      </c>
    </row>
    <row r="146" spans="1:10" x14ac:dyDescent="0.3">
      <c r="A146" s="94"/>
      <c r="B146" s="131" t="s">
        <v>814</v>
      </c>
    </row>
    <row r="147" spans="1:10" x14ac:dyDescent="0.3">
      <c r="A147" s="94"/>
      <c r="B147" s="131" t="s">
        <v>815</v>
      </c>
    </row>
    <row r="148" spans="1:10" x14ac:dyDescent="0.3">
      <c r="A148" s="94"/>
      <c r="B148" s="131" t="s">
        <v>298</v>
      </c>
    </row>
    <row r="149" spans="1:10" x14ac:dyDescent="0.3">
      <c r="A149" s="94"/>
      <c r="B149" s="131" t="s">
        <v>816</v>
      </c>
    </row>
    <row r="150" spans="1:10" x14ac:dyDescent="0.3">
      <c r="A150" s="94"/>
      <c r="B150" s="131" t="s">
        <v>301</v>
      </c>
    </row>
    <row r="151" spans="1:10" x14ac:dyDescent="0.3">
      <c r="A151" s="94"/>
      <c r="B151" s="131" t="s">
        <v>531</v>
      </c>
    </row>
    <row r="152" spans="1:10" x14ac:dyDescent="0.3">
      <c r="A152" s="94"/>
      <c r="B152" s="131" t="s">
        <v>532</v>
      </c>
    </row>
    <row r="153" spans="1:10" x14ac:dyDescent="0.3">
      <c r="A153" s="94"/>
      <c r="B153" s="131" t="s">
        <v>304</v>
      </c>
    </row>
    <row r="154" spans="1:10" x14ac:dyDescent="0.3">
      <c r="A154" s="94"/>
    </row>
    <row r="155" spans="1:10" s="94" customFormat="1" ht="15" x14ac:dyDescent="0.3">
      <c r="B155" s="88" t="s">
        <v>305</v>
      </c>
      <c r="C155" s="102"/>
      <c r="D155" s="102"/>
      <c r="E155" s="147"/>
      <c r="F155" s="41"/>
      <c r="G155" s="41"/>
      <c r="H155" s="41"/>
      <c r="I155" s="41"/>
      <c r="J155" s="41"/>
    </row>
    <row r="156" spans="1:10" s="94" customFormat="1" ht="15" x14ac:dyDescent="0.3">
      <c r="B156" s="92" t="s">
        <v>205</v>
      </c>
      <c r="C156" s="56">
        <f>(IF(Character!B17&gt;=13,1,0))+(IF(Character!B17&gt;=20,1,0))</f>
        <v>0</v>
      </c>
      <c r="D156" s="56"/>
      <c r="E156" s="64"/>
      <c r="F156" s="41"/>
      <c r="G156" s="41"/>
      <c r="H156" s="41"/>
      <c r="I156" s="41"/>
      <c r="J156" s="41"/>
    </row>
    <row r="157" spans="1:10" s="94" customFormat="1" ht="15" x14ac:dyDescent="0.3">
      <c r="B157" s="92" t="s">
        <v>105</v>
      </c>
      <c r="C157" s="56">
        <v>0</v>
      </c>
      <c r="D157" s="56"/>
      <c r="E157" s="64"/>
      <c r="F157" s="41"/>
      <c r="G157" s="41"/>
      <c r="H157" s="41"/>
      <c r="I157" s="41"/>
      <c r="J157" s="41"/>
    </row>
    <row r="158" spans="1:10" s="94" customFormat="1" ht="15" x14ac:dyDescent="0.3">
      <c r="B158" s="100" t="s">
        <v>180</v>
      </c>
      <c r="C158" s="120" t="s">
        <v>181</v>
      </c>
      <c r="D158" s="120" t="s">
        <v>182</v>
      </c>
      <c r="E158" s="121" t="s">
        <v>129</v>
      </c>
      <c r="F158" s="85"/>
      <c r="G158" s="85"/>
      <c r="H158" s="41"/>
      <c r="I158" s="41"/>
      <c r="J158" s="41"/>
    </row>
    <row r="159" spans="1:10" x14ac:dyDescent="0.3">
      <c r="A159" s="94"/>
      <c r="B159" s="131" t="s">
        <v>817</v>
      </c>
    </row>
    <row r="160" spans="1:10" x14ac:dyDescent="0.3">
      <c r="A160" s="94"/>
      <c r="B160" s="131" t="s">
        <v>306</v>
      </c>
    </row>
    <row r="161" spans="1:10" x14ac:dyDescent="0.3">
      <c r="A161" s="94"/>
      <c r="B161" s="131" t="s">
        <v>818</v>
      </c>
    </row>
    <row r="162" spans="1:10" x14ac:dyDescent="0.3">
      <c r="A162" s="94"/>
      <c r="B162" s="131" t="s">
        <v>438</v>
      </c>
    </row>
    <row r="163" spans="1:10" x14ac:dyDescent="0.3">
      <c r="A163" s="94"/>
      <c r="B163" s="131" t="s">
        <v>439</v>
      </c>
    </row>
    <row r="164" spans="1:10" s="94" customFormat="1" ht="15" x14ac:dyDescent="0.3">
      <c r="B164" s="131" t="s">
        <v>819</v>
      </c>
      <c r="C164" s="144"/>
    </row>
    <row r="165" spans="1:10" s="94" customFormat="1" ht="15" x14ac:dyDescent="0.3">
      <c r="B165" s="131" t="s">
        <v>536</v>
      </c>
      <c r="C165" s="144"/>
    </row>
    <row r="166" spans="1:10" s="94" customFormat="1" ht="15" x14ac:dyDescent="0.3">
      <c r="B166" s="131" t="s">
        <v>315</v>
      </c>
      <c r="C166" s="144"/>
    </row>
    <row r="167" spans="1:10" s="94" customFormat="1" ht="15" x14ac:dyDescent="0.3">
      <c r="C167" s="144"/>
    </row>
    <row r="168" spans="1:10" s="94" customFormat="1" ht="15" x14ac:dyDescent="0.3">
      <c r="B168" s="88" t="s">
        <v>316</v>
      </c>
      <c r="C168" s="102"/>
      <c r="D168" s="102"/>
      <c r="E168" s="147"/>
      <c r="F168" s="41"/>
      <c r="G168" s="41"/>
      <c r="H168" s="41"/>
      <c r="I168" s="41"/>
      <c r="J168" s="41"/>
    </row>
    <row r="169" spans="1:10" s="94" customFormat="1" ht="15" x14ac:dyDescent="0.3">
      <c r="B169" s="92" t="s">
        <v>205</v>
      </c>
      <c r="C169" s="56">
        <f>(IF(Character!B17&gt;=15,1,0))</f>
        <v>0</v>
      </c>
      <c r="D169" s="56"/>
      <c r="E169" s="64"/>
      <c r="F169" s="41"/>
      <c r="G169" s="41"/>
      <c r="H169" s="41"/>
      <c r="I169" s="41"/>
      <c r="J169" s="41"/>
    </row>
    <row r="170" spans="1:10" s="94" customFormat="1" ht="15" x14ac:dyDescent="0.3">
      <c r="B170" s="92" t="s">
        <v>105</v>
      </c>
      <c r="C170" s="56">
        <v>0</v>
      </c>
      <c r="D170" s="56"/>
      <c r="E170" s="64"/>
      <c r="F170" s="41"/>
      <c r="G170" s="41"/>
      <c r="H170" s="41"/>
      <c r="I170" s="41"/>
      <c r="J170" s="41"/>
    </row>
    <row r="171" spans="1:10" s="94" customFormat="1" ht="15" x14ac:dyDescent="0.3">
      <c r="B171" s="100" t="s">
        <v>180</v>
      </c>
      <c r="C171" s="120" t="s">
        <v>181</v>
      </c>
      <c r="D171" s="120" t="s">
        <v>182</v>
      </c>
      <c r="E171" s="121" t="s">
        <v>129</v>
      </c>
      <c r="F171" s="85"/>
      <c r="G171" s="85"/>
      <c r="H171" s="41"/>
      <c r="I171" s="41"/>
      <c r="J171" s="41"/>
    </row>
    <row r="172" spans="1:10" x14ac:dyDescent="0.3">
      <c r="A172" s="94"/>
      <c r="B172" s="131" t="s">
        <v>317</v>
      </c>
    </row>
    <row r="173" spans="1:10" x14ac:dyDescent="0.3">
      <c r="A173" s="94"/>
      <c r="B173" s="131" t="s">
        <v>442</v>
      </c>
    </row>
    <row r="174" spans="1:10" x14ac:dyDescent="0.3">
      <c r="A174" s="94"/>
      <c r="B174" s="131" t="s">
        <v>820</v>
      </c>
    </row>
    <row r="175" spans="1:10" x14ac:dyDescent="0.3">
      <c r="B175" s="131" t="s">
        <v>321</v>
      </c>
    </row>
    <row r="176" spans="1:10" x14ac:dyDescent="0.3">
      <c r="B176" s="131" t="s">
        <v>539</v>
      </c>
    </row>
    <row r="178" spans="2:10" x14ac:dyDescent="0.3">
      <c r="B178" s="88" t="s">
        <v>322</v>
      </c>
      <c r="C178" s="102"/>
      <c r="D178" s="102"/>
      <c r="E178" s="147"/>
      <c r="F178" s="41"/>
      <c r="G178" s="41"/>
      <c r="H178" s="41"/>
      <c r="I178" s="41"/>
      <c r="J178" s="41"/>
    </row>
    <row r="179" spans="2:10" x14ac:dyDescent="0.3">
      <c r="B179" s="92" t="s">
        <v>205</v>
      </c>
      <c r="C179" s="56">
        <f>(IF(Character!B17&gt;=17,1,0))</f>
        <v>0</v>
      </c>
      <c r="D179" s="56"/>
      <c r="E179" s="64"/>
      <c r="F179" s="41"/>
      <c r="G179" s="41"/>
      <c r="H179" s="41"/>
      <c r="I179" s="41"/>
      <c r="J179" s="41"/>
    </row>
    <row r="180" spans="2:10" x14ac:dyDescent="0.3">
      <c r="B180" s="92" t="s">
        <v>105</v>
      </c>
      <c r="C180" s="56">
        <v>0</v>
      </c>
      <c r="D180" s="56"/>
      <c r="E180" s="64"/>
      <c r="F180" s="41"/>
      <c r="G180" s="41"/>
      <c r="H180" s="41"/>
      <c r="I180" s="41"/>
      <c r="J180" s="41"/>
    </row>
    <row r="181" spans="2:10" x14ac:dyDescent="0.3">
      <c r="B181" s="100" t="s">
        <v>180</v>
      </c>
      <c r="C181" s="120" t="s">
        <v>181</v>
      </c>
      <c r="D181" s="120" t="s">
        <v>182</v>
      </c>
      <c r="E181" s="121" t="s">
        <v>129</v>
      </c>
      <c r="F181" s="85"/>
      <c r="G181" s="85"/>
      <c r="H181" s="41"/>
      <c r="I181" s="41"/>
      <c r="J181" s="41"/>
    </row>
    <row r="182" spans="2:10" x14ac:dyDescent="0.3">
      <c r="B182" s="131" t="s">
        <v>445</v>
      </c>
    </row>
    <row r="183" spans="2:10" x14ac:dyDescent="0.3">
      <c r="B183" s="131" t="s">
        <v>821</v>
      </c>
    </row>
    <row r="184" spans="2:10" x14ac:dyDescent="0.3">
      <c r="B184" s="131" t="s">
        <v>325</v>
      </c>
    </row>
    <row r="185" spans="2:10" x14ac:dyDescent="0.3">
      <c r="B185" s="131" t="s">
        <v>822</v>
      </c>
    </row>
    <row r="186" spans="2:10" x14ac:dyDescent="0.3">
      <c r="B186" s="131" t="s">
        <v>823</v>
      </c>
      <c r="D186" s="94"/>
    </row>
  </sheetData>
  <conditionalFormatting sqref="B13:B28">
    <cfRule type="expression" dxfId="26" priority="2">
      <formula>AND($C$11&lt;(COUNTA($C$13:$C$28)))</formula>
    </cfRule>
    <cfRule type="expression" dxfId="25" priority="3">
      <formula>AND($C$11=(COUNTA($C$13:$C$28)),C13&lt;&gt;"*")</formula>
    </cfRule>
  </conditionalFormatting>
  <conditionalFormatting sqref="G20:H25">
    <cfRule type="expression" dxfId="24" priority="4">
      <formula>AND($H$6&lt;&gt;$H$20)</formula>
    </cfRule>
  </conditionalFormatting>
  <conditionalFormatting sqref="G27:H33">
    <cfRule type="expression" dxfId="23" priority="5">
      <formula>AND($H$6&lt;&gt;$H$27)</formula>
    </cfRule>
  </conditionalFormatting>
  <conditionalFormatting sqref="B34:B53 B59:B82 B88:B107 B113:B122 B128:B138 B144:B153 B159:B166 B172:B176 B182:B186">
    <cfRule type="expression" dxfId="22" priority="6">
      <formula>AND($C$8=$C$9,C34&lt;&gt;"*")</formula>
    </cfRule>
  </conditionalFormatting>
  <conditionalFormatting sqref="B9:C9 B34:B53 B59:B82 B88:B107 B113:B122 B128:B138 B144:B153 B159:B166 B172:B176 B182:B186">
    <cfRule type="expression" dxfId="21" priority="7">
      <formula>AND($C$8&lt;$C$9)</formula>
    </cfRule>
  </conditionalFormatting>
  <hyperlinks>
    <hyperlink ref="H5" location="'Feature Desc.'!A2231" display="Sorcery Points" xr:uid="{00000000-0004-0000-0C00-000000000000}"/>
    <hyperlink ref="H7" location="'Feature Desc.'!A2239" display="Flexible Casting" xr:uid="{00000000-0004-0000-0C00-000001000000}"/>
    <hyperlink ref="H8" location="'Feature Desc.'!A3311" display="Sorcerous Restoration" xr:uid="{00000000-0004-0000-0C00-000002000000}"/>
    <hyperlink ref="H11" location="'Feature Desc.'!A2262" display="Careful Spell" xr:uid="{00000000-0004-0000-0C00-000003000000}"/>
    <hyperlink ref="H12" location="'Feature Desc.'!A2271" display="Distant Spell" xr:uid="{00000000-0004-0000-0C00-000004000000}"/>
    <hyperlink ref="B13" location="'Spell Desc.'!A1" display="Acid Splash" xr:uid="{00000000-0004-0000-0C00-000005000000}"/>
    <hyperlink ref="H13" location="'Feature Desc.'!A2279" display="Empowered Spell" xr:uid="{00000000-0004-0000-0C00-000006000000}"/>
    <hyperlink ref="B14" location="'Spell Desc.'!A838" display="Blade Ward" xr:uid="{00000000-0004-0000-0C00-000007000000}"/>
    <hyperlink ref="H14" location="'Feature Desc.'!A2288" display="Extended Spell" xr:uid="{00000000-0004-0000-0C00-000008000000}"/>
    <hyperlink ref="B15" location="'Spell Desc.'!A1084" display="Chill Touch" xr:uid="{00000000-0004-0000-0C00-000009000000}"/>
    <hyperlink ref="H15" location="'Feature Desc.'!A2293" display="Heightened Spell" xr:uid="{00000000-0004-0000-0C00-00000A000000}"/>
    <hyperlink ref="B16" location="'Spell Desc.'!A2079" display="Dancing Lights" xr:uid="{00000000-0004-0000-0C00-00000B000000}"/>
    <hyperlink ref="H16" location="'Feature Desc.'!A2299" display="Quickened Spell" xr:uid="{00000000-0004-0000-0C00-00000C000000}"/>
    <hyperlink ref="B17" location="'Spell Desc.'!A3325" display="Fire Bolt" xr:uid="{00000000-0004-0000-0C00-00000D000000}"/>
    <hyperlink ref="H17" location="'Feature Desc.'!A2304" display="Subtle Spell" xr:uid="{00000000-0004-0000-0C00-00000E000000}"/>
    <hyperlink ref="B18" location="'Spell Desc.'!A3591" display="Friends" xr:uid="{00000000-0004-0000-0C00-00000F000000}"/>
    <hyperlink ref="H18" location="'Feature Desc.'!A2308" display="Twinned Spell" xr:uid="{00000000-0004-0000-0C00-000010000000}"/>
    <hyperlink ref="B19" location="'Spell Desc.'!A4748" display="Light" xr:uid="{00000000-0004-0000-0C00-000011000000}"/>
    <hyperlink ref="B20" location="'Spell Desc.'!A4883" display="Mage Hand" xr:uid="{00000000-0004-0000-0C00-000012000000}"/>
    <hyperlink ref="B21" location="'Spell Desc.'!A5216" display="Mending" xr:uid="{00000000-0004-0000-0C00-000013000000}"/>
    <hyperlink ref="H21" location="'Feature Desc.'!A2315" display="Dragon Ancestor" xr:uid="{00000000-0004-0000-0C00-000014000000}"/>
    <hyperlink ref="B22" location="'Spell Desc.'!A5232" display="Message" xr:uid="{00000000-0004-0000-0C00-000015000000}"/>
    <hyperlink ref="H22" location="'Feature Desc.'!A2337" display="Draconic Resilience" xr:uid="{00000000-0004-0000-0C00-000016000000}"/>
    <hyperlink ref="B23" location="'Spell Desc.'!A5281" display="Minor Illusion" xr:uid="{00000000-0004-0000-0C00-000017000000}"/>
    <hyperlink ref="H23" location="'Feature Desc.'!A2346" display="Elemental Affinity" xr:uid="{00000000-0004-0000-0C00-000018000000}"/>
    <hyperlink ref="B24" location="'Spell Desc.'!A6003" display="Poison Spray" xr:uid="{00000000-0004-0000-0C00-000019000000}"/>
    <hyperlink ref="H24" location="'Feature Desc.'!A2353" display="Dragon Wings" xr:uid="{00000000-0004-0000-0C00-00001A000000}"/>
    <hyperlink ref="B25" location="'Spell Desc.'!A6101" display="Prestidigitation" xr:uid="{00000000-0004-0000-0C00-00001B000000}"/>
    <hyperlink ref="H25" location="'Feature Desc.'!A2364" display="Draconic Presence" xr:uid="{00000000-0004-0000-0C00-00001C000000}"/>
    <hyperlink ref="B26" location="'Spell Desc.'!A6450" display="Ray of Frost" xr:uid="{00000000-0004-0000-0C00-00001D000000}"/>
    <hyperlink ref="B27" location="'Spell Desc.'!A1" display="Shocking Grasp" xr:uid="{00000000-0004-0000-0C00-00001E000000}"/>
    <hyperlink ref="B28" location="'Spell Desc.'!A7979" display="True Strike" xr:uid="{00000000-0004-0000-0C00-00001F000000}"/>
    <hyperlink ref="H28" location="'Feature Desc.'!A2378" display="Wild Magic Surge" xr:uid="{00000000-0004-0000-0C00-000020000000}"/>
    <hyperlink ref="H29" location="'Feature Desc.'!A2419" display="Wild Magic Surge (effects table)" xr:uid="{00000000-0004-0000-0C00-000021000000}"/>
    <hyperlink ref="H30" location="'Feature Desc.'!A2386" display="Tides of Chaos" xr:uid="{00000000-0004-0000-0C00-000022000000}"/>
    <hyperlink ref="H31" location="'Feature Desc.'!A2396" display="Bend Luck" xr:uid="{00000000-0004-0000-0C00-000023000000}"/>
    <hyperlink ref="H32" location="'Feature Desc.'!A2406" display="Controlled Chaos" xr:uid="{00000000-0004-0000-0C00-000024000000}"/>
    <hyperlink ref="H33" location="'Feature Desc.'!A2412" display="Spell Bombardment" xr:uid="{00000000-0004-0000-0C00-000025000000}"/>
    <hyperlink ref="B34" location="'Spell Desc.'!A973" display="Burning Hands" xr:uid="{00000000-0004-0000-0C00-000026000000}"/>
    <hyperlink ref="B35" location="'Spell Desc.'!A1064" display="Charm Person" xr:uid="{00000000-0004-0000-0C00-000027000000}"/>
    <hyperlink ref="B36" location="'Spell Desc.'!A1101" display="Chromatic Orb" xr:uid="{00000000-0004-0000-0C00-000028000000}"/>
    <hyperlink ref="B37" location="'Spell Desc.'!A1241" display="Color Spray" xr:uid="{00000000-0004-0000-0C00-000029000000}"/>
    <hyperlink ref="B38" location="'Spell Desc.'!A1369" display="Comprehend Languages" xr:uid="{00000000-0004-0000-0C00-00002A000000}"/>
    <hyperlink ref="B39" location="'Spell Desc.'!A2251" display="Detect Magic" xr:uid="{00000000-0004-0000-0C00-00002B000000}"/>
    <hyperlink ref="B40" location="'Spell Desc.'!A2346" display="Disguise Self" xr:uid="{00000000-0004-0000-0C00-00002C000000}"/>
    <hyperlink ref="B41" location="'Spell Desc.'!A2997" display="Expeditious Retreat" xr:uid="{00000000-0004-0000-0C00-00002D000000}"/>
    <hyperlink ref="B42" location="'Spell Desc.'!A3078" display="False Life" xr:uid="{00000000-0004-0000-0C00-00002E000000}"/>
    <hyperlink ref="B43" location="'Spell Desc.'!A3110" display="Feather Fall" xr:uid="{00000000-0004-0000-0C00-00002F000000}"/>
    <hyperlink ref="B44" location="'Spell Desc.'!A3479" display="Fog Cloud" xr:uid="{00000000-0004-0000-0C00-000030000000}"/>
    <hyperlink ref="B45" location="'Spell Desc.'!A4608" display="Jump" xr:uid="{00000000-0004-0000-0C00-000031000000}"/>
    <hyperlink ref="B46" location="'Spell Desc.'!A4871" display="Mage Armor" xr:uid="{00000000-0004-0000-0C00-000032000000}"/>
    <hyperlink ref="B47" location="'Spell Desc.'!A4986" display="Magic Missile" xr:uid="{00000000-0004-0000-0C00-000033000000}"/>
    <hyperlink ref="B48" location="'Spell Desc.'!A6464" display="Ray of Sickness" xr:uid="{00000000-0004-0000-0C00-000034000000}"/>
    <hyperlink ref="B49" location="'Spell Desc.'!A6908" display="Shield of Faith" xr:uid="{00000000-0004-0000-0C00-000035000000}"/>
    <hyperlink ref="B50" location="'Spell Desc.'!A6976" display="Silent Image" xr:uid="{00000000-0004-0000-0C00-000036000000}"/>
    <hyperlink ref="B51" location="'Spell Desc.'!A7037" display="Sleep" xr:uid="{00000000-0004-0000-0C00-000037000000}"/>
    <hyperlink ref="B52" location="'Spell Desc.'!A7803" display="Thunderwave" xr:uid="{00000000-0004-0000-0C00-000038000000}"/>
    <hyperlink ref="B53" location="'Spell Desc.'!A8435" display="Witch Bolt" xr:uid="{00000000-0004-0000-0C00-000039000000}"/>
    <hyperlink ref="B59" location="'Spell Desc.'!A48" display="Alter Self" xr:uid="{00000000-0004-0000-0C00-00003A000000}"/>
    <hyperlink ref="B60" location="'Spell Desc.'!A902" display="Blindness/Deafness" xr:uid="{00000000-0004-0000-0C00-00003B000000}"/>
    <hyperlink ref="B61" location="'Spell Desc.'!A944" display="Blur" xr:uid="{00000000-0004-0000-0C00-00003C000000}"/>
    <hyperlink ref="B62" location="'Spell Desc.'!A1201" display="Cloud of Daggers" xr:uid="{00000000-0004-0000-0C00-00003D000000}"/>
    <hyperlink ref="B63" location="'Spell Desc.'!A2031" display="Crown of Madness" xr:uid="{00000000-0004-0000-0C00-00003E000000}"/>
    <hyperlink ref="B64" location="'Spell Desc.'!A2097" display="Darkness" xr:uid="{00000000-0004-0000-0C00-00003F000000}"/>
    <hyperlink ref="B65" location="'Spell Desc.'!A2118" display="Darkvision" xr:uid="{00000000-0004-0000-0C00-000040000000}"/>
    <hyperlink ref="B66" location="'Spell Desc.'!A2280" display="Detect Thoughts" xr:uid="{00000000-0004-0000-0C00-000041000000}"/>
    <hyperlink ref="B67" location="'Spell Desc.'!A2814" display="Enhance Ability" xr:uid="{00000000-0004-0000-0C00-000042000000}"/>
    <hyperlink ref="B68" location="'Spell Desc.'!A2842" display="Enlarge/Reduce" xr:uid="{00000000-0004-0000-0C00-000043000000}"/>
    <hyperlink ref="B69" location="'Spell Desc.'!A4007" display="Gust of Wind" xr:uid="{00000000-0004-0000-0C00-000044000000}"/>
    <hyperlink ref="B70" location="'Spell Desc.'!A4309" display="Hold Person" xr:uid="{00000000-0004-0000-0C00-000045000000}"/>
    <hyperlink ref="B71" location="'Spell Desc.'!A4593" display="Invisibility" xr:uid="{00000000-0004-0000-0C00-000046000000}"/>
    <hyperlink ref="B72" location="'Spell Desc.'!A4617" display="Knock" xr:uid="{00000000-0004-0000-0C00-000047000000}"/>
    <hyperlink ref="B73" location="'Spell Desc.'!A4723" display="Levitate" xr:uid="{00000000-0004-0000-0C00-000048000000}"/>
    <hyperlink ref="B74" location="'Spell Desc.'!A5338" display="Mirror Image" xr:uid="{00000000-0004-0000-0C00-000049000000}"/>
    <hyperlink ref="B75" location="'Spell Desc.'!A5385" display="Misty Step" xr:uid="{00000000-0004-0000-0C00-00004A000000}"/>
    <hyperlink ref="B76" location="'Spell Desc.'!A5785" display="Phantasmal Force" xr:uid="{00000000-0004-0000-0C00-00004B000000}"/>
    <hyperlink ref="B77" location="'Spell Desc.'!A6673" display="Scorching Ray" xr:uid="{00000000-0004-0000-0C00-00004C000000}"/>
    <hyperlink ref="B78" location="'Spell Desc.'!A6748" display="See Invisibility" xr:uid="{00000000-0004-0000-0C00-00004D000000}"/>
    <hyperlink ref="B79" location="'Spell Desc.'!A6888" display="Shatter" xr:uid="{00000000-0004-0000-0C00-00004E000000}"/>
    <hyperlink ref="B80" location="'Spell Desc.'!A7187" display="Spider Climb" xr:uid="{00000000-0004-0000-0C00-00004F000000}"/>
    <hyperlink ref="B81" location="'Spell Desc.'!A7368" display="Suggestion" xr:uid="{00000000-0004-0000-0C00-000050000000}"/>
    <hyperlink ref="B82" location="'Spell Desc.'!A8278" display="Web" xr:uid="{00000000-0004-0000-0C00-000051000000}"/>
    <hyperlink ref="B88" location="'Spell Desc.'!A918" display="Blink" xr:uid="{00000000-0004-0000-0C00-000052000000}"/>
    <hyperlink ref="B89" location="'Spell Desc.'!A1150" display="Clairvoyance" xr:uid="{00000000-0004-0000-0C00-000053000000}"/>
    <hyperlink ref="B90" location="'Spell Desc.'!A1907" display="Counterspell" xr:uid="{00000000-0004-0000-0C00-000054000000}"/>
    <hyperlink ref="B91" location="'Spell Desc.'!A2129" display="Daylight" xr:uid="{00000000-0004-0000-0C00-000055000000}"/>
    <hyperlink ref="B92" location="'Spell Desc.'!A2428" display="Dispel Magic" xr:uid="{00000000-0004-0000-0C00-000056000000}"/>
    <hyperlink ref="B93" location="'Spell Desc.'!A3091" display="Fear" xr:uid="{00000000-0004-0000-0C00-000057000000}"/>
    <hyperlink ref="B94" location="'Spell Desc.'!A3305" display="Fireball" xr:uid="{00000000-0004-0000-0C00-000058000000}"/>
    <hyperlink ref="B95" location="'Spell Desc.'!A3466" display="Fly" xr:uid="{00000000-0004-0000-0C00-000059000000}"/>
    <hyperlink ref="B96" location="'Spell Desc.'!A3607" display="Gaseous Form" xr:uid="{00000000-0004-0000-0C00-00005A000000}"/>
    <hyperlink ref="B97" location="'Spell Desc.'!A4148" display="Haste" xr:uid="{00000000-0004-0000-0C00-00005B000000}"/>
    <hyperlink ref="B98" location="'Spell Desc.'!A4388" display="Hypnotic Pattern" xr:uid="{00000000-0004-0000-0C00-00005C000000}"/>
    <hyperlink ref="B99" location="'Spell Desc.'!A4789" display="Lightning Bolt" xr:uid="{00000000-0004-0000-0C00-00005D000000}"/>
    <hyperlink ref="B100" location="'Spell Desc.'!A5048" display="Major Image" xr:uid="{00000000-0004-0000-0C00-00005E000000}"/>
    <hyperlink ref="B101" location="'Spell Desc.'!A6337" display="Protection from Energy" xr:uid="{00000000-0004-0000-0C00-00005F000000}"/>
    <hyperlink ref="B102" location="'Spell Desc.'!A7065" display="Sleet Storm" xr:uid="{00000000-0004-0000-0C00-000060000000}"/>
    <hyperlink ref="B103" location="'Spell Desc.'!A7085" display="Slow" xr:uid="{00000000-0004-0000-0C00-000061000000}"/>
    <hyperlink ref="B104" location="'Spell Desc.'!A7278" display="Stinking Cloud" xr:uid="{00000000-0004-0000-0C00-000062000000}"/>
    <hyperlink ref="B105" location="'Spell Desc.'!A7840" display="Tongues" xr:uid="{00000000-0004-0000-0C00-000063000000}"/>
    <hyperlink ref="B106" location="'Spell Desc.'!A8251" display="Water Breathing" xr:uid="{00000000-0004-0000-0C00-000064000000}"/>
    <hyperlink ref="B107" location="'Spell Desc.'!A8262" display="Water Walk" xr:uid="{00000000-0004-0000-0C00-000065000000}"/>
    <hyperlink ref="B113" location="'Spell Desc.'!A665" display="Banishment" xr:uid="{00000000-0004-0000-0C00-000066000000}"/>
    <hyperlink ref="B114" location="'Spell Desc.'!A864" display="Blight" xr:uid="{00000000-0004-0000-0C00-000067000000}"/>
    <hyperlink ref="B115" location="'Spell Desc.'!A1421" display="Confusion" xr:uid="{00000000-0004-0000-0C00-000068000000}"/>
    <hyperlink ref="B116" location="'Spell Desc.'!A2324" display="Dimension Door" xr:uid="{00000000-0004-0000-0C00-000069000000}"/>
    <hyperlink ref="B117" location="'Spell Desc.'!A2521" display="Dominate Beast" xr:uid="{00000000-0004-0000-0C00-00006A000000}"/>
    <hyperlink ref="B118" location="'Spell Desc.'!A3874" display="Greater Invisibility" xr:uid="{00000000-0004-0000-0C00-00006B000000}"/>
    <hyperlink ref="B119" location="'Spell Desc.'!A4407" display="Ice Storm" xr:uid="{00000000-0004-0000-0C00-00006C000000}"/>
    <hyperlink ref="B120" location="'Spell Desc.'!A6016" display="Polymorph" xr:uid="{00000000-0004-0000-0C00-00006D000000}"/>
    <hyperlink ref="B121" location="'Spell Desc.'!A7316" display="Stoneskin" xr:uid="{00000000-0004-0000-0C00-00006E000000}"/>
    <hyperlink ref="B122" location="'Spell Desc.'!A8081" display="Wall of Fire" xr:uid="{00000000-0004-0000-0C00-00006F000000}"/>
    <hyperlink ref="B128" location="'Spell Desc.'!A201" display="Animate Objects" xr:uid="{00000000-0004-0000-0C00-000070000000}"/>
    <hyperlink ref="B129" location="'Spell Desc.'!A1216" display="Cloudkill" xr:uid="{00000000-0004-0000-0C00-000071000000}"/>
    <hyperlink ref="B130" location="'Spell Desc.'!A1405" display="Cone of Cold" xr:uid="{00000000-0004-0000-0C00-000072000000}"/>
    <hyperlink ref="B131" location="'Spell Desc.'!A2000" display="Creation" xr:uid="{00000000-0004-0000-0C00-000073000000}"/>
    <hyperlink ref="B132" location="'Spell Desc.'!A2592" display="Dominate Person" xr:uid="{00000000-0004-0000-0C00-000074000000}"/>
    <hyperlink ref="B133" location="'Spell Desc.'!A4291" display="Hold Monster" xr:uid="{00000000-0004-0000-0C00-000075000000}"/>
    <hyperlink ref="B134" location="'Spell Desc.'!A4571" display="Insect Plague" xr:uid="{00000000-0004-0000-0C00-000076000000}"/>
    <hyperlink ref="B135" location="'Spell Desc.'!A6760" display="Seeming" xr:uid="{00000000-0004-0000-0C00-000077000000}"/>
    <hyperlink ref="B136" location="'Spell Desc.'!A7553" display="Telekinesis" xr:uid="{00000000-0004-0000-0C00-000078000000}"/>
    <hyperlink ref="B137" location="'Spell Desc.'!A7690" display="Teleportation Circle" xr:uid="{00000000-0004-0000-0C00-000079000000}"/>
    <hyperlink ref="B138" location="'Spell Desc.'!A8163" display="Wall of Stone" xr:uid="{00000000-0004-0000-0C00-00007A000000}"/>
    <hyperlink ref="B144" location="'Spell Desc.'!A407" display="Arcane Gate" xr:uid="{00000000-0004-0000-0C00-00007B000000}"/>
    <hyperlink ref="B145" location="'Spell Desc.'!A1043" display="Chain Lightning" xr:uid="{00000000-0004-0000-0C00-00007C000000}"/>
    <hyperlink ref="B146" location="'Spell Desc.'!A1117" display="Circle of Death" xr:uid="{00000000-0004-0000-0C00-00007D000000}"/>
    <hyperlink ref="B147" location="'Spell Desc.'!A2373" display="Disintegrate" xr:uid="{00000000-0004-0000-0C00-00007E000000}"/>
    <hyperlink ref="B148" location="'Spell Desc.'!A3008" display="Eyebite" xr:uid="{00000000-0004-0000-0C00-00007F000000}"/>
    <hyperlink ref="B149" location="'Spell Desc.'!A3741" display="Globe of Invulnerability" xr:uid="{00000000-0004-0000-0C00-000080000000}"/>
    <hyperlink ref="B150" location="'Spell Desc.'!A5116" display="Mass Suggestion" xr:uid="{00000000-0004-0000-0C00-000081000000}"/>
    <hyperlink ref="B151" location="'Spell Desc.'!A5592" display="Move Earth" xr:uid="{00000000-0004-0000-0C00-000082000000}"/>
    <hyperlink ref="B152" location="'Spell Desc.'!A7398" display="Sunbeam" xr:uid="{00000000-0004-0000-0C00-000083000000}"/>
    <hyperlink ref="B153" location="'Spell Desc.'!A7965" display="True Seeing" xr:uid="{00000000-0004-0000-0C00-000084000000}"/>
    <hyperlink ref="B159" location="'Spell Desc.'!A2163" display="Delayed Blast Fireball" xr:uid="{00000000-0004-0000-0C00-000085000000}"/>
    <hyperlink ref="B160" location="'Spell Desc.'!A2936" display="Etherealness" xr:uid="{00000000-0004-0000-0C00-000086000000}"/>
    <hyperlink ref="B161" location="'Spell Desc.'!A3290" display="Finger of Death" xr:uid="{00000000-0004-0000-0C00-000087000000}"/>
    <hyperlink ref="B162" location="'Spell Desc.'!A3358" display="Fire Storm" xr:uid="{00000000-0004-0000-0C00-000088000000}"/>
    <hyperlink ref="B163" location="'Spell Desc.'!A5951" display="Plane Shift" xr:uid="{00000000-0004-0000-0C00-000089000000}"/>
    <hyperlink ref="B164" location="'Spell Desc.'!A6128" display="Prismatic Spray" xr:uid="{00000000-0004-0000-0C00-00008A000000}"/>
    <hyperlink ref="B165" location="'Spell Desc.'!A6586" display="Reverse Gravity" xr:uid="{00000000-0004-0000-0C00-00008B000000}"/>
    <hyperlink ref="B166" location="'Spell Desc.'!A7614" display="Teleport" xr:uid="{00000000-0004-0000-0C00-00008C000000}"/>
    <hyperlink ref="B172" location="'Spell Desc.'!A2558" display="Dominate Monster" xr:uid="{00000000-0004-0000-0C00-00008D000000}"/>
    <hyperlink ref="B173" location="'Spell Desc.'!A2715" display="Earthquake" xr:uid="{00000000-0004-0000-0C00-00008E000000}"/>
    <hyperlink ref="B174" location="'Spell Desc.'!A4538" display="Incendiary Cloud" xr:uid="{00000000-0004-0000-0C00-00008F000000}"/>
    <hyperlink ref="B175" location="'Spell Desc.'!A6073" display="Power Word Stun" xr:uid="{00000000-0004-0000-0C00-000090000000}"/>
    <hyperlink ref="B176" location="'Spell Desc.'!A7418" display="Sunburst" xr:uid="{00000000-0004-0000-0C00-000091000000}"/>
    <hyperlink ref="B182" location="'Spell Desc.'!A3633" display="Gate" xr:uid="{00000000-0004-0000-0C00-000092000000}"/>
    <hyperlink ref="B183" location="'Spell Desc.'!A5250" display="Meteor Swarm" xr:uid="{00000000-0004-0000-0C00-000093000000}"/>
    <hyperlink ref="B184" location="'Spell Desc.'!A6063" display="Power Word Kill" xr:uid="{00000000-0004-0000-0C00-000094000000}"/>
    <hyperlink ref="B185" location="'Spell Desc.'!A7823" display="Time Stop" xr:uid="{00000000-0004-0000-0C00-000095000000}"/>
    <hyperlink ref="B186" location="'Spell Desc.'!A8372" display="Wish" xr:uid="{00000000-0004-0000-0C00-000096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Classes!$R$276:$R$278</xm:f>
          </x14:formula1>
          <x14:formula2>
            <xm:f>0</xm:f>
          </x14:formula2>
          <xm:sqref>H6</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156"/>
  <sheetViews>
    <sheetView showGridLines="0" zoomScaleNormal="100" workbookViewId="0">
      <selection activeCell="D20" sqref="D20"/>
    </sheetView>
  </sheetViews>
  <sheetFormatPr defaultRowHeight="15.75" x14ac:dyDescent="0.3"/>
  <cols>
    <col min="1" max="1" width="3" style="1" customWidth="1"/>
    <col min="2" max="2" width="25" style="94" customWidth="1"/>
    <col min="3" max="3" width="8.85546875" style="144" customWidth="1"/>
    <col min="4" max="4" width="15.7109375" style="144" customWidth="1"/>
    <col min="5" max="5" width="14.42578125" style="94" customWidth="1"/>
    <col min="6" max="6" width="11.28515625" style="94" customWidth="1"/>
    <col min="7" max="7" width="2.85546875" style="94" customWidth="1"/>
    <col min="8" max="8" width="9.5703125" style="94" customWidth="1"/>
    <col min="9" max="9" width="22.5703125" style="94" customWidth="1"/>
    <col min="10" max="10" width="12" style="94" customWidth="1"/>
    <col min="11" max="11" width="11.28515625" style="94" customWidth="1"/>
    <col min="12" max="12" width="7.5703125" style="94" customWidth="1"/>
    <col min="13" max="1025" width="9.140625" style="94" customWidth="1"/>
  </cols>
  <sheetData>
    <row r="1" spans="1:12" s="1" customFormat="1" ht="14.25" customHeight="1" x14ac:dyDescent="0.3">
      <c r="C1" s="132"/>
      <c r="I1" s="94"/>
    </row>
    <row r="2" spans="1:12" ht="36.75" x14ac:dyDescent="0.6">
      <c r="A2" s="82"/>
      <c r="B2" s="124" t="s">
        <v>824</v>
      </c>
      <c r="C2" s="112"/>
      <c r="D2" s="112"/>
      <c r="E2" s="178"/>
      <c r="F2" s="179"/>
      <c r="G2" s="41"/>
      <c r="H2" s="79" t="s">
        <v>139</v>
      </c>
      <c r="I2" s="180"/>
      <c r="J2" s="23"/>
      <c r="K2" s="23"/>
      <c r="L2" s="81"/>
    </row>
    <row r="3" spans="1:12" ht="17.25" customHeight="1" x14ac:dyDescent="0.55000000000000004">
      <c r="A3" s="82"/>
      <c r="B3" s="152"/>
      <c r="H3" s="153"/>
      <c r="I3" s="85"/>
      <c r="J3" s="82"/>
      <c r="K3" s="82"/>
      <c r="L3" s="82"/>
    </row>
    <row r="4" spans="1:12" x14ac:dyDescent="0.3">
      <c r="A4" s="94"/>
      <c r="B4" s="116" t="s">
        <v>165</v>
      </c>
      <c r="C4" s="103">
        <f>(ROUNDDOWN((Character!E10-10)/2,0))</f>
        <v>4</v>
      </c>
      <c r="H4" s="142" t="s">
        <v>74</v>
      </c>
      <c r="I4" s="182" t="s">
        <v>139</v>
      </c>
      <c r="J4" s="109" t="s">
        <v>129</v>
      </c>
      <c r="K4" s="109" t="s">
        <v>140</v>
      </c>
      <c r="L4" s="111" t="s">
        <v>141</v>
      </c>
    </row>
    <row r="5" spans="1:12" x14ac:dyDescent="0.3">
      <c r="A5" s="94"/>
      <c r="B5" s="92" t="s">
        <v>166</v>
      </c>
      <c r="C5" s="48">
        <f>8+Character!E12+(ROUNDDOWN((Character!E10-10)/2,0))</f>
        <v>16</v>
      </c>
      <c r="H5" s="144">
        <v>1</v>
      </c>
      <c r="I5" s="94" t="s">
        <v>825</v>
      </c>
      <c r="J5" s="155"/>
    </row>
    <row r="6" spans="1:12" x14ac:dyDescent="0.3">
      <c r="A6" s="94"/>
      <c r="B6" s="92" t="s">
        <v>168</v>
      </c>
      <c r="C6" s="48">
        <f>Character!E12+(ROUNDDOWN((Character!E10-10)/2,0))</f>
        <v>8</v>
      </c>
      <c r="H6" s="144">
        <v>1</v>
      </c>
      <c r="I6" s="131" t="s">
        <v>826</v>
      </c>
      <c r="J6" s="155"/>
    </row>
    <row r="7" spans="1:12" x14ac:dyDescent="0.3">
      <c r="A7" s="94"/>
      <c r="B7" s="100" t="s">
        <v>827</v>
      </c>
      <c r="C7" s="185" t="s">
        <v>828</v>
      </c>
      <c r="H7" s="144">
        <v>3</v>
      </c>
      <c r="I7" s="94" t="s">
        <v>829</v>
      </c>
      <c r="J7" s="155"/>
    </row>
    <row r="8" spans="1:12" x14ac:dyDescent="0.3">
      <c r="A8" s="94"/>
      <c r="B8" s="85"/>
      <c r="H8" s="56">
        <v>11</v>
      </c>
      <c r="I8" s="131" t="s">
        <v>830</v>
      </c>
      <c r="J8" s="155"/>
    </row>
    <row r="9" spans="1:12" x14ac:dyDescent="0.3">
      <c r="A9" s="94"/>
      <c r="B9" s="116" t="s">
        <v>831</v>
      </c>
      <c r="C9" s="103">
        <f>IF(Character!B17&gt;=1,(2+(Character!B17-1)),0)+IF(Character!B17&gt;=10,-1,0)+IF(Character!B17&gt;=12,-1,0)+IF(Character!B17&gt;=14,-1,0)+IF(Character!B17&gt;=16,-1,0)+IF(Character!B17&gt;=18,-1,0)+IF(Character!B17&gt;=20,-1,0)</f>
        <v>11</v>
      </c>
      <c r="H9" s="56">
        <v>20</v>
      </c>
      <c r="I9" s="131" t="s">
        <v>832</v>
      </c>
      <c r="J9" s="155"/>
    </row>
    <row r="10" spans="1:12" x14ac:dyDescent="0.3">
      <c r="A10" s="94"/>
      <c r="B10" s="92" t="s">
        <v>173</v>
      </c>
      <c r="C10" s="48">
        <f>COUNTA(C29:C45,C53:C67,C73:C90,C96:C103,C110:C117)</f>
        <v>0</v>
      </c>
      <c r="I10" s="186"/>
      <c r="J10" s="155"/>
    </row>
    <row r="11" spans="1:12" x14ac:dyDescent="0.3">
      <c r="A11" s="94"/>
      <c r="B11" s="100" t="s">
        <v>833</v>
      </c>
      <c r="C11" s="61">
        <f>IF(Character!B17&gt;=2,(2+(Character!B17-2)),0)+IF(Character!B17&gt;=3,-1,0)+IF(Character!B17&gt;=4,-1,0)+IF(Character!B17&gt;=6,-1,0)+IF(Character!B17&gt;=8,-1,0)+IF(Character!B17&gt;=10,-1,0)+IF(Character!B17&gt;=11,-1,0)+IF(Character!B17&gt;=13,-1,0)+IF(Character!B17&gt;=14,-1,0)+IF(Character!B17&gt;=16,-1,0)+IF(Character!B17&gt;=17,-1,0)+IF(Character!B17&gt;=19,-1,0)+IF(Character!B17&gt;=20,-1,0)</f>
        <v>6</v>
      </c>
      <c r="H11" s="56"/>
      <c r="I11" s="155" t="s">
        <v>834</v>
      </c>
      <c r="J11" s="155"/>
    </row>
    <row r="12" spans="1:12" x14ac:dyDescent="0.3">
      <c r="A12" s="94"/>
      <c r="H12" s="144">
        <v>3</v>
      </c>
      <c r="I12" s="131" t="s">
        <v>835</v>
      </c>
      <c r="J12" s="158"/>
    </row>
    <row r="13" spans="1:12" s="94" customFormat="1" ht="15" x14ac:dyDescent="0.3">
      <c r="B13" s="88" t="s">
        <v>176</v>
      </c>
      <c r="C13" s="102">
        <f>(IF(Character!B17&gt;=1,2,0))+(IF(Character!B17&gt;=4,1,0))+(IF(Character!B17&gt;=10,1,0))</f>
        <v>4</v>
      </c>
      <c r="D13" s="102"/>
      <c r="E13" s="147"/>
      <c r="H13" s="144">
        <v>3</v>
      </c>
      <c r="I13" s="131" t="s">
        <v>836</v>
      </c>
      <c r="J13" s="158"/>
    </row>
    <row r="14" spans="1:12" s="94" customFormat="1" ht="15" x14ac:dyDescent="0.3">
      <c r="B14" s="100" t="s">
        <v>180</v>
      </c>
      <c r="C14" s="120" t="s">
        <v>181</v>
      </c>
      <c r="D14" s="120" t="s">
        <v>182</v>
      </c>
      <c r="E14" s="121" t="s">
        <v>129</v>
      </c>
      <c r="H14" s="144">
        <v>3</v>
      </c>
      <c r="I14" s="131" t="s">
        <v>837</v>
      </c>
      <c r="J14" s="158"/>
    </row>
    <row r="15" spans="1:12" x14ac:dyDescent="0.3">
      <c r="A15" s="94"/>
      <c r="B15" s="131" t="s">
        <v>184</v>
      </c>
      <c r="J15" s="158"/>
    </row>
    <row r="16" spans="1:12" x14ac:dyDescent="0.3">
      <c r="A16" s="94"/>
      <c r="B16" s="131" t="s">
        <v>594</v>
      </c>
      <c r="H16" s="144"/>
      <c r="I16" s="94" t="s">
        <v>838</v>
      </c>
      <c r="J16" s="155"/>
    </row>
    <row r="17" spans="1:14" x14ac:dyDescent="0.3">
      <c r="A17" s="94"/>
      <c r="B17" s="131" t="s">
        <v>839</v>
      </c>
      <c r="H17" s="144">
        <v>1</v>
      </c>
      <c r="I17" s="131" t="s">
        <v>840</v>
      </c>
      <c r="J17" s="155"/>
    </row>
    <row r="18" spans="1:14" x14ac:dyDescent="0.3">
      <c r="A18" s="94"/>
      <c r="B18" s="131" t="s">
        <v>187</v>
      </c>
      <c r="H18" s="144">
        <v>6</v>
      </c>
      <c r="I18" s="131" t="s">
        <v>841</v>
      </c>
      <c r="J18" s="155"/>
    </row>
    <row r="19" spans="1:14" x14ac:dyDescent="0.3">
      <c r="A19" s="94"/>
      <c r="B19" s="131" t="s">
        <v>191</v>
      </c>
      <c r="H19" s="144">
        <v>10</v>
      </c>
      <c r="I19" s="131" t="s">
        <v>842</v>
      </c>
      <c r="J19" s="155"/>
    </row>
    <row r="20" spans="1:14" x14ac:dyDescent="0.3">
      <c r="A20" s="94"/>
      <c r="B20" s="131" t="s">
        <v>196</v>
      </c>
      <c r="H20" s="144">
        <v>14</v>
      </c>
      <c r="I20" s="131" t="s">
        <v>843</v>
      </c>
      <c r="J20" s="155"/>
    </row>
    <row r="21" spans="1:14" x14ac:dyDescent="0.3">
      <c r="A21" s="94"/>
      <c r="B21" s="131" t="s">
        <v>464</v>
      </c>
      <c r="I21" s="41"/>
      <c r="J21" s="155"/>
    </row>
    <row r="22" spans="1:14" x14ac:dyDescent="0.3">
      <c r="A22" s="94"/>
      <c r="B22" s="131" t="s">
        <v>198</v>
      </c>
      <c r="H22" s="144"/>
      <c r="I22" s="154" t="s">
        <v>844</v>
      </c>
      <c r="J22" s="155"/>
    </row>
    <row r="23" spans="1:14" x14ac:dyDescent="0.3">
      <c r="A23" s="94"/>
      <c r="B23" s="131" t="s">
        <v>199</v>
      </c>
      <c r="H23" s="144">
        <v>1</v>
      </c>
      <c r="I23" s="131" t="s">
        <v>845</v>
      </c>
      <c r="J23" s="155"/>
      <c r="M23" s="41"/>
      <c r="N23" s="41"/>
    </row>
    <row r="24" spans="1:14" s="41" customFormat="1" ht="15" x14ac:dyDescent="0.3">
      <c r="A24" s="94"/>
      <c r="C24" s="56"/>
      <c r="H24" s="144">
        <v>6</v>
      </c>
      <c r="I24" s="131" t="s">
        <v>846</v>
      </c>
      <c r="J24" s="155"/>
      <c r="K24" s="94"/>
      <c r="L24" s="94"/>
    </row>
    <row r="25" spans="1:14" s="41" customFormat="1" ht="15" x14ac:dyDescent="0.3">
      <c r="A25" s="94"/>
      <c r="B25" s="88" t="s">
        <v>204</v>
      </c>
      <c r="C25" s="102"/>
      <c r="D25" s="102"/>
      <c r="E25" s="160"/>
      <c r="F25" s="147"/>
      <c r="H25" s="144">
        <v>10</v>
      </c>
      <c r="I25" s="131" t="s">
        <v>847</v>
      </c>
      <c r="J25" s="155"/>
      <c r="K25" s="94"/>
      <c r="L25" s="94"/>
    </row>
    <row r="26" spans="1:14" s="41" customFormat="1" ht="15" x14ac:dyDescent="0.3">
      <c r="A26" s="94"/>
      <c r="B26" s="92" t="s">
        <v>205</v>
      </c>
      <c r="C26" s="56">
        <f>(IF(Character!B17&gt;=1,1,0))+(IF(Character!B17&gt;=2,1,0))+(IF(Character!B17&gt;=3,-2,0))</f>
        <v>0</v>
      </c>
      <c r="D26" s="56"/>
      <c r="F26" s="64"/>
      <c r="H26" s="144">
        <v>14</v>
      </c>
      <c r="I26" s="131" t="s">
        <v>848</v>
      </c>
      <c r="J26" s="155"/>
      <c r="K26" s="94"/>
      <c r="L26" s="94"/>
    </row>
    <row r="27" spans="1:14" s="41" customFormat="1" ht="15" x14ac:dyDescent="0.3">
      <c r="A27" s="94"/>
      <c r="B27" s="92" t="s">
        <v>105</v>
      </c>
      <c r="C27" s="56">
        <v>0</v>
      </c>
      <c r="D27" s="56"/>
      <c r="F27" s="64"/>
      <c r="H27" s="94"/>
      <c r="I27" s="94"/>
      <c r="J27" s="155"/>
      <c r="K27" s="94"/>
      <c r="L27" s="94"/>
      <c r="M27" s="94"/>
      <c r="N27" s="94"/>
    </row>
    <row r="28" spans="1:14" s="94" customFormat="1" ht="15" x14ac:dyDescent="0.3">
      <c r="B28" s="100" t="s">
        <v>180</v>
      </c>
      <c r="C28" s="120" t="s">
        <v>181</v>
      </c>
      <c r="D28" s="120" t="s">
        <v>182</v>
      </c>
      <c r="E28" s="120" t="s">
        <v>129</v>
      </c>
      <c r="F28" s="161" t="s">
        <v>827</v>
      </c>
      <c r="G28" s="85"/>
      <c r="I28" s="94" t="s">
        <v>849</v>
      </c>
      <c r="J28" s="155"/>
    </row>
    <row r="29" spans="1:14" x14ac:dyDescent="0.3">
      <c r="A29" s="94"/>
      <c r="B29" s="131" t="s">
        <v>850</v>
      </c>
      <c r="H29" s="144">
        <v>1</v>
      </c>
      <c r="I29" s="131" t="s">
        <v>851</v>
      </c>
      <c r="J29" s="155"/>
    </row>
    <row r="30" spans="1:14" x14ac:dyDescent="0.3">
      <c r="A30" s="94"/>
      <c r="B30" s="131" t="s">
        <v>852</v>
      </c>
      <c r="H30" s="144">
        <v>6</v>
      </c>
      <c r="I30" s="131" t="s">
        <v>853</v>
      </c>
      <c r="J30" s="155"/>
    </row>
    <row r="31" spans="1:14" x14ac:dyDescent="0.3">
      <c r="A31" s="94"/>
      <c r="B31" s="131" t="str">
        <f>IF(AND((OR(C7="Fiend")),Character!B17&gt;=1),"Burning Hands","Burning Hands (U)")</f>
        <v>Burning Hands (U)</v>
      </c>
      <c r="F31" s="94" t="s">
        <v>844</v>
      </c>
      <c r="H31" s="144">
        <v>10</v>
      </c>
      <c r="I31" s="131" t="s">
        <v>854</v>
      </c>
      <c r="J31" s="158"/>
    </row>
    <row r="32" spans="1:14" x14ac:dyDescent="0.3">
      <c r="A32" s="94"/>
      <c r="B32" s="131" t="s">
        <v>211</v>
      </c>
      <c r="H32" s="144">
        <v>14</v>
      </c>
      <c r="I32" s="131" t="s">
        <v>855</v>
      </c>
      <c r="J32" s="158"/>
    </row>
    <row r="33" spans="1:11" x14ac:dyDescent="0.3">
      <c r="A33" s="94"/>
      <c r="B33" s="131" t="str">
        <f>IF(AND((OR(C7="Fiend")),Character!B17&gt;=1),"Command","Command (U)")</f>
        <v>Command (U)</v>
      </c>
      <c r="F33" s="94" t="s">
        <v>844</v>
      </c>
    </row>
    <row r="34" spans="1:11" x14ac:dyDescent="0.3">
      <c r="A34" s="94"/>
      <c r="B34" s="131" t="s">
        <v>212</v>
      </c>
      <c r="H34" s="187" t="s">
        <v>856</v>
      </c>
      <c r="I34" s="94" t="s">
        <v>826</v>
      </c>
    </row>
    <row r="35" spans="1:11" x14ac:dyDescent="0.3">
      <c r="A35" s="94"/>
      <c r="B35" s="131" t="str">
        <f>IF(AND((OR(C7="GOO")),Character!B17&gt;=1),"Dissonant Whispers","Dissonant Whispers (U)")</f>
        <v>Dissonant Whispers (U)</v>
      </c>
      <c r="F35" s="94" t="s">
        <v>857</v>
      </c>
      <c r="H35" s="187"/>
      <c r="I35" s="131" t="s">
        <v>858</v>
      </c>
    </row>
    <row r="36" spans="1:11" x14ac:dyDescent="0.3">
      <c r="A36" s="94"/>
      <c r="B36" s="131" t="s">
        <v>788</v>
      </c>
      <c r="H36" s="187"/>
      <c r="I36" s="131" t="s">
        <v>859</v>
      </c>
    </row>
    <row r="37" spans="1:11" x14ac:dyDescent="0.3">
      <c r="A37" s="94"/>
      <c r="B37" s="131" t="str">
        <f>IF(AND((OR(C7="Archfey")),Character!B17&gt;=1),"Faerie Fire","Faerie Fire (U)")</f>
        <v>Faerie Fire (U)</v>
      </c>
      <c r="F37" s="94" t="s">
        <v>860</v>
      </c>
      <c r="H37" s="187"/>
      <c r="I37" s="131" t="s">
        <v>861</v>
      </c>
    </row>
    <row r="38" spans="1:11" x14ac:dyDescent="0.3">
      <c r="A38" s="94"/>
      <c r="B38" s="131" t="s">
        <v>862</v>
      </c>
      <c r="H38" s="187"/>
      <c r="I38" s="131" t="s">
        <v>863</v>
      </c>
    </row>
    <row r="39" spans="1:11" x14ac:dyDescent="0.3">
      <c r="A39" s="94"/>
      <c r="B39" s="131" t="s">
        <v>864</v>
      </c>
      <c r="H39" s="187"/>
      <c r="I39" s="131" t="s">
        <v>865</v>
      </c>
    </row>
    <row r="40" spans="1:11" x14ac:dyDescent="0.3">
      <c r="A40" s="94"/>
      <c r="B40" s="131" t="s">
        <v>223</v>
      </c>
      <c r="H40" s="188"/>
      <c r="I40" s="131" t="s">
        <v>866</v>
      </c>
    </row>
    <row r="41" spans="1:11" x14ac:dyDescent="0.3">
      <c r="A41" s="94"/>
      <c r="B41" s="131" t="s">
        <v>380</v>
      </c>
      <c r="H41" s="188"/>
      <c r="I41" s="131" t="s">
        <v>867</v>
      </c>
    </row>
    <row r="42" spans="1:11" x14ac:dyDescent="0.3">
      <c r="A42" s="94"/>
      <c r="B42" s="131" t="str">
        <f>IF(AND((OR(C7="Archfey")),Character!B17&gt;=1),"Sleep","Sleep (U)")</f>
        <v>Sleep (U)</v>
      </c>
      <c r="F42" s="94" t="s">
        <v>860</v>
      </c>
      <c r="H42" s="188"/>
      <c r="I42" s="131" t="s">
        <v>868</v>
      </c>
    </row>
    <row r="43" spans="1:11" x14ac:dyDescent="0.3">
      <c r="A43" s="94"/>
      <c r="B43" s="131" t="str">
        <f>IF(AND((OR(C7="GOO")),Character!B17&gt;=1),"Tasha’s Hideous Laughter","Tasha’s Hideous Laughter (U)")</f>
        <v>Tasha’s Hideous Laughter (U)</v>
      </c>
      <c r="F43" s="94" t="s">
        <v>857</v>
      </c>
      <c r="H43" s="188"/>
      <c r="I43" s="131" t="s">
        <v>869</v>
      </c>
    </row>
    <row r="44" spans="1:11" x14ac:dyDescent="0.3">
      <c r="A44" s="94"/>
      <c r="B44" s="131" t="s">
        <v>230</v>
      </c>
      <c r="H44" s="188"/>
      <c r="I44" s="131" t="s">
        <v>870</v>
      </c>
    </row>
    <row r="45" spans="1:11" x14ac:dyDescent="0.3">
      <c r="A45" s="94"/>
      <c r="B45" s="131" t="s">
        <v>617</v>
      </c>
      <c r="H45" s="188"/>
      <c r="I45" s="131" t="s">
        <v>871</v>
      </c>
    </row>
    <row r="46" spans="1:11" x14ac:dyDescent="0.3">
      <c r="A46" s="94"/>
      <c r="H46" s="187"/>
      <c r="I46" s="131" t="s">
        <v>872</v>
      </c>
      <c r="J46" s="41"/>
      <c r="K46" s="41"/>
    </row>
    <row r="47" spans="1:11" s="94" customFormat="1" ht="15" x14ac:dyDescent="0.3">
      <c r="B47" s="88" t="s">
        <v>231</v>
      </c>
      <c r="C47" s="102"/>
      <c r="D47" s="102"/>
      <c r="E47" s="160"/>
      <c r="F47" s="147"/>
      <c r="G47" s="41"/>
      <c r="H47" s="187"/>
      <c r="I47" s="131" t="s">
        <v>873</v>
      </c>
      <c r="J47" s="41"/>
      <c r="K47" s="41"/>
    </row>
    <row r="48" spans="1:11" s="94" customFormat="1" ht="15" x14ac:dyDescent="0.3">
      <c r="B48" s="92" t="s">
        <v>205</v>
      </c>
      <c r="C48" s="56">
        <f>(IF(Character!B17&gt;=1,0,0))+(IF(Character!B17&gt;=3,2,0))+(IF(Character!B17&gt;=5,-2,0))</f>
        <v>0</v>
      </c>
      <c r="D48" s="56"/>
      <c r="E48" s="41"/>
      <c r="F48" s="64"/>
      <c r="G48" s="41"/>
      <c r="H48" s="187"/>
      <c r="I48" s="131" t="s">
        <v>874</v>
      </c>
      <c r="J48" s="41"/>
      <c r="K48" s="41"/>
    </row>
    <row r="49" spans="2:11" s="94" customFormat="1" ht="15" x14ac:dyDescent="0.3">
      <c r="B49" s="92" t="s">
        <v>105</v>
      </c>
      <c r="C49" s="56">
        <v>0</v>
      </c>
      <c r="D49" s="56"/>
      <c r="E49" s="41"/>
      <c r="F49" s="64"/>
      <c r="G49" s="41"/>
      <c r="H49" s="187"/>
      <c r="I49" s="131" t="s">
        <v>875</v>
      </c>
      <c r="J49" s="41"/>
      <c r="K49" s="41"/>
    </row>
    <row r="50" spans="2:11" s="94" customFormat="1" ht="15" x14ac:dyDescent="0.3">
      <c r="B50" s="100" t="s">
        <v>180</v>
      </c>
      <c r="C50" s="120" t="s">
        <v>181</v>
      </c>
      <c r="D50" s="120" t="s">
        <v>182</v>
      </c>
      <c r="E50" s="120" t="s">
        <v>129</v>
      </c>
      <c r="F50" s="161" t="s">
        <v>827</v>
      </c>
      <c r="G50" s="85"/>
      <c r="H50" s="187"/>
      <c r="I50" s="131" t="s">
        <v>876</v>
      </c>
      <c r="J50" s="41"/>
      <c r="K50" s="41"/>
    </row>
    <row r="51" spans="2:11" s="94" customFormat="1" ht="15" x14ac:dyDescent="0.3">
      <c r="B51" s="131" t="str">
        <f>IF(AND((OR(C7="Fiend")),Character!B17&gt;=3),"Blindness/Deafness","Blindness/Deafness (U)")</f>
        <v>Blindness/Deafness (U)</v>
      </c>
      <c r="C51" s="148"/>
      <c r="D51" s="148"/>
      <c r="E51" s="148"/>
      <c r="F51" s="94" t="s">
        <v>844</v>
      </c>
      <c r="H51" s="187"/>
      <c r="I51" s="131" t="s">
        <v>877</v>
      </c>
      <c r="J51" s="41"/>
      <c r="K51" s="41"/>
    </row>
    <row r="52" spans="2:11" s="94" customFormat="1" ht="15" x14ac:dyDescent="0.3">
      <c r="B52" s="131" t="str">
        <f>IF(AND((OR(C7="Archfey")),Character!B17&gt;=3),"Calm Emotions","Calm Emotions (U)")</f>
        <v>Calm Emotions (U)</v>
      </c>
      <c r="C52" s="148"/>
      <c r="D52" s="148"/>
      <c r="E52" s="148"/>
      <c r="F52" s="94" t="s">
        <v>860</v>
      </c>
      <c r="H52" s="187"/>
      <c r="I52" s="131" t="s">
        <v>878</v>
      </c>
    </row>
    <row r="53" spans="2:11" s="94" customFormat="1" ht="15" x14ac:dyDescent="0.3">
      <c r="B53" s="131" t="s">
        <v>235</v>
      </c>
      <c r="C53" s="144"/>
      <c r="H53" s="187"/>
      <c r="I53" s="131" t="s">
        <v>879</v>
      </c>
    </row>
    <row r="54" spans="2:11" s="94" customFormat="1" ht="15" x14ac:dyDescent="0.3">
      <c r="B54" s="131" t="s">
        <v>236</v>
      </c>
      <c r="C54" s="144"/>
      <c r="H54" s="187"/>
      <c r="I54" s="131" t="s">
        <v>880</v>
      </c>
    </row>
    <row r="55" spans="2:11" s="94" customFormat="1" ht="15" x14ac:dyDescent="0.3">
      <c r="B55" s="131" t="s">
        <v>793</v>
      </c>
      <c r="C55" s="144"/>
      <c r="H55" s="187"/>
      <c r="I55" s="131" t="s">
        <v>881</v>
      </c>
    </row>
    <row r="56" spans="2:11" s="94" customFormat="1" ht="15" x14ac:dyDescent="0.3">
      <c r="B56" s="131" t="str">
        <f>IF(AND((OR(C7="GOO")),Character!B17&gt;=3),"Detect Thoughts","Detect Thoughts (U)")</f>
        <v>Detect Thoughts (U)</v>
      </c>
      <c r="C56" s="144"/>
      <c r="F56" s="94" t="s">
        <v>857</v>
      </c>
      <c r="H56" s="187"/>
      <c r="I56" s="131" t="s">
        <v>882</v>
      </c>
    </row>
    <row r="57" spans="2:11" s="94" customFormat="1" ht="15" x14ac:dyDescent="0.3">
      <c r="B57" s="131" t="s">
        <v>239</v>
      </c>
      <c r="C57" s="144"/>
      <c r="H57" s="187"/>
      <c r="I57" s="131" t="s">
        <v>883</v>
      </c>
    </row>
    <row r="58" spans="2:11" s="94" customFormat="1" ht="15" x14ac:dyDescent="0.3">
      <c r="B58" s="131" t="s">
        <v>241</v>
      </c>
      <c r="C58" s="144"/>
      <c r="H58" s="187"/>
      <c r="I58" s="131" t="s">
        <v>884</v>
      </c>
    </row>
    <row r="59" spans="2:11" s="94" customFormat="1" ht="15" x14ac:dyDescent="0.3">
      <c r="B59" s="131" t="s">
        <v>242</v>
      </c>
      <c r="C59" s="144"/>
      <c r="H59" s="187"/>
      <c r="I59" s="131" t="s">
        <v>885</v>
      </c>
    </row>
    <row r="60" spans="2:11" s="94" customFormat="1" ht="15" x14ac:dyDescent="0.3">
      <c r="B60" s="131" t="s">
        <v>796</v>
      </c>
      <c r="C60" s="144"/>
      <c r="H60" s="187"/>
      <c r="I60" s="131" t="s">
        <v>886</v>
      </c>
    </row>
    <row r="61" spans="2:11" s="94" customFormat="1" ht="15" x14ac:dyDescent="0.3">
      <c r="B61" s="131" t="s">
        <v>797</v>
      </c>
      <c r="C61" s="144"/>
      <c r="H61" s="187"/>
      <c r="I61" s="131" t="s">
        <v>887</v>
      </c>
    </row>
    <row r="62" spans="2:11" s="94" customFormat="1" ht="15" x14ac:dyDescent="0.3">
      <c r="B62" s="131" t="str">
        <f>IF(AND((OR(C7="Archfey",C7="GOO")),Character!B17&gt;=3),"Phantasmal Force","Phantasmal Force (U)")</f>
        <v>Phantasmal Force (U)</v>
      </c>
      <c r="C62" s="144"/>
      <c r="F62" s="94" t="s">
        <v>888</v>
      </c>
      <c r="H62" s="187"/>
      <c r="I62" s="131" t="s">
        <v>889</v>
      </c>
    </row>
    <row r="63" spans="2:11" s="94" customFormat="1" ht="15" x14ac:dyDescent="0.3">
      <c r="B63" s="131" t="s">
        <v>890</v>
      </c>
      <c r="C63" s="144"/>
      <c r="H63" s="187"/>
      <c r="I63" s="131" t="s">
        <v>891</v>
      </c>
    </row>
    <row r="64" spans="2:11" s="94" customFormat="1" ht="15" x14ac:dyDescent="0.3">
      <c r="B64" s="131" t="str">
        <f>IF(AND((OR(C7="Fiend")),Character!B17&gt;=3),"Scorching Ray","Scorching Ray (U)")</f>
        <v>Scorching Ray (U)</v>
      </c>
      <c r="C64" s="144"/>
      <c r="F64" s="94" t="s">
        <v>844</v>
      </c>
      <c r="H64" s="188"/>
      <c r="I64" s="131" t="s">
        <v>892</v>
      </c>
    </row>
    <row r="65" spans="1:11" s="94" customFormat="1" ht="15" x14ac:dyDescent="0.3">
      <c r="B65" s="131" t="s">
        <v>250</v>
      </c>
      <c r="C65" s="144"/>
      <c r="H65" s="188"/>
      <c r="I65" s="131" t="s">
        <v>893</v>
      </c>
    </row>
    <row r="66" spans="1:11" s="94" customFormat="1" ht="15" x14ac:dyDescent="0.3">
      <c r="B66" s="131" t="s">
        <v>799</v>
      </c>
      <c r="C66" s="144"/>
      <c r="H66" s="188"/>
      <c r="I66" s="131" t="s">
        <v>894</v>
      </c>
    </row>
    <row r="67" spans="1:11" s="94" customFormat="1" ht="15" x14ac:dyDescent="0.3">
      <c r="B67" s="131" t="s">
        <v>252</v>
      </c>
      <c r="C67" s="144"/>
      <c r="H67" s="41"/>
    </row>
    <row r="68" spans="1:11" s="94" customFormat="1" ht="15" x14ac:dyDescent="0.3">
      <c r="C68" s="144"/>
      <c r="I68" s="149" t="s">
        <v>206</v>
      </c>
      <c r="J68" s="41"/>
      <c r="K68" s="41"/>
    </row>
    <row r="69" spans="1:11" s="94" customFormat="1" ht="15" x14ac:dyDescent="0.3">
      <c r="B69" s="88" t="s">
        <v>254</v>
      </c>
      <c r="C69" s="102"/>
      <c r="D69" s="102"/>
      <c r="E69" s="160"/>
      <c r="F69" s="147"/>
      <c r="G69" s="41"/>
      <c r="I69" s="94" t="s">
        <v>207</v>
      </c>
      <c r="J69" s="41"/>
      <c r="K69" s="41"/>
    </row>
    <row r="70" spans="1:11" s="94" customFormat="1" ht="15" x14ac:dyDescent="0.3">
      <c r="B70" s="92" t="s">
        <v>205</v>
      </c>
      <c r="C70" s="56">
        <f>(IF(Character!B17&gt;=1,0,0))+(IF(Character!B17&gt;=5,2,0))+(IF(Character!B17&gt;=7,-2,0))</f>
        <v>0</v>
      </c>
      <c r="D70" s="56"/>
      <c r="E70" s="41"/>
      <c r="F70" s="64"/>
      <c r="G70" s="41"/>
      <c r="I70" s="94" t="s">
        <v>208</v>
      </c>
      <c r="J70" s="41"/>
      <c r="K70" s="41"/>
    </row>
    <row r="71" spans="1:11" s="94" customFormat="1" ht="15" x14ac:dyDescent="0.3">
      <c r="B71" s="92" t="s">
        <v>105</v>
      </c>
      <c r="C71" s="56">
        <v>0</v>
      </c>
      <c r="D71" s="56"/>
      <c r="E71" s="41"/>
      <c r="F71" s="64"/>
      <c r="G71" s="41"/>
    </row>
    <row r="72" spans="1:11" s="94" customFormat="1" ht="15" x14ac:dyDescent="0.3">
      <c r="B72" s="100" t="s">
        <v>180</v>
      </c>
      <c r="C72" s="120" t="s">
        <v>181</v>
      </c>
      <c r="D72" s="120" t="s">
        <v>182</v>
      </c>
      <c r="E72" s="120" t="s">
        <v>129</v>
      </c>
      <c r="F72" s="161" t="s">
        <v>827</v>
      </c>
      <c r="G72" s="85"/>
      <c r="J72" s="41"/>
      <c r="K72" s="41"/>
    </row>
    <row r="73" spans="1:11" x14ac:dyDescent="0.3">
      <c r="A73" s="94"/>
      <c r="B73" s="131" t="s">
        <v>802</v>
      </c>
    </row>
    <row r="74" spans="1:11" x14ac:dyDescent="0.3">
      <c r="A74" s="94"/>
      <c r="B74" s="131" t="str">
        <f>IF(AND((OR(C7="GOO")),Character!B17&gt;=5),"Clairvoyance","Clairvoyance (U)")</f>
        <v>Clairvoyance (U)</v>
      </c>
      <c r="F74" s="94" t="s">
        <v>857</v>
      </c>
    </row>
    <row r="75" spans="1:11" x14ac:dyDescent="0.3">
      <c r="A75" s="94"/>
      <c r="B75" s="131" t="str">
        <f>IF(AND((OR(C7="Archfey")),Character!B17&gt;=5),"Blink","Blink (U)")</f>
        <v>Blink (U)</v>
      </c>
      <c r="F75" s="94" t="s">
        <v>860</v>
      </c>
    </row>
    <row r="76" spans="1:11" x14ac:dyDescent="0.3">
      <c r="A76" s="94"/>
      <c r="B76" s="131" t="s">
        <v>257</v>
      </c>
    </row>
    <row r="77" spans="1:11" x14ac:dyDescent="0.3">
      <c r="A77" s="94"/>
      <c r="B77" s="131" t="s">
        <v>258</v>
      </c>
    </row>
    <row r="78" spans="1:11" x14ac:dyDescent="0.3">
      <c r="A78" s="94"/>
      <c r="B78" s="131" t="str">
        <f>IF(AND((OR(C7="Fiend")),Character!B17&gt;=5),"Fireball","Fireball (U)")</f>
        <v>Fireball (U)</v>
      </c>
      <c r="F78" s="94" t="s">
        <v>844</v>
      </c>
    </row>
    <row r="79" spans="1:11" x14ac:dyDescent="0.3">
      <c r="A79" s="94"/>
      <c r="B79" s="131" t="s">
        <v>804</v>
      </c>
    </row>
    <row r="80" spans="1:11" x14ac:dyDescent="0.3">
      <c r="A80" s="94"/>
      <c r="B80" s="131" t="s">
        <v>805</v>
      </c>
    </row>
    <row r="81" spans="1:11" x14ac:dyDescent="0.3">
      <c r="A81" s="94"/>
      <c r="B81" s="131" t="s">
        <v>895</v>
      </c>
    </row>
    <row r="82" spans="1:11" x14ac:dyDescent="0.3">
      <c r="A82" s="94"/>
      <c r="B82" s="131" t="s">
        <v>261</v>
      </c>
    </row>
    <row r="83" spans="1:11" x14ac:dyDescent="0.3">
      <c r="A83" s="94"/>
      <c r="B83" s="131" t="s">
        <v>404</v>
      </c>
    </row>
    <row r="84" spans="1:11" x14ac:dyDescent="0.3">
      <c r="A84" s="94"/>
      <c r="B84" s="131" t="s">
        <v>263</v>
      </c>
    </row>
    <row r="85" spans="1:11" x14ac:dyDescent="0.3">
      <c r="A85" s="94"/>
      <c r="B85" s="131" t="str">
        <f>IF(AND((OR(C7="Archfey")),Character!B17&gt;=5),"Plant Growth","Plant Growth (U)")</f>
        <v>Plant Growth (U)</v>
      </c>
      <c r="F85" s="94" t="s">
        <v>860</v>
      </c>
    </row>
    <row r="86" spans="1:11" x14ac:dyDescent="0.3">
      <c r="A86" s="94"/>
      <c r="B86" s="131" t="s">
        <v>408</v>
      </c>
    </row>
    <row r="87" spans="1:11" x14ac:dyDescent="0.3">
      <c r="A87" s="94"/>
      <c r="B87" s="131" t="str">
        <f>IF(AND((OR(C7="GOO")),Character!B17&gt;=5),"Sending","Sending (U)")</f>
        <v>Sending (U)</v>
      </c>
      <c r="F87" s="94" t="s">
        <v>857</v>
      </c>
    </row>
    <row r="88" spans="1:11" x14ac:dyDescent="0.3">
      <c r="A88" s="94"/>
      <c r="B88" s="131" t="str">
        <f>IF(AND((OR(C7="Fiend")),Character!B17&gt;=5),"Stinking Cloud","Stinking Cloud (U)")</f>
        <v>Stinking Cloud (U)</v>
      </c>
      <c r="F88" s="94" t="s">
        <v>844</v>
      </c>
    </row>
    <row r="89" spans="1:11" x14ac:dyDescent="0.3">
      <c r="A89" s="94"/>
      <c r="B89" s="131" t="s">
        <v>270</v>
      </c>
    </row>
    <row r="90" spans="1:11" x14ac:dyDescent="0.3">
      <c r="A90" s="94"/>
      <c r="B90" s="131" t="s">
        <v>896</v>
      </c>
    </row>
    <row r="91" spans="1:11" x14ac:dyDescent="0.3">
      <c r="A91" s="94"/>
    </row>
    <row r="92" spans="1:11" s="94" customFormat="1" ht="15" x14ac:dyDescent="0.3">
      <c r="B92" s="88" t="s">
        <v>271</v>
      </c>
      <c r="C92" s="102"/>
      <c r="D92" s="102"/>
      <c r="E92" s="160"/>
      <c r="F92" s="147"/>
      <c r="G92" s="41"/>
      <c r="H92" s="41"/>
      <c r="I92" s="41"/>
      <c r="J92" s="41"/>
      <c r="K92" s="41"/>
    </row>
    <row r="93" spans="1:11" s="94" customFormat="1" ht="15" x14ac:dyDescent="0.3">
      <c r="B93" s="92" t="s">
        <v>205</v>
      </c>
      <c r="C93" s="56">
        <f>(IF(Character!B17&gt;=1,0,0))+(IF(Character!B17&gt;=7,2,0))+(IF(Character!B17&gt;=9,-2,0))</f>
        <v>0</v>
      </c>
      <c r="D93" s="56"/>
      <c r="E93" s="41"/>
      <c r="F93" s="64"/>
      <c r="G93" s="41"/>
      <c r="H93" s="41"/>
      <c r="J93" s="41"/>
      <c r="K93" s="41"/>
    </row>
    <row r="94" spans="1:11" s="94" customFormat="1" ht="15" x14ac:dyDescent="0.3">
      <c r="B94" s="92" t="s">
        <v>105</v>
      </c>
      <c r="C94" s="56">
        <v>0</v>
      </c>
      <c r="D94" s="56"/>
      <c r="E94" s="41"/>
      <c r="F94" s="64"/>
      <c r="G94" s="41"/>
      <c r="H94" s="41"/>
      <c r="J94" s="41"/>
      <c r="K94" s="41"/>
    </row>
    <row r="95" spans="1:11" s="94" customFormat="1" ht="15" x14ac:dyDescent="0.3">
      <c r="B95" s="100" t="s">
        <v>180</v>
      </c>
      <c r="C95" s="120" t="s">
        <v>181</v>
      </c>
      <c r="D95" s="120" t="s">
        <v>182</v>
      </c>
      <c r="E95" s="120" t="s">
        <v>129</v>
      </c>
      <c r="F95" s="161" t="s">
        <v>827</v>
      </c>
      <c r="G95" s="85"/>
      <c r="H95" s="41"/>
      <c r="J95" s="41"/>
      <c r="K95" s="41"/>
    </row>
    <row r="96" spans="1:11" x14ac:dyDescent="0.3">
      <c r="A96" s="94"/>
      <c r="B96" s="131" t="s">
        <v>412</v>
      </c>
    </row>
    <row r="97" spans="1:11" x14ac:dyDescent="0.3">
      <c r="A97" s="94"/>
      <c r="B97" s="131" t="s">
        <v>509</v>
      </c>
    </row>
    <row r="98" spans="1:11" x14ac:dyDescent="0.3">
      <c r="A98" s="94"/>
      <c r="B98" s="131" t="s">
        <v>274</v>
      </c>
    </row>
    <row r="99" spans="1:11" x14ac:dyDescent="0.3">
      <c r="A99" s="94"/>
      <c r="B99" s="131" t="str">
        <f>IF(AND((OR(C7="Archfey",C7="GOO")),Character!B17&gt;=7),"Dominate Beast","Dominate Beast (U)")</f>
        <v>Dominate Beast (U)</v>
      </c>
      <c r="F99" s="94" t="s">
        <v>897</v>
      </c>
    </row>
    <row r="100" spans="1:11" x14ac:dyDescent="0.3">
      <c r="A100" s="94"/>
      <c r="B100" s="131" t="str">
        <f>IF(AND((OR(C7="GOO")),Character!B17&gt;=7),"Evard's Black Tentacles","Evard's Black Tentacles (U)")</f>
        <v>Evard's Black Tentacles (U)</v>
      </c>
      <c r="F100" s="94" t="s">
        <v>857</v>
      </c>
    </row>
    <row r="101" spans="1:11" x14ac:dyDescent="0.3">
      <c r="A101" s="94"/>
      <c r="B101" s="131" t="str">
        <f>IF(AND((OR(C7="Fiend")),Character!B17&gt;=7),"Fire Shield","Fire Shield (U)")</f>
        <v>Fire Shield (U)</v>
      </c>
      <c r="F101" s="94" t="s">
        <v>844</v>
      </c>
    </row>
    <row r="102" spans="1:11" x14ac:dyDescent="0.3">
      <c r="A102" s="94"/>
      <c r="B102" s="131" t="str">
        <f>IF(AND((OR(C7="Archfey")),Character!B17&gt;=7),"Greater Invisibility","Greater Invisibility (U)")</f>
        <v>Greater Invisibility (U)</v>
      </c>
      <c r="F102" s="94" t="s">
        <v>860</v>
      </c>
    </row>
    <row r="103" spans="1:11" x14ac:dyDescent="0.3">
      <c r="A103" s="94"/>
      <c r="B103" s="131" t="s">
        <v>277</v>
      </c>
    </row>
    <row r="104" spans="1:11" x14ac:dyDescent="0.3">
      <c r="A104" s="94"/>
      <c r="B104" s="131" t="str">
        <f>IF(AND((OR(C7="Fiend")),Character!B17&gt;=7),"Wall of Fire","Wall of Fire (U)")</f>
        <v>Wall of Fire (U)</v>
      </c>
      <c r="F104" s="94" t="s">
        <v>844</v>
      </c>
    </row>
    <row r="105" spans="1:11" x14ac:dyDescent="0.3">
      <c r="A105" s="94"/>
    </row>
    <row r="106" spans="1:11" s="94" customFormat="1" ht="15" x14ac:dyDescent="0.3">
      <c r="B106" s="88" t="s">
        <v>280</v>
      </c>
      <c r="C106" s="102"/>
      <c r="D106" s="102"/>
      <c r="E106" s="160"/>
      <c r="F106" s="147"/>
      <c r="G106" s="41"/>
      <c r="H106" s="41"/>
      <c r="J106" s="41"/>
      <c r="K106" s="41"/>
    </row>
    <row r="107" spans="1:11" s="94" customFormat="1" ht="15" x14ac:dyDescent="0.3">
      <c r="B107" s="92" t="s">
        <v>205</v>
      </c>
      <c r="C107" s="56">
        <f>(IF(Character!B17&gt;=1,0,0))+(IF(Character!B17&gt;=9,2,0))+(IF(Character!B17&gt;=11,1,0))+(IF(Character!B17&gt;=17,1,0))</f>
        <v>3</v>
      </c>
      <c r="D107" s="56"/>
      <c r="E107" s="41"/>
      <c r="F107" s="64"/>
      <c r="G107" s="41"/>
      <c r="H107" s="41"/>
      <c r="J107" s="41"/>
      <c r="K107" s="41"/>
    </row>
    <row r="108" spans="1:11" s="94" customFormat="1" ht="15" x14ac:dyDescent="0.3">
      <c r="B108" s="92" t="s">
        <v>105</v>
      </c>
      <c r="C108" s="56">
        <v>0</v>
      </c>
      <c r="D108" s="56"/>
      <c r="E108" s="41"/>
      <c r="F108" s="64"/>
      <c r="G108" s="41"/>
      <c r="H108" s="41"/>
      <c r="J108" s="41"/>
      <c r="K108" s="41"/>
    </row>
    <row r="109" spans="1:11" s="94" customFormat="1" ht="15" x14ac:dyDescent="0.3">
      <c r="B109" s="100" t="s">
        <v>180</v>
      </c>
      <c r="C109" s="120" t="s">
        <v>181</v>
      </c>
      <c r="D109" s="120" t="s">
        <v>182</v>
      </c>
      <c r="E109" s="120" t="s">
        <v>129</v>
      </c>
      <c r="F109" s="161" t="s">
        <v>827</v>
      </c>
      <c r="G109" s="85"/>
      <c r="H109" s="41"/>
      <c r="J109" s="41"/>
      <c r="K109" s="41"/>
    </row>
    <row r="110" spans="1:11" x14ac:dyDescent="0.3">
      <c r="A110" s="94"/>
      <c r="B110" s="131" t="s">
        <v>898</v>
      </c>
    </row>
    <row r="111" spans="1:11" x14ac:dyDescent="0.3">
      <c r="A111" s="94"/>
      <c r="B111" s="131" t="str">
        <f>IF(AND((OR(C7="Archfey",C7="GOO")),Character!B17&gt;=9),"Dominate Person","Dominate Person (U)")</f>
        <v>Dominate Person (U)</v>
      </c>
      <c r="F111" s="94" t="s">
        <v>897</v>
      </c>
    </row>
    <row r="112" spans="1:11" s="94" customFormat="1" ht="15" x14ac:dyDescent="0.3">
      <c r="B112" s="131" t="s">
        <v>284</v>
      </c>
      <c r="C112" s="144"/>
    </row>
    <row r="113" spans="1:11" s="94" customFormat="1" ht="15" x14ac:dyDescent="0.3">
      <c r="B113" s="131" t="str">
        <f>IF(AND((OR(C7="Fiend")),Character!B17&gt;=9),"Flame Strike","Flame Strike (U)")</f>
        <v>Flame Strike (U)</v>
      </c>
      <c r="C113" s="144"/>
      <c r="F113" s="94" t="s">
        <v>844</v>
      </c>
    </row>
    <row r="114" spans="1:11" s="94" customFormat="1" ht="15" x14ac:dyDescent="0.3">
      <c r="B114" s="131" t="str">
        <f>IF(AND((OR(C7="Fiend")),Character!B17&gt;=9),"Hallow","Hallow (U)")</f>
        <v>Hallow (U)</v>
      </c>
      <c r="C114" s="144"/>
      <c r="F114" s="94" t="s">
        <v>844</v>
      </c>
    </row>
    <row r="115" spans="1:11" s="94" customFormat="1" ht="15" x14ac:dyDescent="0.3">
      <c r="B115" s="131" t="s">
        <v>287</v>
      </c>
      <c r="C115" s="144"/>
    </row>
    <row r="116" spans="1:11" s="94" customFormat="1" ht="15" x14ac:dyDescent="0.3">
      <c r="B116" s="131" t="str">
        <f>IF(AND((OR(C7="Archfey")),Character!B17&gt;=9),"Seeming","Seeming (U)")</f>
        <v>Seeming (U)</v>
      </c>
      <c r="C116" s="144"/>
      <c r="F116" s="94" t="s">
        <v>860</v>
      </c>
    </row>
    <row r="117" spans="1:11" s="94" customFormat="1" ht="15" x14ac:dyDescent="0.3">
      <c r="B117" s="131" t="s">
        <v>294</v>
      </c>
      <c r="C117" s="144"/>
    </row>
    <row r="118" spans="1:11" s="94" customFormat="1" ht="15" x14ac:dyDescent="0.3">
      <c r="B118" s="131" t="str">
        <f>IF(AND((OR(C7="GOO")),Character!B17&gt;=9),"Telekinesis","Telekinesis (U)")</f>
        <v>Telekinesis (U)</v>
      </c>
      <c r="C118" s="144"/>
      <c r="F118" s="94" t="s">
        <v>857</v>
      </c>
    </row>
    <row r="119" spans="1:11" s="94" customFormat="1" ht="15" x14ac:dyDescent="0.3">
      <c r="C119" s="144"/>
    </row>
    <row r="120" spans="1:11" s="94" customFormat="1" ht="15" x14ac:dyDescent="0.3">
      <c r="B120" s="88" t="s">
        <v>297</v>
      </c>
      <c r="C120" s="102"/>
      <c r="D120" s="102"/>
      <c r="E120" s="160"/>
      <c r="F120" s="147"/>
      <c r="G120" s="41"/>
      <c r="H120" s="41"/>
      <c r="J120" s="41"/>
      <c r="K120" s="41"/>
    </row>
    <row r="121" spans="1:11" s="94" customFormat="1" ht="15" x14ac:dyDescent="0.3">
      <c r="B121" s="92" t="s">
        <v>105</v>
      </c>
      <c r="C121" s="56"/>
      <c r="D121" s="56"/>
      <c r="E121" s="41"/>
      <c r="F121" s="64"/>
      <c r="G121" s="41"/>
      <c r="H121" s="41"/>
      <c r="J121" s="41"/>
      <c r="K121" s="41"/>
    </row>
    <row r="122" spans="1:11" s="94" customFormat="1" ht="15" x14ac:dyDescent="0.3">
      <c r="B122" s="100" t="s">
        <v>180</v>
      </c>
      <c r="C122" s="120" t="s">
        <v>899</v>
      </c>
      <c r="D122" s="120" t="s">
        <v>182</v>
      </c>
      <c r="E122" s="120" t="s">
        <v>129</v>
      </c>
      <c r="F122" s="77"/>
      <c r="H122" s="41"/>
      <c r="J122" s="41"/>
      <c r="K122" s="41"/>
    </row>
    <row r="123" spans="1:11" s="94" customFormat="1" ht="15" x14ac:dyDescent="0.3">
      <c r="B123" s="131" t="s">
        <v>812</v>
      </c>
      <c r="C123" s="144"/>
    </row>
    <row r="124" spans="1:11" s="94" customFormat="1" ht="15" x14ac:dyDescent="0.3">
      <c r="B124" s="131" t="s">
        <v>814</v>
      </c>
      <c r="C124" s="144"/>
    </row>
    <row r="125" spans="1:11" x14ac:dyDescent="0.3">
      <c r="A125" s="94"/>
      <c r="B125" s="131" t="s">
        <v>530</v>
      </c>
    </row>
    <row r="126" spans="1:11" x14ac:dyDescent="0.3">
      <c r="A126" s="94"/>
      <c r="B126" s="131" t="s">
        <v>429</v>
      </c>
    </row>
    <row r="127" spans="1:11" x14ac:dyDescent="0.3">
      <c r="A127" s="94"/>
      <c r="B127" s="131" t="s">
        <v>298</v>
      </c>
    </row>
    <row r="128" spans="1:11" x14ac:dyDescent="0.3">
      <c r="A128" s="94"/>
      <c r="B128" s="131" t="s">
        <v>900</v>
      </c>
    </row>
    <row r="129" spans="1:11" x14ac:dyDescent="0.3">
      <c r="A129" s="94"/>
      <c r="B129" s="131" t="s">
        <v>301</v>
      </c>
    </row>
    <row r="130" spans="1:11" x14ac:dyDescent="0.3">
      <c r="A130" s="94"/>
      <c r="B130" s="131" t="s">
        <v>304</v>
      </c>
    </row>
    <row r="131" spans="1:11" x14ac:dyDescent="0.3">
      <c r="A131" s="94"/>
    </row>
    <row r="132" spans="1:11" s="94" customFormat="1" ht="15" x14ac:dyDescent="0.3">
      <c r="B132" s="88" t="s">
        <v>305</v>
      </c>
      <c r="C132" s="102"/>
      <c r="D132" s="102"/>
      <c r="E132" s="160"/>
      <c r="F132" s="147"/>
      <c r="G132" s="41"/>
      <c r="H132" s="41"/>
      <c r="I132" s="41"/>
      <c r="J132" s="41"/>
      <c r="K132" s="41"/>
    </row>
    <row r="133" spans="1:11" s="94" customFormat="1" ht="15" x14ac:dyDescent="0.3">
      <c r="B133" s="92" t="s">
        <v>105</v>
      </c>
      <c r="C133" s="56"/>
      <c r="D133" s="56"/>
      <c r="E133" s="41"/>
      <c r="F133" s="64"/>
      <c r="G133" s="41"/>
      <c r="H133" s="41"/>
      <c r="I133" s="41"/>
      <c r="J133" s="41"/>
      <c r="K133" s="41"/>
    </row>
    <row r="134" spans="1:11" s="94" customFormat="1" ht="15" x14ac:dyDescent="0.3">
      <c r="B134" s="100" t="s">
        <v>180</v>
      </c>
      <c r="C134" s="120" t="s">
        <v>899</v>
      </c>
      <c r="D134" s="120" t="s">
        <v>182</v>
      </c>
      <c r="E134" s="120" t="s">
        <v>129</v>
      </c>
      <c r="F134" s="77"/>
      <c r="H134" s="41"/>
      <c r="I134" s="41"/>
      <c r="J134" s="41"/>
      <c r="K134" s="41"/>
    </row>
    <row r="135" spans="1:11" x14ac:dyDescent="0.3">
      <c r="A135" s="94"/>
      <c r="B135" s="131" t="s">
        <v>306</v>
      </c>
    </row>
    <row r="136" spans="1:11" x14ac:dyDescent="0.3">
      <c r="A136" s="94"/>
      <c r="B136" s="131" t="s">
        <v>818</v>
      </c>
    </row>
    <row r="137" spans="1:11" x14ac:dyDescent="0.3">
      <c r="A137" s="94"/>
      <c r="B137" s="131" t="s">
        <v>307</v>
      </c>
    </row>
    <row r="138" spans="1:11" x14ac:dyDescent="0.3">
      <c r="A138" s="94"/>
      <c r="B138" s="131" t="s">
        <v>439</v>
      </c>
    </row>
    <row r="139" spans="1:11" x14ac:dyDescent="0.3">
      <c r="A139" s="94"/>
    </row>
    <row r="140" spans="1:11" s="94" customFormat="1" ht="15" x14ac:dyDescent="0.3">
      <c r="B140" s="88" t="s">
        <v>316</v>
      </c>
      <c r="C140" s="102"/>
      <c r="D140" s="102"/>
      <c r="E140" s="160"/>
      <c r="F140" s="147"/>
      <c r="G140" s="41"/>
      <c r="H140" s="41"/>
      <c r="I140" s="41"/>
      <c r="J140" s="41"/>
      <c r="K140" s="41"/>
    </row>
    <row r="141" spans="1:11" s="94" customFormat="1" ht="15" x14ac:dyDescent="0.3">
      <c r="B141" s="92" t="s">
        <v>105</v>
      </c>
      <c r="C141" s="56"/>
      <c r="D141" s="56"/>
      <c r="E141" s="41"/>
      <c r="F141" s="64"/>
      <c r="G141" s="41"/>
      <c r="H141" s="41"/>
      <c r="I141" s="41"/>
      <c r="J141" s="41"/>
      <c r="K141" s="41"/>
    </row>
    <row r="142" spans="1:11" s="94" customFormat="1" ht="15" x14ac:dyDescent="0.3">
      <c r="B142" s="100" t="s">
        <v>180</v>
      </c>
      <c r="C142" s="120" t="s">
        <v>899</v>
      </c>
      <c r="D142" s="120" t="s">
        <v>182</v>
      </c>
      <c r="E142" s="120" t="s">
        <v>129</v>
      </c>
      <c r="F142" s="77"/>
      <c r="H142" s="41"/>
      <c r="I142" s="41"/>
      <c r="J142" s="41"/>
      <c r="K142" s="41"/>
    </row>
    <row r="143" spans="1:11" x14ac:dyDescent="0.3">
      <c r="A143" s="94"/>
      <c r="B143" s="131" t="s">
        <v>901</v>
      </c>
    </row>
    <row r="144" spans="1:11" x14ac:dyDescent="0.3">
      <c r="A144" s="94"/>
      <c r="B144" s="131" t="s">
        <v>317</v>
      </c>
    </row>
    <row r="145" spans="1:11" x14ac:dyDescent="0.3">
      <c r="A145" s="94"/>
      <c r="B145" s="131" t="s">
        <v>318</v>
      </c>
    </row>
    <row r="146" spans="1:11" x14ac:dyDescent="0.3">
      <c r="A146" s="94"/>
      <c r="B146" s="131" t="s">
        <v>319</v>
      </c>
    </row>
    <row r="147" spans="1:11" x14ac:dyDescent="0.3">
      <c r="A147" s="94"/>
      <c r="B147" s="131" t="s">
        <v>321</v>
      </c>
    </row>
    <row r="148" spans="1:11" x14ac:dyDescent="0.3">
      <c r="A148" s="94"/>
    </row>
    <row r="149" spans="1:11" s="94" customFormat="1" ht="15" x14ac:dyDescent="0.3">
      <c r="B149" s="88" t="s">
        <v>322</v>
      </c>
      <c r="C149" s="102"/>
      <c r="D149" s="102"/>
      <c r="E149" s="160"/>
      <c r="F149" s="147"/>
      <c r="G149" s="41"/>
      <c r="H149" s="41"/>
      <c r="I149" s="41"/>
      <c r="J149" s="41"/>
      <c r="K149" s="41"/>
    </row>
    <row r="150" spans="1:11" s="94" customFormat="1" ht="15" x14ac:dyDescent="0.3">
      <c r="B150" s="92" t="s">
        <v>105</v>
      </c>
      <c r="C150" s="56"/>
      <c r="D150" s="56"/>
      <c r="E150" s="41"/>
      <c r="F150" s="64"/>
      <c r="G150" s="41"/>
      <c r="H150" s="41"/>
      <c r="I150" s="41"/>
      <c r="J150" s="41"/>
      <c r="K150" s="41"/>
    </row>
    <row r="151" spans="1:11" s="94" customFormat="1" ht="15" x14ac:dyDescent="0.3">
      <c r="B151" s="100" t="s">
        <v>180</v>
      </c>
      <c r="C151" s="120" t="s">
        <v>899</v>
      </c>
      <c r="D151" s="120" t="s">
        <v>182</v>
      </c>
      <c r="E151" s="120" t="s">
        <v>129</v>
      </c>
      <c r="F151" s="77"/>
      <c r="H151" s="41"/>
      <c r="I151" s="41"/>
      <c r="J151" s="41"/>
      <c r="K151" s="41"/>
    </row>
    <row r="152" spans="1:11" x14ac:dyDescent="0.3">
      <c r="A152" s="94"/>
      <c r="B152" s="131" t="s">
        <v>444</v>
      </c>
    </row>
    <row r="153" spans="1:11" x14ac:dyDescent="0.3">
      <c r="A153" s="94"/>
      <c r="B153" s="131" t="s">
        <v>323</v>
      </c>
    </row>
    <row r="154" spans="1:11" x14ac:dyDescent="0.3">
      <c r="A154" s="94"/>
      <c r="B154" s="131" t="s">
        <v>902</v>
      </c>
    </row>
    <row r="155" spans="1:11" x14ac:dyDescent="0.3">
      <c r="A155" s="94"/>
      <c r="B155" s="131" t="s">
        <v>325</v>
      </c>
    </row>
    <row r="156" spans="1:11" s="94" customFormat="1" ht="15" x14ac:dyDescent="0.3">
      <c r="B156" s="131" t="s">
        <v>326</v>
      </c>
      <c r="C156" s="144"/>
    </row>
  </sheetData>
  <conditionalFormatting sqref="B29:B45 B51:B67 B73:B90 B96:B104 B110:B118">
    <cfRule type="expression" dxfId="20" priority="2">
      <formula>AND($C$9=$C$10,C29&lt;&gt;"*")</formula>
    </cfRule>
    <cfRule type="containsText" dxfId="19" priority="3" operator="containsText" text="(U)"/>
  </conditionalFormatting>
  <conditionalFormatting sqref="B15:B23">
    <cfRule type="expression" dxfId="18" priority="4">
      <formula>AND($C$13=(COUNTA($C$15:$C$23)),C15&lt;&gt;"*")</formula>
    </cfRule>
    <cfRule type="expression" dxfId="17" priority="5">
      <formula>AND($C$13&lt;(COUNTA($C$15:$C$23)))</formula>
    </cfRule>
  </conditionalFormatting>
  <conditionalFormatting sqref="B29:B45 B51:B67 B73:B90 B96:B104 B110:B118 B10:C10">
    <cfRule type="expression" dxfId="16" priority="6">
      <formula>AND($C$9&lt;$C$10)</formula>
    </cfRule>
  </conditionalFormatting>
  <conditionalFormatting sqref="H12:I12">
    <cfRule type="expression" dxfId="15" priority="7">
      <formula>AND($I$7&lt;&gt;$I$12)</formula>
    </cfRule>
  </conditionalFormatting>
  <conditionalFormatting sqref="H13:I13">
    <cfRule type="expression" dxfId="14" priority="8">
      <formula>AND($I$7&lt;&gt;$I$13)</formula>
    </cfRule>
  </conditionalFormatting>
  <conditionalFormatting sqref="I35:I66">
    <cfRule type="expression" dxfId="13" priority="9">
      <formula>AND($C$11&lt;(COUNTA($H$35:$H$66)),I31&lt;&gt;"*")</formula>
    </cfRule>
    <cfRule type="expression" dxfId="12" priority="10">
      <formula>AND($C$11=(COUNTA($H$35:$H$66)),H35&lt;&gt;"*")</formula>
    </cfRule>
  </conditionalFormatting>
  <conditionalFormatting sqref="H14:I14">
    <cfRule type="expression" dxfId="11" priority="11">
      <formula>AND($I$7&lt;&gt;$I$14)</formula>
    </cfRule>
  </conditionalFormatting>
  <conditionalFormatting sqref="H16:I20">
    <cfRule type="expression" dxfId="10" priority="12">
      <formula>AND($C$7&lt;&gt;$I$16)</formula>
    </cfRule>
  </conditionalFormatting>
  <conditionalFormatting sqref="H22:I26">
    <cfRule type="expression" dxfId="9" priority="13">
      <formula>AND($C$7&lt;&gt;$I$22)</formula>
    </cfRule>
  </conditionalFormatting>
  <conditionalFormatting sqref="H28:I32">
    <cfRule type="expression" dxfId="8" priority="14">
      <formula>AND($C$7&lt;&gt;"GOO")</formula>
    </cfRule>
  </conditionalFormatting>
  <conditionalFormatting sqref="B123:B130">
    <cfRule type="expression" dxfId="7" priority="15">
      <formula>AND(COUNTA($C$123:$C$130)=1,C123&lt;&gt;"*")</formula>
    </cfRule>
  </conditionalFormatting>
  <conditionalFormatting sqref="B135:B138">
    <cfRule type="expression" dxfId="6" priority="16">
      <formula>AND(COUNTA($C$135:$C$138)=1,C135&lt;&gt;"*")</formula>
    </cfRule>
  </conditionalFormatting>
  <conditionalFormatting sqref="B143:B147">
    <cfRule type="expression" dxfId="5" priority="17">
      <formula>AND(COUNTA($C$143:$C$147)=1,C143&lt;&gt;"*")</formula>
    </cfRule>
  </conditionalFormatting>
  <conditionalFormatting sqref="B152:B156">
    <cfRule type="expression" dxfId="4" priority="18">
      <formula>AND(COUNTA($C$152:$C$156)=1,C152&lt;&gt;"*")</formula>
    </cfRule>
  </conditionalFormatting>
  <hyperlinks>
    <hyperlink ref="I6" location="'Feature Desc.'!A2481" display="Eldritch Invocations" xr:uid="{00000000-0004-0000-0D00-000000000000}"/>
    <hyperlink ref="I8" location="'Feature Desc.'!A2545" display="Mystic Arcanum" xr:uid="{00000000-0004-0000-0D00-000001000000}"/>
    <hyperlink ref="I9" location="'Feature Desc.'!A2558" display="Eldritch Master" xr:uid="{00000000-0004-0000-0D00-000002000000}"/>
    <hyperlink ref="I12" location="'Feature Desc.'!A2496" display="Pact of the Chain" xr:uid="{00000000-0004-0000-0D00-000003000000}"/>
    <hyperlink ref="I13" location="'Feature Desc.'!A2507" display="Pact of the Blade" xr:uid="{00000000-0004-0000-0D00-000004000000}"/>
    <hyperlink ref="I14" location="'Feature Desc.'!A2533" display="Pact of the Tome" xr:uid="{00000000-0004-0000-0D00-000005000000}"/>
    <hyperlink ref="B15" location="'Spell Desc.'!A838" display="Blade Ward" xr:uid="{00000000-0004-0000-0D00-000006000000}"/>
    <hyperlink ref="B16" location="'Spell Desc.'!A1084" display="Chill Touch" xr:uid="{00000000-0004-0000-0D00-000007000000}"/>
    <hyperlink ref="B17" location="'Spell Desc.'!A2764" display="Eldritch Blast" xr:uid="{00000000-0004-0000-0D00-000008000000}"/>
    <hyperlink ref="I17" location="'Feature Desc.'!A2567" display="Fey Presence" xr:uid="{00000000-0004-0000-0D00-000009000000}"/>
    <hyperlink ref="B18" location="'Spell Desc.'!A3591" display="Friends" xr:uid="{00000000-0004-0000-0D00-00000A000000}"/>
    <hyperlink ref="I18" location="'Feature Desc.'!A2579" display="Misty Escape" xr:uid="{00000000-0004-0000-0D00-00000B000000}"/>
    <hyperlink ref="B19" location="'Spell Desc.'!A4883" display="Mage Hand" xr:uid="{00000000-0004-0000-0D00-00000C000000}"/>
    <hyperlink ref="I19" location="'Feature Desc.'!A2589" display="Beguiling Defenses" xr:uid="{00000000-0004-0000-0D00-00000D000000}"/>
    <hyperlink ref="B20" location="'Spell Desc.'!A5281" display="Minor Illusion" xr:uid="{00000000-0004-0000-0D00-00000E000000}"/>
    <hyperlink ref="I20" location="'Feature Desc.'!A2600" display="Dark Delirium" xr:uid="{00000000-0004-0000-0D00-00000F000000}"/>
    <hyperlink ref="B21" location="'Spell Desc.'!A6003" display="Poison Spray" xr:uid="{00000000-0004-0000-0D00-000010000000}"/>
    <hyperlink ref="B22" location="'Spell Desc.'!A6101" display="Prestidigitation" xr:uid="{00000000-0004-0000-0D00-000011000000}"/>
    <hyperlink ref="B23" location="'Spell Desc.'!A7979" display="True Strike" xr:uid="{00000000-0004-0000-0D00-000012000000}"/>
    <hyperlink ref="I23" location="'Feature Desc.'!A2616" display="Dark One's Blessing" xr:uid="{00000000-0004-0000-0D00-000013000000}"/>
    <hyperlink ref="I24" location="'Feature Desc.'!A2616" display="Dark One's Own Luck" xr:uid="{00000000-0004-0000-0D00-000014000000}"/>
    <hyperlink ref="I25" location="'Feature Desc.'!A2630" display="Fiendish Resilience" xr:uid="{00000000-0004-0000-0D00-000015000000}"/>
    <hyperlink ref="I26" location="'Feature Desc.'!A2637" display="Hurl Through Hell" xr:uid="{00000000-0004-0000-0D00-000016000000}"/>
    <hyperlink ref="B29" location="'Spell Desc.'!A453" display="Armor of Agathys" xr:uid="{00000000-0004-0000-0D00-000017000000}"/>
    <hyperlink ref="I29" location="'Feature Desc.'!A2649" display="Awakened Mind" xr:uid="{00000000-0004-0000-0D00-000018000000}"/>
    <hyperlink ref="B30" location="'Spell Desc.'!A469" display="Arms of Hadar" xr:uid="{00000000-0004-0000-0D00-000019000000}"/>
    <hyperlink ref="I30" location="'Feature Desc.'!A2658" display="Entropic Ward" xr:uid="{00000000-0004-0000-0D00-00001A000000}"/>
    <hyperlink ref="I31" location="'Feature Desc.'!A2669" display="Thought Shield" xr:uid="{00000000-0004-0000-0D00-00001B000000}"/>
    <hyperlink ref="B32" location="'Spell Desc.'!A1064" display="Charm Person" xr:uid="{00000000-0004-0000-0D00-00001C000000}"/>
    <hyperlink ref="I32" location="'Feature Desc.'!A2676" display="Create Thrall" xr:uid="{00000000-0004-0000-0D00-00001D000000}"/>
    <hyperlink ref="B34" location="'Spell Desc.'!A1369" display="Comprehend Languages" xr:uid="{00000000-0004-0000-0D00-00001E000000}"/>
    <hyperlink ref="I35" location="'Feature Desc.'!A2687" display="Agonizing Blast" xr:uid="{00000000-0004-0000-0D00-00001F000000}"/>
    <hyperlink ref="B36" location="'Spell Desc.'!A2997" display="Expeditious Retreat" xr:uid="{00000000-0004-0000-0D00-000020000000}"/>
    <hyperlink ref="I36" location="'Feature Desc.'!A2692" display="Armor of Shadows" xr:uid="{00000000-0004-0000-0D00-000021000000}"/>
    <hyperlink ref="I37" location="'Feature Desc.'!A2669" display="Ascendant Step" xr:uid="{00000000-0004-0000-0D00-000022000000}"/>
    <hyperlink ref="B38" location="'Spell Desc.'!A4216" display="Hellish Rebuke" xr:uid="{00000000-0004-0000-0D00-000023000000}"/>
    <hyperlink ref="I38" location="'Feature Desc.'!A2701" display="Beast Speech" xr:uid="{00000000-0004-0000-0D00-000024000000}"/>
    <hyperlink ref="B39" location="'Spell Desc.'!A4269" display="Hex" xr:uid="{00000000-0004-0000-0D00-000025000000}"/>
    <hyperlink ref="I39" location="'Feature Desc.'!A2705" display="Beguiling Influence" xr:uid="{00000000-0004-0000-0D00-000026000000}"/>
    <hyperlink ref="B40" location="'Spell Desc.'!A4444" display="Illusory Script" xr:uid="{00000000-0004-0000-0D00-000027000000}"/>
    <hyperlink ref="I40" location="'Feature Desc.'!A2709" display="Bewitching Whispers" xr:uid="{00000000-0004-0000-0D00-000028000000}"/>
    <hyperlink ref="B41" location="'Spell Desc.'!A6347" display="Protection from Evil and Good" xr:uid="{00000000-0004-0000-0D00-000029000000}"/>
    <hyperlink ref="I41" location="'Feature Desc.'!A2714" display="Book of Ancient Secrets" xr:uid="{00000000-0004-0000-0D00-00002A000000}"/>
    <hyperlink ref="I42" location="'Feature Desc.'!A2733" display="Chains of Carceri" xr:uid="{00000000-0004-0000-0D00-00002B000000}"/>
    <hyperlink ref="I43" location="'Feature Desc.'!A2740" display="Devil's Sight" xr:uid="{00000000-0004-0000-0D00-00002C000000}"/>
    <hyperlink ref="B44" location="'Spell Desc.'!A8023" display="Unseen Servant" xr:uid="{00000000-0004-0000-0D00-00002D000000}"/>
    <hyperlink ref="I44" location="'Feature Desc.'!A2744" display="Dreadful Word" xr:uid="{00000000-0004-0000-0D00-00002E000000}"/>
    <hyperlink ref="B45" location="'Spell Desc.'!A8435" display="Witch Bolt" xr:uid="{00000000-0004-0000-0D00-00002F000000}"/>
    <hyperlink ref="I45" location="'Feature Desc.'!A2749" display="Eldritch Sight" xr:uid="{00000000-0004-0000-0D00-000030000000}"/>
    <hyperlink ref="I46" location="'Feature Desc.'!A2753" display="Eldritch Spear" xr:uid="{00000000-0004-0000-0D00-000031000000}"/>
    <hyperlink ref="I47" location="'Feature Desc.'!A2757" display="Eyes of the Rune Keeper" xr:uid="{00000000-0004-0000-0D00-000032000000}"/>
    <hyperlink ref="I48" location="'Feature Desc.'!A2760" display="Fiendish Vigor" xr:uid="{00000000-0004-0000-0D00-000033000000}"/>
    <hyperlink ref="I49" location="'Feature Desc.'!A2765" display="Gaze of Two Minds" xr:uid="{00000000-0004-0000-0D00-000034000000}"/>
    <hyperlink ref="I50" location="'Feature Desc.'!A2777" display="Lifedrinker" xr:uid="{00000000-0004-0000-0D00-000035000000}"/>
    <hyperlink ref="I51" location="'Feature Desc.'!A2783" display="Mask of Many Faces" xr:uid="{00000000-0004-0000-0D00-000036000000}"/>
    <hyperlink ref="I52" location="'Feature Desc.'!A2787" display="Master of Myriad Forms" xr:uid="{00000000-0004-0000-0D00-000037000000}"/>
    <hyperlink ref="B53" location="'Spell Desc.'!A1201" display="Cloud of Daggers" xr:uid="{00000000-0004-0000-0D00-000038000000}"/>
    <hyperlink ref="I53" location="'Feature Desc.'!A2792" display="Minions of Chaos" xr:uid="{00000000-0004-0000-0D00-000039000000}"/>
    <hyperlink ref="B54" location="'Spell Desc.'!A2031" display="Crown of Madness" xr:uid="{00000000-0004-0000-0D00-00003A000000}"/>
    <hyperlink ref="I54" location="'Feature Desc.'!A2798" display="Mire the Mind" xr:uid="{00000000-0004-0000-0D00-00003B000000}"/>
    <hyperlink ref="B55" location="'Spell Desc.'!A2097" display="Darkness" xr:uid="{00000000-0004-0000-0D00-00003C000000}"/>
    <hyperlink ref="I55" location="'Feature Desc.'!A2803" display="Misty Visions" xr:uid="{00000000-0004-0000-0D00-00003D000000}"/>
    <hyperlink ref="I56" location="'Feature Desc.'!A2807" display="One with Shadows" xr:uid="{00000000-0004-0000-0D00-00003E000000}"/>
    <hyperlink ref="B57" location="'Spell Desc.'!A2918" display="Enthrall" xr:uid="{00000000-0004-0000-0D00-00003F000000}"/>
    <hyperlink ref="I57" location="'Feature Desc.'!A2813" display="Otherworldy Leap" xr:uid="{00000000-0004-0000-0D00-000040000000}"/>
    <hyperlink ref="B58" location="'Spell Desc.'!A4309" display="Hold Person" xr:uid="{00000000-0004-0000-0D00-000041000000}"/>
    <hyperlink ref="I58" location="'Feature Desc.'!A2818" display="Repelling Blast" xr:uid="{00000000-0004-0000-0D00-000042000000}"/>
    <hyperlink ref="B59" location="'Spell Desc.'!A4593" display="Invisibility" xr:uid="{00000000-0004-0000-0D00-000043000000}"/>
    <hyperlink ref="I59" location="'Feature Desc.'!A2823" display="Sculptor of Flesh" xr:uid="{00000000-0004-0000-0D00-000044000000}"/>
    <hyperlink ref="B60" location="'Spell Desc.'!A5338" display="Mirror Image" xr:uid="{00000000-0004-0000-0D00-000045000000}"/>
    <hyperlink ref="I60" location="'Feature Desc.'!A2828" display="Sign of Ill Omen" xr:uid="{00000000-0004-0000-0D00-000046000000}"/>
    <hyperlink ref="B61" location="'Spell Desc.'!A5385" display="Misty Step" xr:uid="{00000000-0004-0000-0D00-000047000000}"/>
    <hyperlink ref="I61" location="'Feature Desc.'!A2833" display="Thief of Five Fates" xr:uid="{00000000-0004-0000-0D00-000048000000}"/>
    <hyperlink ref="I62" location="'Feature Desc.'!A2837" display="Thirsting Blade" xr:uid="{00000000-0004-0000-0D00-000049000000}"/>
    <hyperlink ref="B63" location="'Spell Desc.'!A6435" display="Ray of Enfeeblement" xr:uid="{00000000-0004-0000-0D00-00004A000000}"/>
    <hyperlink ref="I63" location="'Feature Desc.'!A2842" display="Visions of Distant Realms" xr:uid="{00000000-0004-0000-0D00-00004B000000}"/>
    <hyperlink ref="I64" location="'Feature Desc.'!A2847" display="Voice of the Chain Master" xr:uid="{00000000-0004-0000-0D00-00004C000000}"/>
    <hyperlink ref="B65" location="'Spell Desc.'!A6888" display="Shatter" xr:uid="{00000000-0004-0000-0D00-00004D000000}"/>
    <hyperlink ref="I65" location="'Feature Desc.'!A2856" display="Whispers of the Grave" xr:uid="{00000000-0004-0000-0D00-00004E000000}"/>
    <hyperlink ref="B66" location="'Spell Desc.'!A7187" display="Spider Climb" xr:uid="{00000000-0004-0000-0D00-00004F000000}"/>
    <hyperlink ref="I66" location="'Feature Desc.'!A2861" display="Witch Sight" xr:uid="{00000000-0004-0000-0D00-000050000000}"/>
    <hyperlink ref="B67" location="'Spell Desc.'!A7368" display="Suggestion" xr:uid="{00000000-0004-0000-0D00-000051000000}"/>
    <hyperlink ref="B73" location="'Spell Desc.'!A1907" display="Counterspell" xr:uid="{00000000-0004-0000-0D00-000052000000}"/>
    <hyperlink ref="B76" location="'Spell Desc.'!A2428" display="Dispel Magic" xr:uid="{00000000-0004-0000-0D00-000053000000}"/>
    <hyperlink ref="B77" location="'Spell Desc.'!A3091" display="Fear" xr:uid="{00000000-0004-0000-0D00-000054000000}"/>
    <hyperlink ref="B79" location="'Spell Desc.'!A3466" display="Fly" xr:uid="{00000000-0004-0000-0D00-000055000000}"/>
    <hyperlink ref="B80" location="'Spell Desc.'!A3607" display="Gaseous Form" xr:uid="{00000000-0004-0000-0D00-000056000000}"/>
    <hyperlink ref="B81" location="'Spell Desc.'!A4347" display="Hunger of Hadar" xr:uid="{00000000-0004-0000-0D00-000057000000}"/>
    <hyperlink ref="B82" location="'Spell Desc.'!A4388" display="Hypnotic Pattern" xr:uid="{00000000-0004-0000-0D00-000058000000}"/>
    <hyperlink ref="B83" location="'Spell Desc.'!A4902" display="Magic Circle" xr:uid="{00000000-0004-0000-0D00-000059000000}"/>
    <hyperlink ref="B84" location="'Spell Desc.'!A5048" display="Major Image" xr:uid="{00000000-0004-0000-0D00-00005A000000}"/>
    <hyperlink ref="B86" location="'Spell Desc.'!A6535" display="Remove Curse" xr:uid="{00000000-0004-0000-0D00-00005B000000}"/>
    <hyperlink ref="B89" location="'Spell Desc.'!A7840" display="Tongues" xr:uid="{00000000-0004-0000-0D00-00005C000000}"/>
    <hyperlink ref="B90" location="'Spell Desc.'!A8049" display="Vampiric Touch" xr:uid="{00000000-0004-0000-0D00-00005D000000}"/>
    <hyperlink ref="B96" location="'Spell Desc.'!A665" display="Banishment" xr:uid="{00000000-0004-0000-0D00-00005E000000}"/>
    <hyperlink ref="B97" location="'Spell Desc.'!A864" display="Blight" xr:uid="{00000000-0004-0000-0D00-00005F000000}"/>
    <hyperlink ref="B98" location="'Spell Desc.'!A2324" display="Dimension Door" xr:uid="{00000000-0004-0000-0D00-000060000000}"/>
    <hyperlink ref="B103" location="'Spell Desc.'!A4106" display="Hallucinatory Terrain" xr:uid="{00000000-0004-0000-0D00-000061000000}"/>
    <hyperlink ref="B110" location="'Spell Desc.'!A1666" display="Contact Other Plane" xr:uid="{00000000-0004-0000-0D00-000062000000}"/>
    <hyperlink ref="B112" location="'Spell Desc.'!A2653" display="Dream" xr:uid="{00000000-0004-0000-0D00-000063000000}"/>
    <hyperlink ref="B115" location="'Spell Desc.'!A4291" display="Hold Monster" xr:uid="{00000000-0004-0000-0D00-000064000000}"/>
    <hyperlink ref="B117" location="'Spell Desc.'!A6687" display="Scrying" xr:uid="{00000000-0004-0000-0D00-000065000000}"/>
    <hyperlink ref="B123" location="'Spell Desc.'!A407" display="Arcane Gate" xr:uid="{00000000-0004-0000-0D00-000066000000}"/>
    <hyperlink ref="B124" location="'Spell Desc.'!A1117" display="Circle of Death" xr:uid="{00000000-0004-0000-0D00-000067000000}"/>
    <hyperlink ref="B125" location="'Spell Desc.'!A1558" display="Conjure Fey" xr:uid="{00000000-0004-0000-0D00-000068000000}"/>
    <hyperlink ref="B126" location="'Spell Desc.'!A1959" display="Create Undead" xr:uid="{00000000-0004-0000-0D00-000069000000}"/>
    <hyperlink ref="B127" location="'Spell Desc.'!A3008" display="Eyebite" xr:uid="{00000000-0004-0000-0D00-00006A000000}"/>
    <hyperlink ref="B128" location="'Spell Desc.'!A3440" display="Flesh to Stone" xr:uid="{00000000-0004-0000-0D00-00006B000000}"/>
    <hyperlink ref="B129" location="'Spell Desc.'!A5116" display="Mass Suggestion" xr:uid="{00000000-0004-0000-0D00-00006C000000}"/>
    <hyperlink ref="B130" location="'Spell Desc.'!A7965" display="True Seeing" xr:uid="{00000000-0004-0000-0D00-00006D000000}"/>
    <hyperlink ref="B135" location="'Spell Desc.'!A2936" display="Etherealness" xr:uid="{00000000-0004-0000-0D00-00006E000000}"/>
    <hyperlink ref="B136" location="'Spell Desc.'!A3290" display="Finger of Death" xr:uid="{00000000-0004-0000-0D00-00006F000000}"/>
    <hyperlink ref="B137" location="'Spell Desc.'!A3526" display="Forcecage" xr:uid="{00000000-0004-0000-0D00-000070000000}"/>
    <hyperlink ref="B138" location="'Spell Desc.'!A5951" display="Plane Shift" xr:uid="{00000000-0004-0000-0D00-000071000000}"/>
    <hyperlink ref="B143" location="'Spell Desc.'!A2197" display="Demiplane" xr:uid="{00000000-0004-0000-0D00-000072000000}"/>
    <hyperlink ref="B144" location="'Spell Desc.'!A2558" display="Dominate Monster" xr:uid="{00000000-0004-0000-0D00-000073000000}"/>
    <hyperlink ref="B145" location="'Spell Desc.'!A3123" display="Feeblemind" xr:uid="{00000000-0004-0000-0D00-000074000000}"/>
    <hyperlink ref="B146" location="'Spell Desc.'!A3729" display="Glibness" xr:uid="{00000000-0004-0000-0D00-000075000000}"/>
    <hyperlink ref="B147" location="'Spell Desc.'!A6073" display="Power Word Stun" xr:uid="{00000000-0004-0000-0D00-000076000000}"/>
    <hyperlink ref="B152" location="'Spell Desc.'!A486" display="Astral Projection" xr:uid="{00000000-0004-0000-0D00-000077000000}"/>
    <hyperlink ref="B153" location="'Spell Desc.'!A3558" display="Foresight" xr:uid="{00000000-0004-0000-0D00-000078000000}"/>
    <hyperlink ref="B154" location="'Spell Desc.'!A4468" display="Imprisonment" xr:uid="{00000000-0004-0000-0D00-000079000000}"/>
    <hyperlink ref="B155" location="'Spell Desc.'!A6063" display="Power Word Kill" xr:uid="{00000000-0004-0000-0D00-00007A000000}"/>
    <hyperlink ref="B156" location="'Spell Desc.'!A7886" display="True Polymorph" xr:uid="{00000000-0004-0000-0D00-00007B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0000000}">
          <x14:formula1>
            <xm:f>Classes!$Q$304:$Q$307</xm:f>
          </x14:formula1>
          <x14:formula2>
            <xm:f>0</xm:f>
          </x14:formula2>
          <xm:sqref>C7</xm:sqref>
        </x14:dataValidation>
        <x14:dataValidation type="list" allowBlank="1" showInputMessage="1" showErrorMessage="1" xr:uid="{00000000-0002-0000-0D00-000001000000}">
          <x14:formula1>
            <xm:f>Classes!$P$304:$P$307</xm:f>
          </x14:formula1>
          <x14:formula2>
            <xm:f>0</xm:f>
          </x14:formula2>
          <xm:sqref>I7</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K271"/>
  <sheetViews>
    <sheetView showGridLines="0" zoomScaleNormal="100" workbookViewId="0">
      <selection activeCell="D22" sqref="D22"/>
    </sheetView>
  </sheetViews>
  <sheetFormatPr defaultRowHeight="15.75" x14ac:dyDescent="0.3"/>
  <cols>
    <col min="1" max="1" width="3" style="1" customWidth="1"/>
    <col min="2" max="2" width="24.42578125" style="94" customWidth="1"/>
    <col min="3" max="3" width="10.28515625" style="144" customWidth="1"/>
    <col min="4" max="4" width="8.42578125" style="144" customWidth="1"/>
    <col min="5" max="5" width="14.42578125" style="94" customWidth="1"/>
    <col min="6" max="6" width="13.85546875" style="94" customWidth="1"/>
    <col min="7" max="7" width="4.85546875" style="94" customWidth="1"/>
    <col min="8" max="8" width="9.140625" style="94" customWidth="1"/>
    <col min="9" max="9" width="19" style="94" customWidth="1"/>
    <col min="10" max="11" width="14.140625" style="94" customWidth="1"/>
    <col min="12" max="12" width="9.7109375" style="94" customWidth="1"/>
    <col min="13" max="1025" width="9.140625" style="94" customWidth="1"/>
  </cols>
  <sheetData>
    <row r="1" spans="1:12" s="1" customFormat="1" ht="14.25" customHeight="1" x14ac:dyDescent="0.25">
      <c r="C1" s="132"/>
    </row>
    <row r="2" spans="1:12" ht="36.75" x14ac:dyDescent="0.6">
      <c r="A2" s="82"/>
      <c r="B2" s="124" t="s">
        <v>903</v>
      </c>
      <c r="C2" s="189"/>
      <c r="D2" s="112"/>
      <c r="E2" s="178"/>
      <c r="F2" s="179"/>
      <c r="H2" s="79" t="s">
        <v>139</v>
      </c>
      <c r="I2" s="180"/>
      <c r="J2" s="23"/>
      <c r="K2" s="23"/>
      <c r="L2" s="81"/>
    </row>
    <row r="3" spans="1:12" ht="15" customHeight="1" x14ac:dyDescent="0.6">
      <c r="A3" s="82"/>
      <c r="B3" s="184"/>
      <c r="C3" s="190"/>
      <c r="H3" s="138"/>
      <c r="I3" s="85"/>
      <c r="J3" s="82"/>
      <c r="K3" s="82"/>
      <c r="L3" s="82"/>
    </row>
    <row r="4" spans="1:12" s="94" customFormat="1" ht="15" x14ac:dyDescent="0.3">
      <c r="B4" s="116" t="s">
        <v>165</v>
      </c>
      <c r="C4" s="117"/>
      <c r="D4" s="103">
        <f>(ROUNDDOWN((Character!E8-10)/2,0))</f>
        <v>2</v>
      </c>
      <c r="H4" s="142" t="s">
        <v>74</v>
      </c>
      <c r="I4" s="182" t="s">
        <v>139</v>
      </c>
      <c r="J4" s="109" t="s">
        <v>129</v>
      </c>
      <c r="K4" s="109" t="s">
        <v>140</v>
      </c>
      <c r="L4" s="111" t="s">
        <v>141</v>
      </c>
    </row>
    <row r="5" spans="1:12" s="94" customFormat="1" ht="15" x14ac:dyDescent="0.3">
      <c r="B5" s="92" t="s">
        <v>166</v>
      </c>
      <c r="C5" s="115"/>
      <c r="D5" s="48">
        <f>8+Character!E12+(ROUNDDOWN((Character!E8-10)/2,0))</f>
        <v>14</v>
      </c>
      <c r="H5" s="144">
        <v>1</v>
      </c>
      <c r="I5" s="131" t="s">
        <v>904</v>
      </c>
      <c r="J5" s="155"/>
    </row>
    <row r="6" spans="1:12" s="94" customFormat="1" ht="15" x14ac:dyDescent="0.3">
      <c r="B6" s="100" t="s">
        <v>168</v>
      </c>
      <c r="C6" s="120"/>
      <c r="D6" s="61">
        <f>Character!E12+(ROUNDDOWN((Character!E8-10)/2,0))</f>
        <v>6</v>
      </c>
      <c r="H6" s="144">
        <v>2</v>
      </c>
      <c r="I6" s="94" t="s">
        <v>905</v>
      </c>
      <c r="J6" s="155"/>
    </row>
    <row r="7" spans="1:12" x14ac:dyDescent="0.3">
      <c r="A7" s="94"/>
      <c r="B7" s="85"/>
      <c r="C7" s="148"/>
      <c r="H7" s="144">
        <v>18</v>
      </c>
      <c r="I7" s="131" t="s">
        <v>906</v>
      </c>
      <c r="J7" s="155"/>
    </row>
    <row r="8" spans="1:12" s="94" customFormat="1" ht="15" x14ac:dyDescent="0.3">
      <c r="B8" s="116" t="s">
        <v>334</v>
      </c>
      <c r="C8" s="117"/>
      <c r="D8" s="103">
        <f>(ROUNDDOWN((Character!E8-10)/2,0))+Character!B17</f>
        <v>14</v>
      </c>
      <c r="H8" s="56">
        <v>20</v>
      </c>
      <c r="I8" s="131" t="s">
        <v>907</v>
      </c>
      <c r="J8" s="155"/>
    </row>
    <row r="9" spans="1:12" s="94" customFormat="1" ht="15" x14ac:dyDescent="0.3">
      <c r="B9" s="100" t="s">
        <v>336</v>
      </c>
      <c r="C9" s="120"/>
      <c r="D9" s="61">
        <f>COUNTA(D34:D63,D69:D102,D108:D136,D142:D164,D170:D192,D198:D217,D223:D237,D243:D255,D261:D271)</f>
        <v>0</v>
      </c>
      <c r="H9" s="56"/>
      <c r="J9" s="155"/>
    </row>
    <row r="10" spans="1:12" x14ac:dyDescent="0.3">
      <c r="A10" s="94"/>
      <c r="F10" s="159"/>
      <c r="H10" s="144"/>
      <c r="I10" s="94" t="s">
        <v>908</v>
      </c>
      <c r="J10" s="158"/>
    </row>
    <row r="11" spans="1:12" s="94" customFormat="1" ht="15" x14ac:dyDescent="0.3">
      <c r="B11" s="88" t="s">
        <v>176</v>
      </c>
      <c r="C11" s="102">
        <f>(IF(Character!B17&gt;=1,3,0))+(IF(Character!B17&gt;=4,1,0))+(IF(Character!B17&gt;=10,1,0))</f>
        <v>5</v>
      </c>
      <c r="D11" s="102"/>
      <c r="E11" s="160"/>
      <c r="F11" s="147"/>
      <c r="H11" s="144">
        <v>2</v>
      </c>
      <c r="I11" s="131" t="s">
        <v>909</v>
      </c>
      <c r="J11" s="158"/>
    </row>
    <row r="12" spans="1:12" s="94" customFormat="1" ht="15" x14ac:dyDescent="0.3">
      <c r="B12" s="100" t="s">
        <v>180</v>
      </c>
      <c r="C12" s="120" t="s">
        <v>181</v>
      </c>
      <c r="D12" s="106" t="s">
        <v>910</v>
      </c>
      <c r="E12" s="120" t="s">
        <v>182</v>
      </c>
      <c r="F12" s="120" t="s">
        <v>129</v>
      </c>
      <c r="H12" s="144">
        <v>6</v>
      </c>
      <c r="I12" s="131" t="s">
        <v>911</v>
      </c>
      <c r="J12" s="158"/>
    </row>
    <row r="13" spans="1:12" s="94" customFormat="1" ht="15" x14ac:dyDescent="0.3">
      <c r="B13" s="131" t="s">
        <v>591</v>
      </c>
      <c r="C13" s="191"/>
      <c r="H13" s="144">
        <v>10</v>
      </c>
      <c r="I13" s="131" t="s">
        <v>912</v>
      </c>
      <c r="J13" s="158"/>
    </row>
    <row r="14" spans="1:12" s="94" customFormat="1" ht="15" x14ac:dyDescent="0.3">
      <c r="B14" s="131" t="s">
        <v>184</v>
      </c>
      <c r="C14" s="191"/>
      <c r="D14" s="41"/>
      <c r="H14" s="144">
        <v>14</v>
      </c>
      <c r="I14" s="131" t="s">
        <v>913</v>
      </c>
      <c r="J14" s="155"/>
    </row>
    <row r="15" spans="1:12" x14ac:dyDescent="0.3">
      <c r="A15" s="94"/>
      <c r="B15" s="131" t="s">
        <v>594</v>
      </c>
      <c r="C15" s="191"/>
      <c r="H15" s="144"/>
      <c r="I15" s="41"/>
      <c r="J15" s="155"/>
    </row>
    <row r="16" spans="1:12" x14ac:dyDescent="0.3">
      <c r="A16" s="94"/>
      <c r="B16" s="131" t="s">
        <v>185</v>
      </c>
      <c r="C16" s="191"/>
      <c r="H16" s="144"/>
      <c r="I16" s="94" t="s">
        <v>914</v>
      </c>
      <c r="J16" s="155"/>
    </row>
    <row r="17" spans="1:12" x14ac:dyDescent="0.3">
      <c r="A17" s="94"/>
      <c r="B17" s="131" t="s">
        <v>597</v>
      </c>
      <c r="C17" s="191"/>
      <c r="E17" s="41"/>
      <c r="H17" s="144">
        <v>2</v>
      </c>
      <c r="I17" s="131" t="s">
        <v>915</v>
      </c>
      <c r="J17" s="155"/>
    </row>
    <row r="18" spans="1:12" x14ac:dyDescent="0.3">
      <c r="A18" s="94"/>
      <c r="B18" s="131" t="s">
        <v>187</v>
      </c>
      <c r="C18" s="191"/>
      <c r="H18" s="144">
        <v>6</v>
      </c>
      <c r="I18" s="131" t="s">
        <v>916</v>
      </c>
      <c r="J18" s="155"/>
    </row>
    <row r="19" spans="1:12" x14ac:dyDescent="0.3">
      <c r="A19" s="94"/>
      <c r="B19" s="131" t="s">
        <v>189</v>
      </c>
      <c r="C19" s="191"/>
      <c r="H19" s="144">
        <v>10</v>
      </c>
      <c r="I19" s="131" t="s">
        <v>917</v>
      </c>
      <c r="J19" s="155"/>
    </row>
    <row r="20" spans="1:12" x14ac:dyDescent="0.3">
      <c r="A20" s="94"/>
      <c r="B20" s="131" t="s">
        <v>191</v>
      </c>
      <c r="C20" s="191"/>
      <c r="H20" s="144">
        <v>14</v>
      </c>
      <c r="I20" s="131" t="s">
        <v>918</v>
      </c>
      <c r="J20" s="155"/>
    </row>
    <row r="21" spans="1:12" x14ac:dyDescent="0.3">
      <c r="A21" s="94"/>
      <c r="B21" s="131" t="s">
        <v>193</v>
      </c>
      <c r="C21" s="191"/>
      <c r="I21" s="186"/>
      <c r="J21" s="155"/>
    </row>
    <row r="22" spans="1:12" s="41" customFormat="1" ht="15" x14ac:dyDescent="0.3">
      <c r="A22" s="94"/>
      <c r="B22" s="131" t="s">
        <v>195</v>
      </c>
      <c r="C22" s="191"/>
      <c r="H22" s="94"/>
      <c r="I22" s="94" t="s">
        <v>919</v>
      </c>
      <c r="J22" s="155"/>
      <c r="K22" s="94"/>
      <c r="L22" s="94"/>
    </row>
    <row r="23" spans="1:12" s="41" customFormat="1" ht="15" x14ac:dyDescent="0.3">
      <c r="A23" s="94"/>
      <c r="B23" s="131" t="s">
        <v>196</v>
      </c>
      <c r="C23" s="191"/>
      <c r="H23" s="144">
        <v>2</v>
      </c>
      <c r="I23" s="131" t="s">
        <v>920</v>
      </c>
      <c r="J23" s="155"/>
      <c r="K23" s="94"/>
      <c r="L23" s="94"/>
    </row>
    <row r="24" spans="1:12" s="41" customFormat="1" ht="15" x14ac:dyDescent="0.3">
      <c r="A24" s="94"/>
      <c r="B24" s="131" t="s">
        <v>464</v>
      </c>
      <c r="C24" s="191"/>
      <c r="H24" s="144">
        <v>6</v>
      </c>
      <c r="I24" s="131" t="s">
        <v>921</v>
      </c>
      <c r="J24" s="155"/>
      <c r="K24" s="94"/>
      <c r="L24" s="94"/>
    </row>
    <row r="25" spans="1:12" s="41" customFormat="1" ht="15" x14ac:dyDescent="0.3">
      <c r="A25" s="94"/>
      <c r="B25" s="131" t="s">
        <v>198</v>
      </c>
      <c r="C25" s="191"/>
      <c r="H25" s="144">
        <v>10</v>
      </c>
      <c r="I25" s="131" t="s">
        <v>922</v>
      </c>
      <c r="J25" s="155"/>
      <c r="K25" s="94"/>
      <c r="L25" s="94"/>
    </row>
    <row r="26" spans="1:12" s="94" customFormat="1" ht="15" x14ac:dyDescent="0.3">
      <c r="B26" s="131" t="s">
        <v>604</v>
      </c>
      <c r="C26" s="191"/>
      <c r="H26" s="144">
        <v>14</v>
      </c>
      <c r="I26" s="131" t="s">
        <v>923</v>
      </c>
      <c r="J26" s="155"/>
    </row>
    <row r="27" spans="1:12" s="94" customFormat="1" ht="15" x14ac:dyDescent="0.3">
      <c r="B27" s="131" t="s">
        <v>605</v>
      </c>
      <c r="C27" s="191"/>
      <c r="I27" s="41"/>
      <c r="J27" s="155"/>
    </row>
    <row r="28" spans="1:12" s="94" customFormat="1" ht="15" x14ac:dyDescent="0.3">
      <c r="B28" s="131" t="s">
        <v>199</v>
      </c>
      <c r="C28" s="191"/>
      <c r="I28" s="94" t="s">
        <v>924</v>
      </c>
      <c r="J28" s="158"/>
    </row>
    <row r="29" spans="1:12" s="94" customFormat="1" ht="15" x14ac:dyDescent="0.3">
      <c r="C29" s="144"/>
      <c r="H29" s="144">
        <v>2</v>
      </c>
      <c r="I29" s="131" t="s">
        <v>925</v>
      </c>
      <c r="J29" s="41"/>
    </row>
    <row r="30" spans="1:12" s="94" customFormat="1" ht="15" x14ac:dyDescent="0.3">
      <c r="B30" s="88" t="s">
        <v>204</v>
      </c>
      <c r="C30" s="192"/>
      <c r="D30" s="102"/>
      <c r="E30" s="160"/>
      <c r="F30" s="147"/>
      <c r="G30" s="41"/>
      <c r="H30" s="144">
        <v>6</v>
      </c>
      <c r="I30" s="131" t="s">
        <v>926</v>
      </c>
      <c r="J30" s="41"/>
    </row>
    <row r="31" spans="1:12" x14ac:dyDescent="0.3">
      <c r="A31" s="94"/>
      <c r="B31" s="92" t="s">
        <v>205</v>
      </c>
      <c r="C31" s="56">
        <f>(IF(Character!B17&gt;=1,2,0))+(IF(Character!B17&gt;=4,1,0))+(IF(Character!B17&gt;=10,1,0))</f>
        <v>4</v>
      </c>
      <c r="E31" s="41"/>
      <c r="F31" s="64"/>
      <c r="G31" s="41"/>
      <c r="H31" s="144">
        <v>10</v>
      </c>
      <c r="I31" s="131" t="s">
        <v>927</v>
      </c>
      <c r="J31" s="41"/>
    </row>
    <row r="32" spans="1:12" s="94" customFormat="1" ht="15" x14ac:dyDescent="0.3">
      <c r="B32" s="92" t="s">
        <v>105</v>
      </c>
      <c r="C32" s="56">
        <v>0</v>
      </c>
      <c r="D32" s="56"/>
      <c r="E32" s="41"/>
      <c r="F32" s="64"/>
      <c r="G32" s="41"/>
      <c r="H32" s="144">
        <v>14</v>
      </c>
      <c r="I32" s="131" t="s">
        <v>928</v>
      </c>
      <c r="J32" s="41"/>
    </row>
    <row r="33" spans="1:9" s="94" customFormat="1" ht="15" x14ac:dyDescent="0.3">
      <c r="B33" s="100" t="s">
        <v>180</v>
      </c>
      <c r="C33" s="120" t="s">
        <v>929</v>
      </c>
      <c r="D33" s="120" t="s">
        <v>355</v>
      </c>
      <c r="E33" s="120" t="s">
        <v>182</v>
      </c>
      <c r="F33" s="121" t="s">
        <v>129</v>
      </c>
      <c r="G33" s="41"/>
    </row>
    <row r="34" spans="1:9" x14ac:dyDescent="0.3">
      <c r="A34" s="94"/>
      <c r="B34" s="131" t="s">
        <v>610</v>
      </c>
      <c r="C34" s="193"/>
      <c r="I34" s="94" t="s">
        <v>930</v>
      </c>
    </row>
    <row r="35" spans="1:9" x14ac:dyDescent="0.3">
      <c r="A35" s="94"/>
      <c r="B35" s="131" t="s">
        <v>612</v>
      </c>
      <c r="C35" s="193"/>
      <c r="H35" s="144">
        <v>2</v>
      </c>
      <c r="I35" s="131" t="s">
        <v>931</v>
      </c>
    </row>
    <row r="36" spans="1:9" x14ac:dyDescent="0.3">
      <c r="A36" s="94"/>
      <c r="B36" s="131" t="s">
        <v>211</v>
      </c>
      <c r="C36" s="193"/>
      <c r="H36" s="144">
        <v>6</v>
      </c>
      <c r="I36" s="131" t="s">
        <v>932</v>
      </c>
    </row>
    <row r="37" spans="1:9" x14ac:dyDescent="0.3">
      <c r="A37" s="94"/>
      <c r="B37" s="131" t="s">
        <v>614</v>
      </c>
      <c r="C37" s="193"/>
      <c r="H37" s="144">
        <v>10</v>
      </c>
      <c r="I37" s="131" t="s">
        <v>933</v>
      </c>
    </row>
    <row r="38" spans="1:9" x14ac:dyDescent="0.3">
      <c r="A38" s="94"/>
      <c r="B38" s="131" t="s">
        <v>761</v>
      </c>
      <c r="C38" s="193"/>
      <c r="H38" s="144">
        <v>14</v>
      </c>
      <c r="I38" s="131" t="s">
        <v>934</v>
      </c>
    </row>
    <row r="39" spans="1:9" x14ac:dyDescent="0.3">
      <c r="A39" s="94"/>
      <c r="B39" s="131" t="s">
        <v>212</v>
      </c>
      <c r="C39" s="193"/>
    </row>
    <row r="40" spans="1:9" x14ac:dyDescent="0.3">
      <c r="A40" s="94"/>
      <c r="B40" s="131" t="s">
        <v>214</v>
      </c>
      <c r="C40" s="193"/>
      <c r="I40" s="94" t="s">
        <v>935</v>
      </c>
    </row>
    <row r="41" spans="1:9" x14ac:dyDescent="0.3">
      <c r="A41" s="94"/>
      <c r="B41" s="131" t="s">
        <v>215</v>
      </c>
      <c r="C41" s="193"/>
      <c r="H41" s="144">
        <v>2</v>
      </c>
      <c r="I41" s="131" t="s">
        <v>936</v>
      </c>
    </row>
    <row r="42" spans="1:9" x14ac:dyDescent="0.3">
      <c r="A42" s="94"/>
      <c r="B42" s="131" t="s">
        <v>788</v>
      </c>
      <c r="C42" s="193"/>
      <c r="H42" s="144">
        <v>6</v>
      </c>
      <c r="I42" s="131" t="s">
        <v>937</v>
      </c>
    </row>
    <row r="43" spans="1:9" x14ac:dyDescent="0.3">
      <c r="A43" s="94"/>
      <c r="B43" s="131" t="s">
        <v>789</v>
      </c>
      <c r="C43" s="193"/>
      <c r="H43" s="144">
        <v>10</v>
      </c>
      <c r="I43" s="131" t="s">
        <v>938</v>
      </c>
    </row>
    <row r="44" spans="1:9" x14ac:dyDescent="0.3">
      <c r="A44" s="94"/>
      <c r="B44" s="131" t="s">
        <v>219</v>
      </c>
      <c r="C44" s="193"/>
      <c r="H44" s="144">
        <v>14</v>
      </c>
      <c r="I44" s="131" t="s">
        <v>939</v>
      </c>
    </row>
    <row r="45" spans="1:9" x14ac:dyDescent="0.3">
      <c r="A45" s="94"/>
      <c r="B45" s="131" t="s">
        <v>940</v>
      </c>
      <c r="C45" s="193"/>
    </row>
    <row r="46" spans="1:9" x14ac:dyDescent="0.3">
      <c r="A46" s="94"/>
      <c r="B46" s="131" t="s">
        <v>474</v>
      </c>
      <c r="C46" s="193"/>
      <c r="I46" s="94" t="s">
        <v>941</v>
      </c>
    </row>
    <row r="47" spans="1:9" x14ac:dyDescent="0.3">
      <c r="A47" s="94"/>
      <c r="B47" s="131" t="s">
        <v>942</v>
      </c>
      <c r="C47" s="193"/>
      <c r="H47" s="144">
        <v>2</v>
      </c>
      <c r="I47" s="131" t="s">
        <v>943</v>
      </c>
    </row>
    <row r="48" spans="1:9" x14ac:dyDescent="0.3">
      <c r="A48" s="94"/>
      <c r="B48" s="131" t="s">
        <v>222</v>
      </c>
      <c r="C48" s="193"/>
      <c r="H48" s="144">
        <v>6</v>
      </c>
      <c r="I48" s="131" t="s">
        <v>944</v>
      </c>
    </row>
    <row r="49" spans="1:9" x14ac:dyDescent="0.3">
      <c r="A49" s="94"/>
      <c r="B49" s="131" t="s">
        <v>223</v>
      </c>
      <c r="C49" s="193"/>
      <c r="H49" s="144">
        <v>10</v>
      </c>
      <c r="I49" s="131" t="s">
        <v>945</v>
      </c>
    </row>
    <row r="50" spans="1:9" x14ac:dyDescent="0.3">
      <c r="A50" s="94"/>
      <c r="B50" s="131" t="s">
        <v>476</v>
      </c>
      <c r="C50" s="193"/>
      <c r="H50" s="144">
        <v>14</v>
      </c>
      <c r="I50" s="131" t="s">
        <v>946</v>
      </c>
    </row>
    <row r="51" spans="1:9" x14ac:dyDescent="0.3">
      <c r="A51" s="94"/>
      <c r="B51" s="131" t="s">
        <v>224</v>
      </c>
      <c r="C51" s="193"/>
    </row>
    <row r="52" spans="1:9" x14ac:dyDescent="0.3">
      <c r="A52" s="94"/>
      <c r="B52" s="131" t="s">
        <v>615</v>
      </c>
      <c r="C52" s="193"/>
      <c r="I52" s="94" t="s">
        <v>947</v>
      </c>
    </row>
    <row r="53" spans="1:9" x14ac:dyDescent="0.3">
      <c r="A53" s="94"/>
      <c r="B53" s="131" t="s">
        <v>616</v>
      </c>
      <c r="C53" s="193"/>
      <c r="H53" s="144">
        <v>2</v>
      </c>
      <c r="I53" s="131" t="s">
        <v>948</v>
      </c>
    </row>
    <row r="54" spans="1:9" x14ac:dyDescent="0.3">
      <c r="A54" s="94"/>
      <c r="B54" s="131" t="s">
        <v>380</v>
      </c>
      <c r="C54" s="193"/>
      <c r="H54" s="144">
        <v>6</v>
      </c>
      <c r="I54" s="131" t="s">
        <v>949</v>
      </c>
    </row>
    <row r="55" spans="1:9" s="94" customFormat="1" ht="15" x14ac:dyDescent="0.3">
      <c r="B55" s="131" t="s">
        <v>790</v>
      </c>
      <c r="C55" s="193"/>
      <c r="H55" s="144">
        <v>10</v>
      </c>
      <c r="I55" s="131" t="s">
        <v>950</v>
      </c>
    </row>
    <row r="56" spans="1:9" s="94" customFormat="1" ht="15" x14ac:dyDescent="0.3">
      <c r="B56" s="131" t="s">
        <v>386</v>
      </c>
      <c r="C56" s="193"/>
      <c r="H56" s="144">
        <v>14</v>
      </c>
      <c r="I56" s="131" t="s">
        <v>951</v>
      </c>
    </row>
    <row r="57" spans="1:9" s="94" customFormat="1" ht="15" x14ac:dyDescent="0.3">
      <c r="B57" s="131" t="s">
        <v>225</v>
      </c>
      <c r="C57" s="193"/>
    </row>
    <row r="58" spans="1:9" s="94" customFormat="1" ht="15" x14ac:dyDescent="0.3">
      <c r="B58" s="131" t="s">
        <v>226</v>
      </c>
      <c r="C58" s="193"/>
      <c r="I58" s="85" t="s">
        <v>952</v>
      </c>
    </row>
    <row r="59" spans="1:9" s="94" customFormat="1" ht="15" x14ac:dyDescent="0.3">
      <c r="B59" s="131" t="s">
        <v>228</v>
      </c>
      <c r="C59" s="193"/>
      <c r="I59" s="94" t="s">
        <v>953</v>
      </c>
    </row>
    <row r="60" spans="1:9" s="94" customFormat="1" ht="15" x14ac:dyDescent="0.3">
      <c r="B60" s="131" t="s">
        <v>954</v>
      </c>
      <c r="C60" s="193"/>
    </row>
    <row r="61" spans="1:9" s="94" customFormat="1" ht="15" x14ac:dyDescent="0.3">
      <c r="B61" s="131" t="s">
        <v>229</v>
      </c>
      <c r="C61" s="193"/>
      <c r="I61" s="149" t="s">
        <v>206</v>
      </c>
    </row>
    <row r="62" spans="1:9" s="94" customFormat="1" ht="15" x14ac:dyDescent="0.3">
      <c r="B62" s="131" t="s">
        <v>230</v>
      </c>
      <c r="C62" s="193"/>
      <c r="I62" s="94" t="s">
        <v>207</v>
      </c>
    </row>
    <row r="63" spans="1:9" s="94" customFormat="1" ht="15" x14ac:dyDescent="0.3">
      <c r="B63" s="131" t="s">
        <v>617</v>
      </c>
      <c r="C63" s="193"/>
      <c r="I63" s="94" t="s">
        <v>208</v>
      </c>
    </row>
    <row r="64" spans="1:9" s="94" customFormat="1" ht="15" x14ac:dyDescent="0.3">
      <c r="C64" s="144"/>
    </row>
    <row r="65" spans="1:10" s="94" customFormat="1" ht="15" x14ac:dyDescent="0.3">
      <c r="B65" s="88" t="s">
        <v>231</v>
      </c>
      <c r="C65" s="192"/>
      <c r="D65" s="102"/>
      <c r="E65" s="160"/>
      <c r="F65" s="147"/>
      <c r="G65" s="41"/>
      <c r="H65" s="41"/>
      <c r="I65" s="41"/>
      <c r="J65" s="41"/>
    </row>
    <row r="66" spans="1:10" x14ac:dyDescent="0.3">
      <c r="A66" s="94"/>
      <c r="B66" s="92" t="s">
        <v>205</v>
      </c>
      <c r="C66" s="56">
        <f>(IF(Character!B17&gt;=3,2,0))+(IF(Character!B17&gt;=4,1,0))</f>
        <v>3</v>
      </c>
      <c r="E66" s="41"/>
      <c r="F66" s="64"/>
      <c r="G66" s="41"/>
      <c r="H66" s="41"/>
      <c r="I66" s="41"/>
      <c r="J66" s="41"/>
    </row>
    <row r="67" spans="1:10" s="94" customFormat="1" ht="15" x14ac:dyDescent="0.3">
      <c r="B67" s="92" t="s">
        <v>105</v>
      </c>
      <c r="C67" s="56">
        <v>0</v>
      </c>
      <c r="D67" s="56"/>
      <c r="E67" s="41"/>
      <c r="F67" s="64"/>
      <c r="G67" s="41"/>
      <c r="H67" s="41"/>
      <c r="I67" s="41"/>
      <c r="J67" s="41"/>
    </row>
    <row r="68" spans="1:10" s="94" customFormat="1" ht="15" x14ac:dyDescent="0.3">
      <c r="B68" s="100" t="s">
        <v>180</v>
      </c>
      <c r="C68" s="120" t="s">
        <v>929</v>
      </c>
      <c r="D68" s="120" t="s">
        <v>355</v>
      </c>
      <c r="E68" s="120" t="s">
        <v>182</v>
      </c>
      <c r="F68" s="121" t="s">
        <v>129</v>
      </c>
      <c r="G68" s="41"/>
      <c r="H68" s="41"/>
      <c r="I68" s="41"/>
      <c r="J68" s="41"/>
    </row>
    <row r="69" spans="1:10" x14ac:dyDescent="0.3">
      <c r="A69" s="94"/>
      <c r="B69" s="131" t="s">
        <v>791</v>
      </c>
      <c r="C69" s="193"/>
    </row>
    <row r="70" spans="1:10" x14ac:dyDescent="0.3">
      <c r="A70" s="94"/>
      <c r="B70" s="131" t="s">
        <v>955</v>
      </c>
      <c r="C70" s="193"/>
    </row>
    <row r="71" spans="1:10" x14ac:dyDescent="0.3">
      <c r="A71" s="94"/>
      <c r="B71" s="131" t="s">
        <v>233</v>
      </c>
      <c r="C71" s="193"/>
    </row>
    <row r="72" spans="1:10" x14ac:dyDescent="0.3">
      <c r="A72" s="94"/>
      <c r="B72" s="131" t="s">
        <v>792</v>
      </c>
      <c r="C72" s="193"/>
    </row>
    <row r="73" spans="1:10" x14ac:dyDescent="0.3">
      <c r="A73" s="94"/>
      <c r="B73" s="131" t="s">
        <v>235</v>
      </c>
      <c r="C73" s="193"/>
    </row>
    <row r="74" spans="1:10" x14ac:dyDescent="0.3">
      <c r="A74" s="94"/>
      <c r="B74" s="131" t="s">
        <v>392</v>
      </c>
      <c r="C74" s="193"/>
    </row>
    <row r="75" spans="1:10" x14ac:dyDescent="0.3">
      <c r="A75" s="94"/>
      <c r="B75" s="131" t="s">
        <v>236</v>
      </c>
      <c r="C75" s="193"/>
    </row>
    <row r="76" spans="1:10" x14ac:dyDescent="0.3">
      <c r="A76" s="94"/>
      <c r="B76" s="131" t="s">
        <v>793</v>
      </c>
      <c r="C76" s="193"/>
    </row>
    <row r="77" spans="1:10" x14ac:dyDescent="0.3">
      <c r="A77" s="94"/>
      <c r="B77" s="131" t="s">
        <v>483</v>
      </c>
      <c r="C77" s="193"/>
    </row>
    <row r="78" spans="1:10" x14ac:dyDescent="0.3">
      <c r="A78" s="94"/>
      <c r="B78" s="131" t="s">
        <v>237</v>
      </c>
      <c r="C78" s="193"/>
    </row>
    <row r="79" spans="1:10" x14ac:dyDescent="0.3">
      <c r="A79" s="94"/>
      <c r="B79" s="131" t="s">
        <v>794</v>
      </c>
      <c r="C79" s="193"/>
    </row>
    <row r="80" spans="1:10" x14ac:dyDescent="0.3">
      <c r="A80" s="94"/>
      <c r="B80" s="131" t="s">
        <v>485</v>
      </c>
      <c r="C80" s="193"/>
    </row>
    <row r="81" spans="1:3" x14ac:dyDescent="0.3">
      <c r="A81" s="94"/>
      <c r="B81" s="131" t="s">
        <v>394</v>
      </c>
      <c r="C81" s="193"/>
    </row>
    <row r="82" spans="1:3" x14ac:dyDescent="0.3">
      <c r="A82" s="94"/>
      <c r="B82" s="131" t="s">
        <v>486</v>
      </c>
      <c r="C82" s="193"/>
    </row>
    <row r="83" spans="1:3" x14ac:dyDescent="0.3">
      <c r="A83" s="94"/>
      <c r="B83" s="131" t="s">
        <v>241</v>
      </c>
      <c r="C83" s="193"/>
    </row>
    <row r="84" spans="1:3" x14ac:dyDescent="0.3">
      <c r="A84" s="94"/>
      <c r="B84" s="131" t="s">
        <v>242</v>
      </c>
      <c r="C84" s="193"/>
    </row>
    <row r="85" spans="1:3" x14ac:dyDescent="0.3">
      <c r="A85" s="94"/>
      <c r="B85" s="131" t="s">
        <v>243</v>
      </c>
      <c r="C85" s="193"/>
    </row>
    <row r="86" spans="1:3" s="94" customFormat="1" ht="15" x14ac:dyDescent="0.3">
      <c r="B86" s="131" t="s">
        <v>795</v>
      </c>
      <c r="C86" s="193"/>
    </row>
    <row r="87" spans="1:3" s="94" customFormat="1" ht="15" x14ac:dyDescent="0.3">
      <c r="B87" s="131" t="s">
        <v>246</v>
      </c>
      <c r="C87" s="193"/>
    </row>
    <row r="88" spans="1:3" s="94" customFormat="1" ht="15" x14ac:dyDescent="0.3">
      <c r="B88" s="131" t="s">
        <v>247</v>
      </c>
      <c r="C88" s="193"/>
    </row>
    <row r="89" spans="1:3" s="94" customFormat="1" ht="15" x14ac:dyDescent="0.3">
      <c r="B89" s="131" t="s">
        <v>689</v>
      </c>
      <c r="C89" s="193"/>
    </row>
    <row r="90" spans="1:3" s="94" customFormat="1" ht="15" x14ac:dyDescent="0.3">
      <c r="B90" s="131" t="s">
        <v>956</v>
      </c>
      <c r="C90" s="193"/>
    </row>
    <row r="91" spans="1:3" s="94" customFormat="1" ht="15" x14ac:dyDescent="0.3">
      <c r="B91" s="131" t="s">
        <v>796</v>
      </c>
      <c r="C91" s="193"/>
    </row>
    <row r="92" spans="1:3" x14ac:dyDescent="0.3">
      <c r="A92" s="94"/>
      <c r="B92" s="131" t="s">
        <v>797</v>
      </c>
      <c r="C92" s="193"/>
    </row>
    <row r="93" spans="1:3" s="94" customFormat="1" ht="15" x14ac:dyDescent="0.3">
      <c r="B93" s="131" t="s">
        <v>957</v>
      </c>
      <c r="C93" s="193"/>
    </row>
    <row r="94" spans="1:3" s="94" customFormat="1" ht="15" x14ac:dyDescent="0.3">
      <c r="B94" s="131" t="s">
        <v>248</v>
      </c>
      <c r="C94" s="193"/>
    </row>
    <row r="95" spans="1:3" s="94" customFormat="1" ht="15" x14ac:dyDescent="0.3">
      <c r="B95" s="131" t="s">
        <v>890</v>
      </c>
      <c r="C95" s="193"/>
    </row>
    <row r="96" spans="1:3" s="94" customFormat="1" ht="15" x14ac:dyDescent="0.3">
      <c r="B96" s="131" t="s">
        <v>958</v>
      </c>
      <c r="C96" s="193"/>
    </row>
    <row r="97" spans="1:10" s="94" customFormat="1" ht="15" x14ac:dyDescent="0.3">
      <c r="B97" s="131" t="s">
        <v>798</v>
      </c>
      <c r="C97" s="193"/>
    </row>
    <row r="98" spans="1:10" s="94" customFormat="1" ht="15" x14ac:dyDescent="0.3">
      <c r="B98" s="131" t="s">
        <v>249</v>
      </c>
      <c r="C98" s="193"/>
    </row>
    <row r="99" spans="1:10" s="94" customFormat="1" ht="15" x14ac:dyDescent="0.3">
      <c r="B99" s="131" t="s">
        <v>250</v>
      </c>
      <c r="C99" s="193"/>
    </row>
    <row r="100" spans="1:10" s="94" customFormat="1" ht="15" x14ac:dyDescent="0.3">
      <c r="B100" s="131" t="s">
        <v>799</v>
      </c>
      <c r="C100" s="193"/>
    </row>
    <row r="101" spans="1:10" s="94" customFormat="1" ht="15" x14ac:dyDescent="0.3">
      <c r="B101" s="131" t="s">
        <v>252</v>
      </c>
      <c r="C101" s="193"/>
    </row>
    <row r="102" spans="1:10" s="94" customFormat="1" ht="15" x14ac:dyDescent="0.3">
      <c r="B102" s="131" t="s">
        <v>800</v>
      </c>
      <c r="C102" s="193"/>
    </row>
    <row r="103" spans="1:10" s="94" customFormat="1" ht="15" x14ac:dyDescent="0.3">
      <c r="C103" s="144"/>
    </row>
    <row r="104" spans="1:10" s="94" customFormat="1" ht="15" x14ac:dyDescent="0.3">
      <c r="B104" s="88" t="s">
        <v>254</v>
      </c>
      <c r="C104" s="192"/>
      <c r="D104" s="102"/>
      <c r="E104" s="160"/>
      <c r="F104" s="147"/>
      <c r="G104" s="41"/>
      <c r="H104" s="41"/>
      <c r="I104" s="41"/>
      <c r="J104" s="41"/>
    </row>
    <row r="105" spans="1:10" x14ac:dyDescent="0.3">
      <c r="A105" s="94"/>
      <c r="B105" s="92" t="s">
        <v>205</v>
      </c>
      <c r="C105" s="56">
        <f>(IF(Character!B17&gt;=3,2,0))+(IF(Character!B17&gt;=4,1,0))</f>
        <v>3</v>
      </c>
      <c r="E105" s="41"/>
      <c r="F105" s="64"/>
      <c r="G105" s="41"/>
      <c r="H105" s="41"/>
      <c r="I105" s="41"/>
      <c r="J105" s="41"/>
    </row>
    <row r="106" spans="1:10" s="94" customFormat="1" ht="15" x14ac:dyDescent="0.3">
      <c r="B106" s="92" t="s">
        <v>105</v>
      </c>
      <c r="C106" s="56">
        <v>0</v>
      </c>
      <c r="D106" s="56"/>
      <c r="E106" s="41"/>
      <c r="F106" s="64"/>
      <c r="G106" s="41"/>
      <c r="H106" s="41"/>
      <c r="I106" s="41"/>
      <c r="J106" s="41"/>
    </row>
    <row r="107" spans="1:10" s="94" customFormat="1" ht="15" x14ac:dyDescent="0.3">
      <c r="B107" s="100" t="s">
        <v>180</v>
      </c>
      <c r="C107" s="120" t="s">
        <v>929</v>
      </c>
      <c r="D107" s="120" t="s">
        <v>355</v>
      </c>
      <c r="E107" s="120" t="s">
        <v>182</v>
      </c>
      <c r="F107" s="121" t="s">
        <v>129</v>
      </c>
      <c r="G107" s="41"/>
      <c r="H107" s="41"/>
      <c r="I107" s="41"/>
      <c r="J107" s="41"/>
    </row>
    <row r="108" spans="1:10" x14ac:dyDescent="0.3">
      <c r="A108" s="94"/>
      <c r="B108" s="131" t="s">
        <v>400</v>
      </c>
      <c r="C108" s="193"/>
    </row>
    <row r="109" spans="1:10" x14ac:dyDescent="0.3">
      <c r="A109" s="94"/>
      <c r="B109" s="131" t="s">
        <v>255</v>
      </c>
      <c r="C109" s="193"/>
    </row>
    <row r="110" spans="1:10" x14ac:dyDescent="0.3">
      <c r="A110" s="94"/>
      <c r="B110" s="131" t="s">
        <v>801</v>
      </c>
      <c r="C110" s="193"/>
    </row>
    <row r="111" spans="1:10" x14ac:dyDescent="0.3">
      <c r="A111" s="94"/>
      <c r="B111" s="131" t="s">
        <v>256</v>
      </c>
      <c r="C111" s="193"/>
    </row>
    <row r="112" spans="1:10" x14ac:dyDescent="0.3">
      <c r="A112" s="94"/>
      <c r="B112" s="131" t="s">
        <v>802</v>
      </c>
      <c r="C112" s="193"/>
    </row>
    <row r="113" spans="1:3" x14ac:dyDescent="0.3">
      <c r="A113" s="94"/>
      <c r="B113" s="131" t="s">
        <v>257</v>
      </c>
      <c r="C113" s="193"/>
    </row>
    <row r="114" spans="1:3" x14ac:dyDescent="0.3">
      <c r="A114" s="94"/>
      <c r="B114" s="131" t="s">
        <v>258</v>
      </c>
      <c r="C114" s="193"/>
    </row>
    <row r="115" spans="1:3" x14ac:dyDescent="0.3">
      <c r="A115" s="94"/>
      <c r="B115" s="131" t="s">
        <v>259</v>
      </c>
      <c r="C115" s="193"/>
    </row>
    <row r="116" spans="1:3" x14ac:dyDescent="0.3">
      <c r="A116" s="94"/>
      <c r="B116" s="131" t="s">
        <v>803</v>
      </c>
      <c r="C116" s="193"/>
    </row>
    <row r="117" spans="1:3" x14ac:dyDescent="0.3">
      <c r="A117" s="94"/>
      <c r="B117" s="131" t="s">
        <v>804</v>
      </c>
      <c r="C117" s="193"/>
    </row>
    <row r="118" spans="1:3" x14ac:dyDescent="0.3">
      <c r="A118" s="94"/>
      <c r="B118" s="131" t="s">
        <v>805</v>
      </c>
      <c r="C118" s="193"/>
    </row>
    <row r="119" spans="1:3" x14ac:dyDescent="0.3">
      <c r="A119" s="94"/>
      <c r="B119" s="131" t="s">
        <v>260</v>
      </c>
      <c r="C119" s="193"/>
    </row>
    <row r="120" spans="1:3" x14ac:dyDescent="0.3">
      <c r="A120" s="94"/>
      <c r="B120" s="131" t="s">
        <v>500</v>
      </c>
      <c r="C120" s="193"/>
    </row>
    <row r="121" spans="1:3" x14ac:dyDescent="0.3">
      <c r="A121" s="94"/>
      <c r="B121" s="131" t="s">
        <v>261</v>
      </c>
      <c r="C121" s="193"/>
    </row>
    <row r="122" spans="1:3" s="94" customFormat="1" ht="15" x14ac:dyDescent="0.3">
      <c r="B122" s="131" t="s">
        <v>262</v>
      </c>
      <c r="C122" s="193"/>
    </row>
    <row r="123" spans="1:3" s="94" customFormat="1" ht="15" x14ac:dyDescent="0.3">
      <c r="B123" s="131" t="s">
        <v>806</v>
      </c>
      <c r="C123" s="193"/>
    </row>
    <row r="124" spans="1:3" x14ac:dyDescent="0.3">
      <c r="A124" s="94"/>
      <c r="B124" s="131" t="s">
        <v>404</v>
      </c>
      <c r="C124" s="193"/>
    </row>
    <row r="125" spans="1:3" s="94" customFormat="1" ht="15" x14ac:dyDescent="0.3">
      <c r="B125" s="131" t="s">
        <v>263</v>
      </c>
      <c r="C125" s="193"/>
    </row>
    <row r="126" spans="1:3" s="94" customFormat="1" ht="15" x14ac:dyDescent="0.3">
      <c r="B126" s="131" t="s">
        <v>264</v>
      </c>
      <c r="C126" s="193"/>
    </row>
    <row r="127" spans="1:3" s="94" customFormat="1" ht="15" x14ac:dyDescent="0.3">
      <c r="B127" s="131" t="s">
        <v>959</v>
      </c>
      <c r="C127" s="193"/>
    </row>
    <row r="128" spans="1:3" s="94" customFormat="1" ht="15" x14ac:dyDescent="0.3">
      <c r="B128" s="131" t="s">
        <v>407</v>
      </c>
      <c r="C128" s="193"/>
    </row>
    <row r="129" spans="1:10" s="94" customFormat="1" ht="15" x14ac:dyDescent="0.3">
      <c r="B129" s="131" t="s">
        <v>408</v>
      </c>
      <c r="C129" s="193"/>
    </row>
    <row r="130" spans="1:10" s="94" customFormat="1" ht="15" x14ac:dyDescent="0.3">
      <c r="B130" s="131" t="s">
        <v>266</v>
      </c>
      <c r="C130" s="193"/>
    </row>
    <row r="131" spans="1:10" s="94" customFormat="1" ht="15" x14ac:dyDescent="0.3">
      <c r="B131" s="131" t="s">
        <v>503</v>
      </c>
      <c r="C131" s="193"/>
    </row>
    <row r="132" spans="1:10" s="94" customFormat="1" ht="15" x14ac:dyDescent="0.3">
      <c r="B132" s="131" t="s">
        <v>807</v>
      </c>
      <c r="C132" s="193"/>
    </row>
    <row r="133" spans="1:10" s="94" customFormat="1" ht="15" x14ac:dyDescent="0.3">
      <c r="B133" s="131" t="s">
        <v>269</v>
      </c>
      <c r="C133" s="193"/>
    </row>
    <row r="134" spans="1:10" s="94" customFormat="1" ht="15" x14ac:dyDescent="0.3">
      <c r="B134" s="131" t="s">
        <v>270</v>
      </c>
      <c r="C134" s="193"/>
    </row>
    <row r="135" spans="1:10" s="94" customFormat="1" ht="15" x14ac:dyDescent="0.3">
      <c r="B135" s="131" t="s">
        <v>896</v>
      </c>
      <c r="C135" s="193"/>
    </row>
    <row r="136" spans="1:10" s="94" customFormat="1" ht="15" x14ac:dyDescent="0.3">
      <c r="B136" s="131" t="s">
        <v>506</v>
      </c>
      <c r="C136" s="193"/>
    </row>
    <row r="137" spans="1:10" s="94" customFormat="1" ht="15" x14ac:dyDescent="0.3">
      <c r="C137" s="144"/>
    </row>
    <row r="138" spans="1:10" s="94" customFormat="1" ht="15" x14ac:dyDescent="0.3">
      <c r="B138" s="88" t="s">
        <v>271</v>
      </c>
      <c r="C138" s="192"/>
      <c r="D138" s="102"/>
      <c r="E138" s="160"/>
      <c r="F138" s="147"/>
      <c r="G138" s="41"/>
      <c r="H138" s="41"/>
      <c r="I138" s="41"/>
      <c r="J138" s="41"/>
    </row>
    <row r="139" spans="1:10" x14ac:dyDescent="0.3">
      <c r="A139" s="94"/>
      <c r="B139" s="92" t="s">
        <v>205</v>
      </c>
      <c r="C139" s="56">
        <f>(IF(Character!B17&gt;=7,1,0))+(IF(Character!B17&gt;=8,1,0))+(IF(Character!B17&gt;=9,1,0))</f>
        <v>3</v>
      </c>
      <c r="E139" s="41"/>
      <c r="F139" s="64"/>
      <c r="G139" s="41"/>
      <c r="H139" s="41"/>
      <c r="I139" s="41"/>
      <c r="J139" s="41"/>
    </row>
    <row r="140" spans="1:10" s="94" customFormat="1" ht="15" x14ac:dyDescent="0.3">
      <c r="B140" s="92" t="s">
        <v>105</v>
      </c>
      <c r="C140" s="56">
        <v>0</v>
      </c>
      <c r="D140" s="56"/>
      <c r="E140" s="41"/>
      <c r="F140" s="64"/>
      <c r="G140" s="41"/>
      <c r="H140" s="41"/>
      <c r="I140" s="41"/>
      <c r="J140" s="41"/>
    </row>
    <row r="141" spans="1:10" s="94" customFormat="1" ht="15" x14ac:dyDescent="0.3">
      <c r="B141" s="100" t="s">
        <v>180</v>
      </c>
      <c r="C141" s="120" t="s">
        <v>929</v>
      </c>
      <c r="D141" s="120" t="s">
        <v>355</v>
      </c>
      <c r="E141" s="120" t="s">
        <v>182</v>
      </c>
      <c r="F141" s="121" t="s">
        <v>129</v>
      </c>
      <c r="G141" s="41"/>
      <c r="H141" s="41"/>
      <c r="I141" s="41"/>
      <c r="J141" s="41"/>
    </row>
    <row r="142" spans="1:10" x14ac:dyDescent="0.3">
      <c r="A142" s="94"/>
      <c r="B142" s="131" t="s">
        <v>960</v>
      </c>
      <c r="C142" s="193"/>
    </row>
    <row r="143" spans="1:10" x14ac:dyDescent="0.3">
      <c r="A143" s="94"/>
      <c r="B143" s="131" t="s">
        <v>412</v>
      </c>
      <c r="C143" s="193"/>
    </row>
    <row r="144" spans="1:10" x14ac:dyDescent="0.3">
      <c r="A144" s="94"/>
      <c r="B144" s="131" t="s">
        <v>509</v>
      </c>
      <c r="C144" s="193"/>
    </row>
    <row r="145" spans="1:3" x14ac:dyDescent="0.3">
      <c r="A145" s="94"/>
      <c r="B145" s="131" t="s">
        <v>273</v>
      </c>
      <c r="C145" s="193"/>
    </row>
    <row r="146" spans="1:3" x14ac:dyDescent="0.3">
      <c r="A146" s="94"/>
      <c r="B146" s="131" t="s">
        <v>510</v>
      </c>
      <c r="C146" s="193"/>
    </row>
    <row r="147" spans="1:3" x14ac:dyDescent="0.3">
      <c r="A147" s="94"/>
      <c r="B147" s="131" t="s">
        <v>413</v>
      </c>
      <c r="C147" s="193"/>
    </row>
    <row r="148" spans="1:3" x14ac:dyDescent="0.3">
      <c r="A148" s="94"/>
      <c r="B148" s="131" t="s">
        <v>274</v>
      </c>
      <c r="C148" s="193"/>
    </row>
    <row r="149" spans="1:3" x14ac:dyDescent="0.3">
      <c r="A149" s="94"/>
      <c r="B149" s="131" t="s">
        <v>961</v>
      </c>
      <c r="C149" s="193"/>
    </row>
    <row r="150" spans="1:3" x14ac:dyDescent="0.3">
      <c r="A150" s="94"/>
      <c r="B150" s="131" t="s">
        <v>962</v>
      </c>
      <c r="C150" s="193"/>
    </row>
    <row r="151" spans="1:3" x14ac:dyDescent="0.3">
      <c r="A151" s="94"/>
      <c r="B151" s="131" t="s">
        <v>963</v>
      </c>
      <c r="C151" s="193"/>
    </row>
    <row r="152" spans="1:3" s="94" customFormat="1" ht="15" x14ac:dyDescent="0.3">
      <c r="B152" s="131" t="s">
        <v>276</v>
      </c>
      <c r="C152" s="193"/>
    </row>
    <row r="153" spans="1:3" s="94" customFormat="1" ht="15" x14ac:dyDescent="0.3">
      <c r="B153" s="131" t="s">
        <v>277</v>
      </c>
      <c r="C153" s="193"/>
    </row>
    <row r="154" spans="1:3" s="94" customFormat="1" ht="15" x14ac:dyDescent="0.3">
      <c r="B154" s="131" t="s">
        <v>517</v>
      </c>
      <c r="C154" s="193"/>
    </row>
    <row r="155" spans="1:3" s="94" customFormat="1" ht="15" x14ac:dyDescent="0.3">
      <c r="B155" s="131" t="s">
        <v>964</v>
      </c>
      <c r="C155" s="193"/>
    </row>
    <row r="156" spans="1:3" s="94" customFormat="1" ht="15" x14ac:dyDescent="0.3">
      <c r="B156" s="131" t="s">
        <v>278</v>
      </c>
      <c r="C156" s="193"/>
    </row>
    <row r="157" spans="1:3" s="94" customFormat="1" ht="15" x14ac:dyDescent="0.3">
      <c r="B157" s="131" t="s">
        <v>965</v>
      </c>
      <c r="C157" s="193"/>
    </row>
    <row r="158" spans="1:3" s="94" customFormat="1" ht="15" x14ac:dyDescent="0.3">
      <c r="B158" s="131" t="s">
        <v>966</v>
      </c>
      <c r="C158" s="193"/>
    </row>
    <row r="159" spans="1:3" s="94" customFormat="1" ht="15" x14ac:dyDescent="0.3">
      <c r="B159" s="131" t="s">
        <v>967</v>
      </c>
      <c r="C159" s="193"/>
    </row>
    <row r="160" spans="1:3" s="94" customFormat="1" ht="15" x14ac:dyDescent="0.3">
      <c r="B160" s="131" t="s">
        <v>968</v>
      </c>
      <c r="C160" s="193"/>
    </row>
    <row r="161" spans="1:10" s="94" customFormat="1" ht="15" x14ac:dyDescent="0.3">
      <c r="B161" s="131" t="s">
        <v>279</v>
      </c>
      <c r="C161" s="193"/>
    </row>
    <row r="162" spans="1:10" s="94" customFormat="1" ht="15" x14ac:dyDescent="0.3">
      <c r="B162" s="131" t="s">
        <v>418</v>
      </c>
      <c r="C162" s="193"/>
    </row>
    <row r="163" spans="1:10" s="94" customFormat="1" ht="15" x14ac:dyDescent="0.3">
      <c r="B163" s="131" t="s">
        <v>519</v>
      </c>
      <c r="C163" s="193"/>
    </row>
    <row r="164" spans="1:10" s="94" customFormat="1" ht="15" x14ac:dyDescent="0.3">
      <c r="B164" s="131" t="s">
        <v>520</v>
      </c>
      <c r="C164" s="193"/>
    </row>
    <row r="165" spans="1:10" s="94" customFormat="1" ht="15" x14ac:dyDescent="0.3">
      <c r="C165" s="144"/>
    </row>
    <row r="166" spans="1:10" s="94" customFormat="1" ht="15" x14ac:dyDescent="0.3">
      <c r="B166" s="88" t="s">
        <v>280</v>
      </c>
      <c r="C166" s="192"/>
      <c r="D166" s="102"/>
      <c r="E166" s="160"/>
      <c r="F166" s="147"/>
      <c r="G166" s="41"/>
      <c r="H166" s="41"/>
      <c r="I166" s="41"/>
      <c r="J166" s="41"/>
    </row>
    <row r="167" spans="1:10" x14ac:dyDescent="0.3">
      <c r="A167" s="94"/>
      <c r="B167" s="92" t="s">
        <v>205</v>
      </c>
      <c r="C167" s="56">
        <f>(IF(Character!B17&gt;=10,1,0))+(IF(Character!B17&gt;=11,1,0))+(IF(Character!B17&gt;=18,1,0))</f>
        <v>2</v>
      </c>
      <c r="E167" s="41"/>
      <c r="F167" s="64"/>
      <c r="G167" s="41"/>
      <c r="H167" s="41"/>
      <c r="I167" s="41"/>
      <c r="J167" s="41"/>
    </row>
    <row r="168" spans="1:10" s="94" customFormat="1" ht="15" x14ac:dyDescent="0.3">
      <c r="B168" s="92" t="s">
        <v>105</v>
      </c>
      <c r="C168" s="56">
        <v>0</v>
      </c>
      <c r="D168" s="56"/>
      <c r="E168" s="41"/>
      <c r="F168" s="64"/>
      <c r="G168" s="41"/>
      <c r="H168" s="41"/>
      <c r="I168" s="41"/>
      <c r="J168" s="41"/>
    </row>
    <row r="169" spans="1:10" s="94" customFormat="1" ht="15" x14ac:dyDescent="0.3">
      <c r="B169" s="100" t="s">
        <v>180</v>
      </c>
      <c r="C169" s="120" t="s">
        <v>929</v>
      </c>
      <c r="D169" s="120" t="s">
        <v>355</v>
      </c>
      <c r="E169" s="120" t="s">
        <v>182</v>
      </c>
      <c r="F169" s="121" t="s">
        <v>129</v>
      </c>
      <c r="G169" s="41"/>
      <c r="H169" s="41"/>
      <c r="I169" s="41"/>
      <c r="J169" s="41"/>
    </row>
    <row r="170" spans="1:10" x14ac:dyDescent="0.3">
      <c r="A170" s="94"/>
      <c r="B170" s="131" t="s">
        <v>281</v>
      </c>
      <c r="C170" s="193"/>
    </row>
    <row r="171" spans="1:10" x14ac:dyDescent="0.3">
      <c r="A171" s="94"/>
      <c r="B171" s="131" t="s">
        <v>969</v>
      </c>
      <c r="C171" s="193"/>
    </row>
    <row r="172" spans="1:10" x14ac:dyDescent="0.3">
      <c r="A172" s="94"/>
      <c r="B172" s="131" t="s">
        <v>808</v>
      </c>
      <c r="C172" s="193"/>
    </row>
    <row r="173" spans="1:10" x14ac:dyDescent="0.3">
      <c r="A173" s="94"/>
      <c r="B173" s="131" t="s">
        <v>809</v>
      </c>
      <c r="C173" s="193"/>
    </row>
    <row r="174" spans="1:10" x14ac:dyDescent="0.3">
      <c r="A174" s="94"/>
      <c r="B174" s="131" t="s">
        <v>524</v>
      </c>
      <c r="C174" s="193"/>
    </row>
    <row r="175" spans="1:10" x14ac:dyDescent="0.3">
      <c r="B175" s="131" t="s">
        <v>898</v>
      </c>
      <c r="C175" s="193"/>
    </row>
    <row r="176" spans="1:10" x14ac:dyDescent="0.3">
      <c r="B176" s="131" t="s">
        <v>810</v>
      </c>
      <c r="C176" s="193"/>
    </row>
    <row r="177" spans="2:4" x14ac:dyDescent="0.3">
      <c r="B177" s="131" t="s">
        <v>283</v>
      </c>
      <c r="C177" s="193"/>
    </row>
    <row r="178" spans="2:4" x14ac:dyDescent="0.3">
      <c r="B178" s="131" t="s">
        <v>284</v>
      </c>
      <c r="C178" s="193"/>
    </row>
    <row r="179" spans="2:4" x14ac:dyDescent="0.3">
      <c r="B179" s="131" t="s">
        <v>285</v>
      </c>
      <c r="C179" s="193"/>
    </row>
    <row r="180" spans="2:4" x14ac:dyDescent="0.3">
      <c r="B180" s="131" t="s">
        <v>287</v>
      </c>
      <c r="C180" s="193"/>
    </row>
    <row r="181" spans="2:4" x14ac:dyDescent="0.3">
      <c r="B181" s="131" t="s">
        <v>288</v>
      </c>
      <c r="C181" s="193"/>
      <c r="D181" s="94"/>
    </row>
    <row r="182" spans="2:4" x14ac:dyDescent="0.3">
      <c r="B182" s="131" t="s">
        <v>290</v>
      </c>
      <c r="C182" s="193"/>
      <c r="D182" s="94"/>
    </row>
    <row r="183" spans="2:4" x14ac:dyDescent="0.3">
      <c r="B183" s="131" t="s">
        <v>291</v>
      </c>
      <c r="C183" s="193"/>
      <c r="D183" s="94"/>
    </row>
    <row r="184" spans="2:4" x14ac:dyDescent="0.3">
      <c r="B184" s="131" t="s">
        <v>970</v>
      </c>
      <c r="C184" s="193"/>
      <c r="D184" s="94"/>
    </row>
    <row r="185" spans="2:4" x14ac:dyDescent="0.3">
      <c r="B185" s="131" t="s">
        <v>292</v>
      </c>
      <c r="C185" s="193"/>
      <c r="D185" s="94"/>
    </row>
    <row r="186" spans="2:4" x14ac:dyDescent="0.3">
      <c r="B186" s="131" t="s">
        <v>971</v>
      </c>
      <c r="C186" s="193"/>
    </row>
    <row r="187" spans="2:4" x14ac:dyDescent="0.3">
      <c r="B187" s="131" t="s">
        <v>294</v>
      </c>
      <c r="C187" s="193"/>
      <c r="D187" s="94"/>
    </row>
    <row r="188" spans="2:4" x14ac:dyDescent="0.3">
      <c r="B188" s="131" t="s">
        <v>295</v>
      </c>
      <c r="C188" s="193"/>
      <c r="D188" s="94"/>
    </row>
    <row r="189" spans="2:4" x14ac:dyDescent="0.3">
      <c r="B189" s="131" t="s">
        <v>811</v>
      </c>
      <c r="C189" s="193"/>
      <c r="D189" s="94"/>
    </row>
    <row r="190" spans="2:4" x14ac:dyDescent="0.3">
      <c r="B190" s="131" t="s">
        <v>296</v>
      </c>
      <c r="C190" s="193"/>
      <c r="D190" s="94"/>
    </row>
    <row r="191" spans="2:4" x14ac:dyDescent="0.3">
      <c r="B191" s="131" t="s">
        <v>972</v>
      </c>
      <c r="C191" s="193"/>
      <c r="D191" s="94"/>
    </row>
    <row r="192" spans="2:4" x14ac:dyDescent="0.3">
      <c r="B192" s="131" t="s">
        <v>528</v>
      </c>
      <c r="C192" s="193"/>
      <c r="D192" s="94"/>
    </row>
    <row r="194" spans="2:10" x14ac:dyDescent="0.3">
      <c r="B194" s="88" t="s">
        <v>297</v>
      </c>
      <c r="C194" s="192"/>
      <c r="D194" s="102"/>
      <c r="E194" s="160"/>
      <c r="F194" s="147"/>
      <c r="G194" s="41"/>
      <c r="H194" s="41"/>
      <c r="I194" s="41"/>
      <c r="J194" s="41"/>
    </row>
    <row r="195" spans="2:10" x14ac:dyDescent="0.3">
      <c r="B195" s="92" t="s">
        <v>205</v>
      </c>
      <c r="C195" s="56">
        <f>(IF(Character!B17&gt;=11,1,0))+(IF(Character!B17&gt;=19,1,0))</f>
        <v>1</v>
      </c>
      <c r="E195" s="41"/>
      <c r="F195" s="64"/>
      <c r="G195" s="41"/>
      <c r="H195" s="41"/>
      <c r="I195" s="41"/>
      <c r="J195" s="41"/>
    </row>
    <row r="196" spans="2:10" x14ac:dyDescent="0.3">
      <c r="B196" s="92" t="s">
        <v>105</v>
      </c>
      <c r="C196" s="56">
        <v>0</v>
      </c>
      <c r="D196" s="56"/>
      <c r="E196" s="41"/>
      <c r="F196" s="64"/>
      <c r="G196" s="41"/>
      <c r="H196" s="41"/>
      <c r="I196" s="41"/>
      <c r="J196" s="41"/>
    </row>
    <row r="197" spans="2:10" x14ac:dyDescent="0.3">
      <c r="B197" s="100" t="s">
        <v>180</v>
      </c>
      <c r="C197" s="120" t="s">
        <v>929</v>
      </c>
      <c r="D197" s="120" t="s">
        <v>355</v>
      </c>
      <c r="E197" s="120" t="s">
        <v>182</v>
      </c>
      <c r="F197" s="121" t="s">
        <v>129</v>
      </c>
      <c r="G197" s="41"/>
      <c r="H197" s="41"/>
      <c r="I197" s="41"/>
      <c r="J197" s="41"/>
    </row>
    <row r="198" spans="2:10" x14ac:dyDescent="0.3">
      <c r="B198" s="131" t="s">
        <v>812</v>
      </c>
      <c r="C198" s="193"/>
    </row>
    <row r="199" spans="2:10" x14ac:dyDescent="0.3">
      <c r="B199" s="131" t="s">
        <v>813</v>
      </c>
      <c r="C199" s="193"/>
    </row>
    <row r="200" spans="2:10" x14ac:dyDescent="0.3">
      <c r="B200" s="131" t="s">
        <v>814</v>
      </c>
      <c r="C200" s="193"/>
    </row>
    <row r="201" spans="2:10" x14ac:dyDescent="0.3">
      <c r="B201" s="131" t="s">
        <v>973</v>
      </c>
      <c r="C201" s="193"/>
    </row>
    <row r="202" spans="2:10" x14ac:dyDescent="0.3">
      <c r="B202" s="131" t="s">
        <v>429</v>
      </c>
      <c r="C202" s="193"/>
    </row>
    <row r="203" spans="2:10" x14ac:dyDescent="0.3">
      <c r="B203" s="131" t="s">
        <v>815</v>
      </c>
      <c r="C203" s="193"/>
    </row>
    <row r="204" spans="2:10" x14ac:dyDescent="0.3">
      <c r="B204" s="131" t="s">
        <v>974</v>
      </c>
      <c r="C204" s="193"/>
    </row>
    <row r="205" spans="2:10" x14ac:dyDescent="0.3">
      <c r="B205" s="131" t="s">
        <v>298</v>
      </c>
      <c r="C205" s="193"/>
    </row>
    <row r="206" spans="2:10" x14ac:dyDescent="0.3">
      <c r="B206" s="131" t="s">
        <v>900</v>
      </c>
      <c r="C206" s="193"/>
    </row>
    <row r="207" spans="2:10" x14ac:dyDescent="0.3">
      <c r="B207" s="131" t="s">
        <v>816</v>
      </c>
      <c r="C207" s="193"/>
    </row>
    <row r="208" spans="2:10" x14ac:dyDescent="0.3">
      <c r="B208" s="131" t="s">
        <v>300</v>
      </c>
      <c r="C208" s="193"/>
    </row>
    <row r="209" spans="2:10" x14ac:dyDescent="0.3">
      <c r="B209" s="131" t="s">
        <v>975</v>
      </c>
      <c r="C209" s="193"/>
      <c r="D209" s="94"/>
    </row>
    <row r="210" spans="2:10" x14ac:dyDescent="0.3">
      <c r="B210" s="131" t="s">
        <v>301</v>
      </c>
      <c r="C210" s="193"/>
      <c r="D210" s="94"/>
    </row>
    <row r="211" spans="2:10" x14ac:dyDescent="0.3">
      <c r="B211" s="131" t="s">
        <v>531</v>
      </c>
      <c r="C211" s="193"/>
      <c r="D211" s="94"/>
    </row>
    <row r="212" spans="2:10" x14ac:dyDescent="0.3">
      <c r="B212" s="131" t="s">
        <v>976</v>
      </c>
      <c r="C212" s="193"/>
      <c r="D212" s="94"/>
    </row>
    <row r="213" spans="2:10" x14ac:dyDescent="0.3">
      <c r="B213" s="131" t="s">
        <v>302</v>
      </c>
      <c r="C213" s="193"/>
      <c r="D213" s="94"/>
    </row>
    <row r="214" spans="2:10" x14ac:dyDescent="0.3">
      <c r="B214" s="131" t="s">
        <v>303</v>
      </c>
      <c r="C214" s="193"/>
      <c r="D214" s="94"/>
    </row>
    <row r="215" spans="2:10" x14ac:dyDescent="0.3">
      <c r="B215" s="131" t="s">
        <v>532</v>
      </c>
      <c r="C215" s="193"/>
      <c r="D215" s="94"/>
    </row>
    <row r="216" spans="2:10" x14ac:dyDescent="0.3">
      <c r="B216" s="131" t="s">
        <v>304</v>
      </c>
      <c r="C216" s="193"/>
    </row>
    <row r="217" spans="2:10" x14ac:dyDescent="0.3">
      <c r="B217" s="131" t="s">
        <v>977</v>
      </c>
      <c r="C217" s="193"/>
    </row>
    <row r="218" spans="2:10" x14ac:dyDescent="0.3">
      <c r="D218" s="94"/>
    </row>
    <row r="219" spans="2:10" x14ac:dyDescent="0.3">
      <c r="B219" s="88" t="s">
        <v>305</v>
      </c>
      <c r="C219" s="192"/>
      <c r="D219" s="102"/>
      <c r="E219" s="160"/>
      <c r="F219" s="147"/>
      <c r="G219" s="41"/>
      <c r="H219" s="41"/>
      <c r="I219" s="41"/>
      <c r="J219" s="41"/>
    </row>
    <row r="220" spans="2:10" x14ac:dyDescent="0.3">
      <c r="B220" s="92" t="s">
        <v>205</v>
      </c>
      <c r="C220" s="56">
        <f>(IF(Character!B17&gt;=13,1,0))+(IF(Character!B17&gt;=20,1,0))</f>
        <v>0</v>
      </c>
      <c r="E220" s="41"/>
      <c r="F220" s="64"/>
      <c r="G220" s="41"/>
      <c r="H220" s="41"/>
      <c r="I220" s="41"/>
      <c r="J220" s="41"/>
    </row>
    <row r="221" spans="2:10" x14ac:dyDescent="0.3">
      <c r="B221" s="92" t="s">
        <v>105</v>
      </c>
      <c r="C221" s="56">
        <v>0</v>
      </c>
      <c r="D221" s="56"/>
      <c r="E221" s="41"/>
      <c r="F221" s="64"/>
      <c r="G221" s="41"/>
      <c r="H221" s="41"/>
      <c r="I221" s="41"/>
      <c r="J221" s="41"/>
    </row>
    <row r="222" spans="2:10" x14ac:dyDescent="0.3">
      <c r="B222" s="100" t="s">
        <v>180</v>
      </c>
      <c r="C222" s="120" t="s">
        <v>929</v>
      </c>
      <c r="D222" s="120" t="s">
        <v>355</v>
      </c>
      <c r="E222" s="120" t="s">
        <v>182</v>
      </c>
      <c r="F222" s="121" t="s">
        <v>129</v>
      </c>
      <c r="G222" s="41"/>
      <c r="H222" s="41"/>
      <c r="I222" s="41"/>
      <c r="J222" s="41"/>
    </row>
    <row r="223" spans="2:10" x14ac:dyDescent="0.3">
      <c r="B223" s="131" t="s">
        <v>817</v>
      </c>
      <c r="C223" s="193"/>
    </row>
    <row r="224" spans="2:10" x14ac:dyDescent="0.3">
      <c r="B224" s="131" t="s">
        <v>306</v>
      </c>
      <c r="C224" s="193"/>
    </row>
    <row r="225" spans="2:10" x14ac:dyDescent="0.3">
      <c r="B225" s="131" t="s">
        <v>818</v>
      </c>
      <c r="C225" s="193"/>
    </row>
    <row r="226" spans="2:10" x14ac:dyDescent="0.3">
      <c r="B226" s="131" t="s">
        <v>307</v>
      </c>
      <c r="C226" s="193"/>
    </row>
    <row r="227" spans="2:10" x14ac:dyDescent="0.3">
      <c r="B227" s="131" t="s">
        <v>308</v>
      </c>
      <c r="C227" s="193"/>
    </row>
    <row r="228" spans="2:10" x14ac:dyDescent="0.3">
      <c r="B228" s="131" t="s">
        <v>309</v>
      </c>
      <c r="C228" s="193"/>
      <c r="D228" s="94"/>
    </row>
    <row r="229" spans="2:10" x14ac:dyDescent="0.3">
      <c r="B229" s="131" t="s">
        <v>310</v>
      </c>
      <c r="C229" s="193"/>
      <c r="D229" s="94"/>
    </row>
    <row r="230" spans="2:10" x14ac:dyDescent="0.3">
      <c r="B230" s="131" t="s">
        <v>439</v>
      </c>
      <c r="C230" s="193"/>
    </row>
    <row r="231" spans="2:10" x14ac:dyDescent="0.3">
      <c r="B231" s="131" t="s">
        <v>819</v>
      </c>
      <c r="C231" s="193"/>
    </row>
    <row r="232" spans="2:10" x14ac:dyDescent="0.3">
      <c r="B232" s="131" t="s">
        <v>311</v>
      </c>
      <c r="C232" s="193"/>
    </row>
    <row r="233" spans="2:10" x14ac:dyDescent="0.3">
      <c r="B233" s="131" t="s">
        <v>536</v>
      </c>
      <c r="C233" s="193"/>
    </row>
    <row r="234" spans="2:10" x14ac:dyDescent="0.3">
      <c r="B234" s="131" t="s">
        <v>978</v>
      </c>
      <c r="C234" s="193"/>
    </row>
    <row r="235" spans="2:10" x14ac:dyDescent="0.3">
      <c r="B235" s="131" t="s">
        <v>979</v>
      </c>
      <c r="C235" s="193"/>
      <c r="D235" s="94"/>
    </row>
    <row r="236" spans="2:10" x14ac:dyDescent="0.3">
      <c r="B236" s="131" t="s">
        <v>314</v>
      </c>
      <c r="C236" s="193"/>
      <c r="D236" s="94"/>
    </row>
    <row r="237" spans="2:10" x14ac:dyDescent="0.3">
      <c r="B237" s="131" t="s">
        <v>315</v>
      </c>
      <c r="C237" s="193"/>
      <c r="D237" s="94"/>
    </row>
    <row r="238" spans="2:10" x14ac:dyDescent="0.3">
      <c r="D238" s="94"/>
    </row>
    <row r="239" spans="2:10" x14ac:dyDescent="0.3">
      <c r="B239" s="88" t="s">
        <v>316</v>
      </c>
      <c r="C239" s="192"/>
      <c r="D239" s="102"/>
      <c r="E239" s="160"/>
      <c r="F239" s="147"/>
      <c r="G239" s="41"/>
      <c r="H239" s="41"/>
      <c r="I239" s="41"/>
      <c r="J239" s="41"/>
    </row>
    <row r="240" spans="2:10" x14ac:dyDescent="0.3">
      <c r="B240" s="92" t="s">
        <v>205</v>
      </c>
      <c r="C240" s="56">
        <f>(IF(Character!B17&gt;=15,1,0))</f>
        <v>0</v>
      </c>
      <c r="E240" s="41"/>
      <c r="F240" s="64"/>
      <c r="G240" s="41"/>
      <c r="H240" s="41"/>
      <c r="I240" s="41"/>
      <c r="J240" s="41"/>
    </row>
    <row r="241" spans="2:10" x14ac:dyDescent="0.3">
      <c r="B241" s="92" t="s">
        <v>105</v>
      </c>
      <c r="C241" s="56">
        <v>0</v>
      </c>
      <c r="D241" s="56"/>
      <c r="E241" s="41"/>
      <c r="F241" s="64"/>
      <c r="G241" s="41"/>
      <c r="H241" s="41"/>
      <c r="I241" s="41"/>
      <c r="J241" s="41"/>
    </row>
    <row r="242" spans="2:10" x14ac:dyDescent="0.3">
      <c r="B242" s="100" t="s">
        <v>180</v>
      </c>
      <c r="C242" s="120" t="s">
        <v>929</v>
      </c>
      <c r="D242" s="120" t="s">
        <v>355</v>
      </c>
      <c r="E242" s="120" t="s">
        <v>182</v>
      </c>
      <c r="F242" s="121" t="s">
        <v>129</v>
      </c>
      <c r="G242" s="41"/>
      <c r="H242" s="41"/>
      <c r="I242" s="41"/>
      <c r="J242" s="41"/>
    </row>
    <row r="243" spans="2:10" x14ac:dyDescent="0.3">
      <c r="B243" s="131" t="s">
        <v>440</v>
      </c>
      <c r="C243" s="193"/>
    </row>
    <row r="244" spans="2:10" x14ac:dyDescent="0.3">
      <c r="B244" s="131" t="s">
        <v>538</v>
      </c>
      <c r="C244" s="193"/>
    </row>
    <row r="245" spans="2:10" x14ac:dyDescent="0.3">
      <c r="B245" s="131" t="s">
        <v>980</v>
      </c>
      <c r="C245" s="193"/>
    </row>
    <row r="246" spans="2:10" x14ac:dyDescent="0.3">
      <c r="B246" s="131" t="s">
        <v>441</v>
      </c>
      <c r="C246" s="193"/>
    </row>
    <row r="247" spans="2:10" x14ac:dyDescent="0.3">
      <c r="B247" s="131" t="s">
        <v>901</v>
      </c>
      <c r="C247" s="193"/>
    </row>
    <row r="248" spans="2:10" x14ac:dyDescent="0.3">
      <c r="B248" s="131" t="s">
        <v>317</v>
      </c>
      <c r="C248" s="193"/>
    </row>
    <row r="249" spans="2:10" x14ac:dyDescent="0.3">
      <c r="B249" s="131" t="s">
        <v>318</v>
      </c>
      <c r="C249" s="193"/>
    </row>
    <row r="250" spans="2:10" x14ac:dyDescent="0.3">
      <c r="B250" s="131" t="s">
        <v>820</v>
      </c>
      <c r="C250" s="193"/>
      <c r="D250" s="94"/>
    </row>
    <row r="251" spans="2:10" x14ac:dyDescent="0.3">
      <c r="B251" s="131" t="s">
        <v>981</v>
      </c>
      <c r="C251" s="193"/>
      <c r="D251" s="94"/>
    </row>
    <row r="252" spans="2:10" x14ac:dyDescent="0.3">
      <c r="B252" s="131" t="s">
        <v>320</v>
      </c>
      <c r="C252" s="193"/>
      <c r="D252" s="94"/>
    </row>
    <row r="253" spans="2:10" x14ac:dyDescent="0.3">
      <c r="B253" s="131" t="s">
        <v>321</v>
      </c>
      <c r="C253" s="193"/>
      <c r="D253" s="94"/>
    </row>
    <row r="254" spans="2:10" x14ac:dyDescent="0.3">
      <c r="B254" s="131" t="s">
        <v>539</v>
      </c>
      <c r="C254" s="193"/>
    </row>
    <row r="255" spans="2:10" x14ac:dyDescent="0.3">
      <c r="B255" s="131" t="s">
        <v>982</v>
      </c>
      <c r="C255" s="193"/>
    </row>
    <row r="257" spans="2:10" x14ac:dyDescent="0.3">
      <c r="B257" s="88" t="s">
        <v>322</v>
      </c>
      <c r="C257" s="192"/>
      <c r="D257" s="102"/>
      <c r="E257" s="160"/>
      <c r="F257" s="147"/>
      <c r="G257" s="41"/>
      <c r="H257" s="41"/>
      <c r="I257" s="41"/>
      <c r="J257" s="41"/>
    </row>
    <row r="258" spans="2:10" x14ac:dyDescent="0.3">
      <c r="B258" s="92" t="s">
        <v>205</v>
      </c>
      <c r="C258" s="56">
        <f>(IF(Character!B17&gt;=17,1,0))</f>
        <v>0</v>
      </c>
      <c r="E258" s="41"/>
      <c r="F258" s="64"/>
      <c r="G258" s="41"/>
      <c r="H258" s="41"/>
      <c r="I258" s="41"/>
      <c r="J258" s="41"/>
    </row>
    <row r="259" spans="2:10" x14ac:dyDescent="0.3">
      <c r="B259" s="92" t="s">
        <v>105</v>
      </c>
      <c r="C259" s="56">
        <v>0</v>
      </c>
      <c r="D259" s="56"/>
      <c r="E259" s="41"/>
      <c r="F259" s="64"/>
      <c r="G259" s="41"/>
      <c r="H259" s="41"/>
      <c r="I259" s="41"/>
      <c r="J259" s="41"/>
    </row>
    <row r="260" spans="2:10" x14ac:dyDescent="0.3">
      <c r="B260" s="100" t="s">
        <v>180</v>
      </c>
      <c r="C260" s="120" t="s">
        <v>929</v>
      </c>
      <c r="D260" s="120" t="s">
        <v>355</v>
      </c>
      <c r="E260" s="120" t="s">
        <v>182</v>
      </c>
      <c r="F260" s="121" t="s">
        <v>129</v>
      </c>
      <c r="G260" s="41"/>
      <c r="H260" s="41"/>
      <c r="I260" s="41"/>
      <c r="J260" s="41"/>
    </row>
    <row r="261" spans="2:10" x14ac:dyDescent="0.3">
      <c r="B261" s="131" t="s">
        <v>444</v>
      </c>
      <c r="C261" s="193"/>
    </row>
    <row r="262" spans="2:10" x14ac:dyDescent="0.3">
      <c r="B262" s="131" t="s">
        <v>323</v>
      </c>
      <c r="C262" s="193"/>
    </row>
    <row r="263" spans="2:10" x14ac:dyDescent="0.3">
      <c r="B263" s="131" t="s">
        <v>445</v>
      </c>
      <c r="C263" s="193"/>
    </row>
    <row r="264" spans="2:10" x14ac:dyDescent="0.3">
      <c r="B264" s="131" t="s">
        <v>902</v>
      </c>
      <c r="C264" s="193"/>
    </row>
    <row r="265" spans="2:10" x14ac:dyDescent="0.3">
      <c r="B265" s="131" t="s">
        <v>821</v>
      </c>
      <c r="C265" s="193"/>
      <c r="D265" s="94"/>
    </row>
    <row r="266" spans="2:10" x14ac:dyDescent="0.3">
      <c r="B266" s="131" t="s">
        <v>325</v>
      </c>
      <c r="C266" s="193"/>
    </row>
    <row r="267" spans="2:10" x14ac:dyDescent="0.3">
      <c r="B267" s="131" t="s">
        <v>983</v>
      </c>
      <c r="C267" s="193"/>
    </row>
    <row r="268" spans="2:10" x14ac:dyDescent="0.3">
      <c r="B268" s="131" t="s">
        <v>541</v>
      </c>
      <c r="C268" s="193"/>
    </row>
    <row r="269" spans="2:10" x14ac:dyDescent="0.3">
      <c r="B269" s="131" t="s">
        <v>822</v>
      </c>
      <c r="C269" s="193"/>
    </row>
    <row r="270" spans="2:10" x14ac:dyDescent="0.3">
      <c r="B270" s="131" t="s">
        <v>326</v>
      </c>
      <c r="C270" s="193"/>
    </row>
    <row r="271" spans="2:10" x14ac:dyDescent="0.3">
      <c r="B271" s="131" t="s">
        <v>984</v>
      </c>
      <c r="C271" s="193"/>
      <c r="D271" s="94"/>
    </row>
  </sheetData>
  <conditionalFormatting sqref="B34:C63 B69:C102 B108:C136 B142:C164 B170:C192 B223:C237 B243:C255 B261:C271 B198:C217">
    <cfRule type="expression" dxfId="3" priority="2">
      <formula>AND($D$8=$D$9,D34&lt;&gt;"*")</formula>
    </cfRule>
  </conditionalFormatting>
  <conditionalFormatting sqref="B34:C63 B69:C102 B108:C136 B142:C164 B170:C192 B223:C237 B243:C255 B261:C271 B9:D9 B198:C217">
    <cfRule type="expression" dxfId="2" priority="3">
      <formula>AND($D$8&lt;$D$9)</formula>
    </cfRule>
  </conditionalFormatting>
  <conditionalFormatting sqref="B13:C28">
    <cfRule type="expression" dxfId="1" priority="4">
      <formula>AND($C$11=(COUNTA($D$13:$D$28)),D13&lt;&gt;"*")</formula>
    </cfRule>
    <cfRule type="expression" dxfId="0" priority="5">
      <formula>AND($C$11&lt;(COUNTA($D$13:$D$28)))</formula>
    </cfRule>
  </conditionalFormatting>
  <hyperlinks>
    <hyperlink ref="I5" location="'Feature Desc.'!A2869" display="Arcane Recovery" xr:uid="{00000000-0004-0000-0E00-000000000000}"/>
    <hyperlink ref="I7" location="'Feature Desc.'!A2890" display="Spell Mastery" xr:uid="{00000000-0004-0000-0E00-000001000000}"/>
    <hyperlink ref="I8" location="'Feature Desc.'!A2902" display="Signature Spells" xr:uid="{00000000-0004-0000-0E00-000002000000}"/>
    <hyperlink ref="I11" location="'Feature Desc.'!A2919" display="Arcane Ward" xr:uid="{00000000-0004-0000-0E00-000003000000}"/>
    <hyperlink ref="I12" location="'Feature Desc.'!A2936" display="Projected Ward" xr:uid="{00000000-0004-0000-0E00-000004000000}"/>
    <hyperlink ref="B13" location="'Spell Desc.'!A1" display="Acid Splash" xr:uid="{00000000-0004-0000-0E00-000005000000}"/>
    <hyperlink ref="I13" location="'Feature Desc.'!A2943" display="Improved Abjuration" xr:uid="{00000000-0004-0000-0E00-000006000000}"/>
    <hyperlink ref="B14" location="'Spell Desc.'!A838" display="Blade Ward" xr:uid="{00000000-0004-0000-0E00-000007000000}"/>
    <hyperlink ref="I14" location="'Feature Desc.'!A2950" display="Spell Resistance" xr:uid="{00000000-0004-0000-0E00-000008000000}"/>
    <hyperlink ref="B15" location="'Spell Desc.'!A1084" display="Chill Touch" xr:uid="{00000000-0004-0000-0E00-000009000000}"/>
    <hyperlink ref="B16" location="'Spell Desc.'!A2079" display="Dancing Lights" xr:uid="{00000000-0004-0000-0E00-00000A000000}"/>
    <hyperlink ref="B17" location="'Spell Desc.'!A3325" display="Fire Bolt" xr:uid="{00000000-0004-0000-0E00-00000B000000}"/>
    <hyperlink ref="I17" location="'Feature Desc.'!A2961" display="Minor Conjuration" xr:uid="{00000000-0004-0000-0E00-00000C000000}"/>
    <hyperlink ref="B18" location="'Spell Desc.'!A3591" display="Friends" xr:uid="{00000000-0004-0000-0E00-00000D000000}"/>
    <hyperlink ref="I18" location="'Feature Desc.'!A2973" display="Benign Transposition" xr:uid="{00000000-0004-0000-0E00-00000E000000}"/>
    <hyperlink ref="B19" location="'Spell Desc.'!A4748" display="Light" xr:uid="{00000000-0004-0000-0E00-00000F000000}"/>
    <hyperlink ref="I19" location="'Feature Desc.'!A2983" display="Focused Conjuration" xr:uid="{00000000-0004-0000-0E00-000010000000}"/>
    <hyperlink ref="B20" location="'Spell Desc.'!A4883" display="Mage Hand" xr:uid="{00000000-0004-0000-0E00-000011000000}"/>
    <hyperlink ref="I20" location="'Feature Desc.'!A2988" display="Durable Summons" xr:uid="{00000000-0004-0000-0E00-000012000000}"/>
    <hyperlink ref="B21" location="'Spell Desc.'!A5216" display="Mending" xr:uid="{00000000-0004-0000-0E00-000013000000}"/>
    <hyperlink ref="B22" location="'Spell Desc.'!A5232" display="Message" xr:uid="{00000000-0004-0000-0E00-000014000000}"/>
    <hyperlink ref="B23" location="'Spell Desc.'!A5281" display="Minor Illusion" xr:uid="{00000000-0004-0000-0E00-000015000000}"/>
    <hyperlink ref="I23" location="'Feature Desc.'!A2998" display="Portent" xr:uid="{00000000-0004-0000-0E00-000016000000}"/>
    <hyperlink ref="B24" location="'Spell Desc.'!A6003" display="Poison Spray" xr:uid="{00000000-0004-0000-0E00-000017000000}"/>
    <hyperlink ref="I24" location="'Feature Desc.'!A3010" display="Expert Divination" xr:uid="{00000000-0004-0000-0E00-000018000000}"/>
    <hyperlink ref="B25" location="'Spell Desc.'!A6101" display="Prestidigitation" xr:uid="{00000000-0004-0000-0E00-000019000000}"/>
    <hyperlink ref="I25" location="'Feature Desc.'!A3019" display="The Third Eye" xr:uid="{00000000-0004-0000-0E00-00001A000000}"/>
    <hyperlink ref="B26" location="'Spell Desc.'!A6450" display="Ray of Frost" xr:uid="{00000000-0004-0000-0E00-00001B000000}"/>
    <hyperlink ref="I26" location="'Feature Desc.'!A3033" display="Greater Portent" xr:uid="{00000000-0004-0000-0E00-00001C000000}"/>
    <hyperlink ref="B27" location="'Spell Desc.'!A1" display="Shocking Grasp" xr:uid="{00000000-0004-0000-0E00-00001D000000}"/>
    <hyperlink ref="B28" location="'Spell Desc.'!A7979" display="True Strike" xr:uid="{00000000-0004-0000-0E00-00001E000000}"/>
    <hyperlink ref="I29" location="'Feature Desc.'!A3044" display="Hypnotic Gaze" xr:uid="{00000000-0004-0000-0E00-00001F000000}"/>
    <hyperlink ref="I30" location="'Feature Desc.'!A3064" display="Instinctive Charm" xr:uid="{00000000-0004-0000-0E00-000020000000}"/>
    <hyperlink ref="I31" location="'Feature Desc.'!A3080" display="Split Enchantment" xr:uid="{00000000-0004-0000-0E00-000021000000}"/>
    <hyperlink ref="I32" location="'Feature Desc.'!A3085" display="Alter Memories" xr:uid="{00000000-0004-0000-0E00-000022000000}"/>
    <hyperlink ref="B34" location="'Spell Desc.'!A28" display="Alarm" xr:uid="{00000000-0004-0000-0E00-000023000000}"/>
    <hyperlink ref="B35" location="'Spell Desc.'!A973" display="Burning Hands" xr:uid="{00000000-0004-0000-0E00-000024000000}"/>
    <hyperlink ref="I35" location="'Feature Desc.'!A3106" display="Sculpt Spells" xr:uid="{00000000-0004-0000-0E00-000025000000}"/>
    <hyperlink ref="B36" location="'Spell Desc.'!A1064" display="Charm Person" xr:uid="{00000000-0004-0000-0E00-000026000000}"/>
    <hyperlink ref="I36" location="'Feature Desc.'!A3116" display="Potent Cantrip" xr:uid="{00000000-0004-0000-0E00-000027000000}"/>
    <hyperlink ref="B37" location="'Spell Desc.'!A1101" display="Chromatic Orb" xr:uid="{00000000-0004-0000-0E00-000028000000}"/>
    <hyperlink ref="I37" location="'Feature Desc.'!A3123" display="Empowered Evocation" xr:uid="{00000000-0004-0000-0E00-000029000000}"/>
    <hyperlink ref="B38" location="'Spell Desc.'!A1241" display="Color Spray" xr:uid="{00000000-0004-0000-0E00-00002A000000}"/>
    <hyperlink ref="I38" location="'Feature Desc.'!A3128" display="Overchannel" xr:uid="{00000000-0004-0000-0E00-00002B000000}"/>
    <hyperlink ref="B39" location="'Spell Desc.'!A1369" display="Comprehend Languages" xr:uid="{00000000-0004-0000-0E00-00002C000000}"/>
    <hyperlink ref="B40" location="'Spell Desc.'!A2251" display="Detect Magic" xr:uid="{00000000-0004-0000-0E00-00002D000000}"/>
    <hyperlink ref="B41" location="'Spell Desc.'!A2346" display="Disguise Self" xr:uid="{00000000-0004-0000-0E00-00002E000000}"/>
    <hyperlink ref="I41" location="'Feature Desc.'!A3146" display="Improved Minor Illusion" xr:uid="{00000000-0004-0000-0E00-00002F000000}"/>
    <hyperlink ref="B42" location="'Spell Desc.'!A2997" display="Expeditious Retreat" xr:uid="{00000000-0004-0000-0E00-000030000000}"/>
    <hyperlink ref="I42" location="'Feature Desc.'!A3155" display="Malleable Illusions" xr:uid="{00000000-0004-0000-0E00-000031000000}"/>
    <hyperlink ref="B43" location="'Spell Desc.'!A3078" display="False Life" xr:uid="{00000000-0004-0000-0E00-000032000000}"/>
    <hyperlink ref="I43" location="'Feature Desc.'!A3116" display="Illusory Self" xr:uid="{00000000-0004-0000-0E00-000033000000}"/>
    <hyperlink ref="B44" location="'Spell Desc.'!A3110" display="Feather Fall" xr:uid="{00000000-0004-0000-0E00-000034000000}"/>
    <hyperlink ref="I44" location="'Feature Desc.'!A3173" display="Illusory Reality" xr:uid="{00000000-0004-0000-0E00-000035000000}"/>
    <hyperlink ref="B45" location="'Spell Desc.'!A3165" display="Find Familiar" xr:uid="{00000000-0004-0000-0E00-000036000000}"/>
    <hyperlink ref="B46" location="'Spell Desc.'!A3479" display="Fog Cloud" xr:uid="{00000000-0004-0000-0E00-000037000000}"/>
    <hyperlink ref="B47" location="'Spell Desc.'!A3859" display="Grease" xr:uid="{00000000-0004-0000-0E00-000038000000}"/>
    <hyperlink ref="I47" location="'Feature Desc.'!A3192" display="Grim Harvest" xr:uid="{00000000-0004-0000-0E00-000039000000}"/>
    <hyperlink ref="B48" location="'Spell Desc.'!A4426" display="Identify" xr:uid="{00000000-0004-0000-0E00-00003A000000}"/>
    <hyperlink ref="I48" location="'Feature Desc.'!A3201" display="Undead Thralls" xr:uid="{00000000-0004-0000-0E00-00003B000000}"/>
    <hyperlink ref="B49" location="'Spell Desc.'!A4444" display="Illusory Script" xr:uid="{00000000-0004-0000-0E00-00003C000000}"/>
    <hyperlink ref="I49" location="'Feature Desc.'!A3214" display="Inured to Undeath" xr:uid="{00000000-0004-0000-0E00-00003D000000}"/>
    <hyperlink ref="B50" location="'Spell Desc.'!A4608" display="Jump" xr:uid="{00000000-0004-0000-0E00-00003E000000}"/>
    <hyperlink ref="I50" location="'Feature Desc.'!A3221" display="Command Undead" xr:uid="{00000000-0004-0000-0E00-00003F000000}"/>
    <hyperlink ref="B51" location="'Spell Desc.'!A4859" display="Longstrider" xr:uid="{00000000-0004-0000-0E00-000040000000}"/>
    <hyperlink ref="B52" location="'Spell Desc.'!A4871" display="Mage Armor" xr:uid="{00000000-0004-0000-0E00-000041000000}"/>
    <hyperlink ref="B53" location="'Spell Desc.'!A4986" display="Magic Missile" xr:uid="{00000000-0004-0000-0E00-000042000000}"/>
    <hyperlink ref="I53" location="'Feature Desc.'!A3242" display="Minor Alchemy" xr:uid="{00000000-0004-0000-0E00-000043000000}"/>
    <hyperlink ref="B54" location="'Spell Desc.'!A6347" display="Protection from Evil and Good" xr:uid="{00000000-0004-0000-0E00-000044000000}"/>
    <hyperlink ref="I54" location="'Feature Desc.'!A3255" display="Transmuter's Stone" xr:uid="{00000000-0004-0000-0E00-000045000000}"/>
    <hyperlink ref="B55" location="'Spell Desc.'!A6464" display="Ray of Sickness" xr:uid="{00000000-0004-0000-0E00-000046000000}"/>
    <hyperlink ref="I55" location="'Feature Desc.'!A3277" display="Shapechanger" xr:uid="{00000000-0004-0000-0E00-000047000000}"/>
    <hyperlink ref="B56" location="'Spell Desc.'!A6908" display="Shield of Faith" xr:uid="{00000000-0004-0000-0E00-000048000000}"/>
    <hyperlink ref="I56" location="'Feature Desc.'!A3287" display="Master Transmuter" xr:uid="{00000000-0004-0000-0E00-000049000000}"/>
    <hyperlink ref="B57" location="'Spell Desc.'!A6976" display="Silent Image" xr:uid="{00000000-0004-0000-0E00-00004A000000}"/>
    <hyperlink ref="B58" location="'Spell Desc.'!A7037" display="Sleep" xr:uid="{00000000-0004-0000-0E00-00004B000000}"/>
    <hyperlink ref="B59" location="'Spell Desc.'!A7534" display="Tasha’s Hideous Laughter" xr:uid="{00000000-0004-0000-0E00-00004C000000}"/>
    <hyperlink ref="B60" location="'Spell Desc.'!A7723" display="Tenser’s Floating Disk" xr:uid="{00000000-0004-0000-0E00-00004D000000}"/>
    <hyperlink ref="B61" location="'Spell Desc.'!A7803" display="Thunderwave" xr:uid="{00000000-0004-0000-0E00-00004E000000}"/>
    <hyperlink ref="B62" location="'Spell Desc.'!A8023" display="Unseen Servant" xr:uid="{00000000-0004-0000-0E00-00004F000000}"/>
    <hyperlink ref="B63" location="'Spell Desc.'!A8435" display="Witch Bolt" xr:uid="{00000000-0004-0000-0E00-000050000000}"/>
    <hyperlink ref="B69" location="'Spell Desc.'!A48" display="Alter Self" xr:uid="{00000000-0004-0000-0E00-000051000000}"/>
    <hyperlink ref="B70" location="'Spell Desc.'!A433" display="Arcane Lock" xr:uid="{00000000-0004-0000-0E00-000052000000}"/>
    <hyperlink ref="B71" location="'Spell Desc.'!A902" display="Blindness/Deafness" xr:uid="{00000000-0004-0000-0E00-000053000000}"/>
    <hyperlink ref="B72" location="'Spell Desc.'!A944" display="Blur" xr:uid="{00000000-0004-0000-0E00-000054000000}"/>
    <hyperlink ref="B73" location="'Spell Desc.'!A1201" display="Cloud of Daggers" xr:uid="{00000000-0004-0000-0E00-000055000000}"/>
    <hyperlink ref="B74" location="'Spell Desc.'!A1762" display="Continual Flame" xr:uid="{00000000-0004-0000-0E00-000056000000}"/>
    <hyperlink ref="B75" location="'Spell Desc.'!A2031" display="Crown of Madness" xr:uid="{00000000-0004-0000-0E00-000057000000}"/>
    <hyperlink ref="B76" location="'Spell Desc.'!A2097" display="Darkness" xr:uid="{00000000-0004-0000-0E00-000058000000}"/>
    <hyperlink ref="B77" location="'Spell Desc.'!A2118" display="Darkvision" xr:uid="{00000000-0004-0000-0E00-000059000000}"/>
    <hyperlink ref="B78" location="'Spell Desc.'!A2280" display="Detect Thoughts" xr:uid="{00000000-0004-0000-0E00-00005A000000}"/>
    <hyperlink ref="B79" location="'Spell Desc.'!A2842" display="Enlarge/Reduce" xr:uid="{00000000-0004-0000-0E00-00005B000000}"/>
    <hyperlink ref="B80" location="'Spell Desc.'!A3414" display="Flaming Sphere" xr:uid="{00000000-0004-0000-0E00-00005C000000}"/>
    <hyperlink ref="B81" location="'Spell Desc.'!A3690" display="Gentle Repose" xr:uid="{00000000-0004-0000-0E00-00005D000000}"/>
    <hyperlink ref="B82" location="'Spell Desc.'!A4007" display="Gust of Wind" xr:uid="{00000000-0004-0000-0E00-00005E000000}"/>
    <hyperlink ref="B83" location="'Spell Desc.'!A4309" display="Hold Person" xr:uid="{00000000-0004-0000-0E00-00005F000000}"/>
    <hyperlink ref="B84" location="'Spell Desc.'!A4593" display="Invisibility" xr:uid="{00000000-0004-0000-0E00-000060000000}"/>
    <hyperlink ref="B85" location="'Spell Desc.'!A4617" display="Knock" xr:uid="{00000000-0004-0000-0E00-000061000000}"/>
    <hyperlink ref="B86" location="'Spell Desc.'!A4723" display="Levitate" xr:uid="{00000000-0004-0000-0E00-000062000000}"/>
    <hyperlink ref="B87" location="'Spell Desc.'!A4840" display="Locate Object" xr:uid="{00000000-0004-0000-0E00-000063000000}"/>
    <hyperlink ref="B88" location="'Spell Desc.'!A5001" display="Magic Mouth" xr:uid="{00000000-0004-0000-0E00-000064000000}"/>
    <hyperlink ref="B89" location="'Spell Desc.'!A5034" display="Magic Weapon" xr:uid="{00000000-0004-0000-0E00-000065000000}"/>
    <hyperlink ref="B90" location="'Spell Desc.'!A5198" display="Melf’s Acid Arrow" xr:uid="{00000000-0004-0000-0E00-000066000000}"/>
    <hyperlink ref="B91" location="'Spell Desc.'!A5338" display="Mirror Image" xr:uid="{00000000-0004-0000-0E00-000067000000}"/>
    <hyperlink ref="B92" location="'Spell Desc.'!A5385" display="Misty Step" xr:uid="{00000000-0004-0000-0E00-000068000000}"/>
    <hyperlink ref="B93" location="'Spell Desc.'!A5639" display="Nystul’s Magic Aura" xr:uid="{00000000-0004-0000-0E00-000069000000}"/>
    <hyperlink ref="B94" location="'Spell Desc.'!A5785" display="Phantasmal Force" xr:uid="{00000000-0004-0000-0E00-00006A000000}"/>
    <hyperlink ref="B95" location="'Spell Desc.'!A6435" display="Ray of Enfeeblement" xr:uid="{00000000-0004-0000-0E00-00006B000000}"/>
    <hyperlink ref="B96" location="'Spell Desc.'!A6620" display="Rope Trick" xr:uid="{00000000-0004-0000-0E00-00006C000000}"/>
    <hyperlink ref="B97" location="'Spell Desc.'!A6673" display="Scorching Ray" xr:uid="{00000000-0004-0000-0E00-00006D000000}"/>
    <hyperlink ref="B98" location="'Spell Desc.'!A6748" display="See Invisibility" xr:uid="{00000000-0004-0000-0E00-00006E000000}"/>
    <hyperlink ref="B99" location="'Spell Desc.'!A6888" display="Shatter" xr:uid="{00000000-0004-0000-0E00-00006F000000}"/>
    <hyperlink ref="B100" location="'Spell Desc.'!A7187" display="Spider Climb" xr:uid="{00000000-0004-0000-0E00-000070000000}"/>
    <hyperlink ref="B101" location="'Spell Desc.'!A7368" display="Suggestion" xr:uid="{00000000-0004-0000-0E00-000071000000}"/>
    <hyperlink ref="B102" location="'Spell Desc.'!A8278" display="Web" xr:uid="{00000000-0004-0000-0E00-000072000000}"/>
    <hyperlink ref="B108" location="'Spell Desc.'!A161" display="Animate Dead" xr:uid="{00000000-0004-0000-0E00-000073000000}"/>
    <hyperlink ref="B109" location="'Spell Desc.'!A730" display="Bestow Curse" xr:uid="{00000000-0004-0000-0E00-000074000000}"/>
    <hyperlink ref="B110" location="'Spell Desc.'!A918" display="Blink" xr:uid="{00000000-0004-0000-0E00-000075000000}"/>
    <hyperlink ref="B111" location="'Spell Desc.'!A1150" display="Clairvoyance" xr:uid="{00000000-0004-0000-0E00-000076000000}"/>
    <hyperlink ref="B112" location="'Spell Desc.'!A1907" display="Counterspell" xr:uid="{00000000-0004-0000-0E00-000077000000}"/>
    <hyperlink ref="B113" location="'Spell Desc.'!A2428" display="Dispel Magic" xr:uid="{00000000-0004-0000-0E00-000078000000}"/>
    <hyperlink ref="B114" location="'Spell Desc.'!A3091" display="Fear" xr:uid="{00000000-0004-0000-0E00-000079000000}"/>
    <hyperlink ref="B115" location="'Spell Desc.'!A3146" display="Feign Death" xr:uid="{00000000-0004-0000-0E00-00007A000000}"/>
    <hyperlink ref="B116" location="'Spell Desc.'!A3305" display="Fireball" xr:uid="{00000000-0004-0000-0E00-00007B000000}"/>
    <hyperlink ref="B117" location="'Spell Desc.'!A3466" display="Fly" xr:uid="{00000000-0004-0000-0E00-00007C000000}"/>
    <hyperlink ref="B118" location="'Spell Desc.'!A3607" display="Gaseous Form" xr:uid="{00000000-0004-0000-0E00-00007D000000}"/>
    <hyperlink ref="B119" location="'Spell Desc.'!A3762" display="Glyph of Warding" xr:uid="{00000000-0004-0000-0E00-00007E000000}"/>
    <hyperlink ref="B120" location="'Spell Desc.'!A4148" display="Haste" xr:uid="{00000000-0004-0000-0E00-00007F000000}"/>
    <hyperlink ref="B121" location="'Spell Desc.'!A4388" display="Hypnotic Pattern" xr:uid="{00000000-0004-0000-0E00-000080000000}"/>
    <hyperlink ref="B122" location="'Spell Desc.'!A4690" display="Leomund’s Tiny Hut" xr:uid="{00000000-0004-0000-0E00-000081000000}"/>
    <hyperlink ref="B123" location="'Spell Desc.'!A4789" display="Lightning Bolt" xr:uid="{00000000-0004-0000-0E00-000082000000}"/>
    <hyperlink ref="B124" location="'Spell Desc.'!A4902" display="Magic Circle" xr:uid="{00000000-0004-0000-0E00-000083000000}"/>
    <hyperlink ref="B125" location="'Spell Desc.'!A5048" display="Major Image" xr:uid="{00000000-0004-0000-0E00-000084000000}"/>
    <hyperlink ref="B126" location="'Spell Desc.'!A5624" display="Nondetection" xr:uid="{00000000-0004-0000-0E00-000085000000}"/>
    <hyperlink ref="B127" location="'Spell Desc.'!A5845" display="Phantom Steed" xr:uid="{00000000-0004-0000-0E00-000086000000}"/>
    <hyperlink ref="B128" location="'Spell Desc.'!A6337" display="Protection from Energy" xr:uid="{00000000-0004-0000-0E00-000087000000}"/>
    <hyperlink ref="B129" location="'Spell Desc.'!A6535" display="Remove Curse" xr:uid="{00000000-0004-0000-0E00-000088000000}"/>
    <hyperlink ref="B130" location="'Spell Desc.'!A6792" display="Sending" xr:uid="{00000000-0004-0000-0E00-000089000000}"/>
    <hyperlink ref="B131" location="'Spell Desc.'!A7065" display="Sleet Storm" xr:uid="{00000000-0004-0000-0E00-00008A000000}"/>
    <hyperlink ref="B132" location="'Spell Desc.'!A7085" display="Slow" xr:uid="{00000000-0004-0000-0E00-00008B000000}"/>
    <hyperlink ref="B133" location="'Spell Desc.'!A7278" display="Stinking Cloud" xr:uid="{00000000-0004-0000-0E00-00008C000000}"/>
    <hyperlink ref="B134" location="'Spell Desc.'!A7840" display="Tongues" xr:uid="{00000000-0004-0000-0E00-00008D000000}"/>
    <hyperlink ref="B135" location="'Spell Desc.'!A8049" display="Vampiric Touch" xr:uid="{00000000-0004-0000-0E00-00008E000000}"/>
    <hyperlink ref="B136" location="'Spell Desc.'!A8251" display="Water Breathing" xr:uid="{00000000-0004-0000-0E00-00008F000000}"/>
    <hyperlink ref="B142" location="'Spell Desc.'!A389" display="Arcane Eye" xr:uid="{00000000-0004-0000-0E00-000090000000}"/>
    <hyperlink ref="B143" location="'Spell Desc.'!A665" display="Banishment" xr:uid="{00000000-0004-0000-0E00-000091000000}"/>
    <hyperlink ref="B144" location="'Spell Desc.'!A864" display="Blight" xr:uid="{00000000-0004-0000-0E00-000092000000}"/>
    <hyperlink ref="B145" location="'Spell Desc.'!A1421" display="Confusion" xr:uid="{00000000-0004-0000-0E00-000093000000}"/>
    <hyperlink ref="B146" location="'Spell Desc.'!A1589" display="Conjure Minor Elementals" xr:uid="{00000000-0004-0000-0E00-000094000000}"/>
    <hyperlink ref="B147" location="'Spell Desc.'!A1775" display="Control Water" xr:uid="{00000000-0004-0000-0E00-000095000000}"/>
    <hyperlink ref="B148" location="'Spell Desc.'!A2324" display="Dimension Door" xr:uid="{00000000-0004-0000-0E00-000096000000}"/>
    <hyperlink ref="B149" location="'Spell Desc.'!A2975" display="Evard's Black Tentacles" xr:uid="{00000000-0004-0000-0E00-000097000000}"/>
    <hyperlink ref="B150" location="'Spell Desc.'!A3037" display="Fabricate" xr:uid="{00000000-0004-0000-0E00-000098000000}"/>
    <hyperlink ref="B151" location="'Spell Desc.'!A3339" display="Fire Shield" xr:uid="{00000000-0004-0000-0E00-000099000000}"/>
    <hyperlink ref="B152" location="'Spell Desc.'!A3874" display="Greater Invisibility" xr:uid="{00000000-0004-0000-0E00-00009A000000}"/>
    <hyperlink ref="B153" location="'Spell Desc.'!A4106" display="Hallucinatory Terrain" xr:uid="{00000000-0004-0000-0E00-00009B000000}"/>
    <hyperlink ref="B154" location="'Spell Desc.'!A4407" display="Ice Storm" xr:uid="{00000000-0004-0000-0E00-00009C000000}"/>
    <hyperlink ref="B155" location="'Spell Desc.'!A4663" display="Leomund’s Secret Chest" xr:uid="{00000000-0004-0000-0E00-00009D000000}"/>
    <hyperlink ref="B156" location="'Spell Desc.'!A4819" display="Locate Creature" xr:uid="{00000000-0004-0000-0E00-00009E000000}"/>
    <hyperlink ref="B157" location="'Spell Desc.'!A5465" display="Mordenkainen’s Faithful Hound" xr:uid="{00000000-0004-0000-0E00-00009F000000}"/>
    <hyperlink ref="B158" location="'Spell Desc.'!A5528" display="Mordenkainen’s Private Sanctum" xr:uid="{00000000-0004-0000-0E00-0000A0000000}"/>
    <hyperlink ref="B159" location="'Spell Desc.'!A5705" display="Otiluke’s Resilient Sphere" xr:uid="{00000000-0004-0000-0E00-0000A1000000}"/>
    <hyperlink ref="B160" location="'Spell Desc.'!A5826" display="Phantasmal Killer" xr:uid="{00000000-0004-0000-0E00-0000A2000000}"/>
    <hyperlink ref="B161" location="'Spell Desc.'!A6016" display="Polymorph" xr:uid="{00000000-0004-0000-0E00-0000A3000000}"/>
    <hyperlink ref="B162" location="'Spell Desc.'!A7299" display="Stone Shape" xr:uid="{00000000-0004-0000-0E00-0000A4000000}"/>
    <hyperlink ref="B163" location="'Spell Desc.'!A7316" display="Stoneskin" xr:uid="{00000000-0004-0000-0E00-0000A5000000}"/>
    <hyperlink ref="B164" location="'Spell Desc.'!A8081" display="Wall of Fire" xr:uid="{00000000-0004-0000-0E00-0000A6000000}"/>
    <hyperlink ref="B170" location="'Spell Desc.'!A201" display="Animate Objects" xr:uid="{00000000-0004-0000-0E00-0000A7000000}"/>
    <hyperlink ref="B171" location="'Spell Desc.'!A763" display="Bigby’s Hand" xr:uid="{00000000-0004-0000-0E00-0000A8000000}"/>
    <hyperlink ref="B172" location="'Spell Desc.'!A1216" display="Cloudkill" xr:uid="{00000000-0004-0000-0E00-0000A9000000}"/>
    <hyperlink ref="B173" location="'Spell Desc.'!A1405" display="Cone of Cold" xr:uid="{00000000-0004-0000-0E00-0000AA000000}"/>
    <hyperlink ref="B174" location="'Spell Desc.'!A1525" display="Conjure Elemental" xr:uid="{00000000-0004-0000-0E00-0000AB000000}"/>
    <hyperlink ref="B175" location="'Spell Desc.'!A1666" display="Contact Other Plane" xr:uid="{00000000-0004-0000-0E00-0000AC000000}"/>
    <hyperlink ref="B176" location="'Spell Desc.'!A2000" display="Creation" xr:uid="{00000000-0004-0000-0E00-0000AD000000}"/>
    <hyperlink ref="B177" location="'Spell Desc.'!A2592" display="Dominate Person" xr:uid="{00000000-0004-0000-0E00-0000AE000000}"/>
    <hyperlink ref="B178" location="'Spell Desc.'!A2653" display="Dream" xr:uid="{00000000-0004-0000-0E00-0000AF000000}"/>
    <hyperlink ref="B179" location="'Spell Desc.'!A3663" display="Geas" xr:uid="{00000000-0004-0000-0E00-0000B0000000}"/>
    <hyperlink ref="B180" location="'Spell Desc.'!A4291" display="Hold Monster" xr:uid="{00000000-0004-0000-0E00-0000B1000000}"/>
    <hyperlink ref="B181" location="'Spell Desc.'!A4637" display="Legend Lore" xr:uid="{00000000-0004-0000-0E00-0000B2000000}"/>
    <hyperlink ref="B182" location="'Spell Desc.'!A5365" display="Mislead" xr:uid="{00000000-0004-0000-0E00-0000B3000000}"/>
    <hyperlink ref="B183" location="'Spell Desc.'!A5393" display="Modify Memory" xr:uid="{00000000-0004-0000-0E00-0000B4000000}"/>
    <hyperlink ref="B184" location="'Spell Desc.'!A5768" display="Passwall" xr:uid="{00000000-0004-0000-0E00-0000B5000000}"/>
    <hyperlink ref="B185" location="'Spell Desc.'!A5916" display="Planar Binding" xr:uid="{00000000-0004-0000-0E00-0000B6000000}"/>
    <hyperlink ref="B186" location="'Spell Desc.'!A6417" display="Rary’s Telepathic Bond" xr:uid="{00000000-0004-0000-0E00-0000B7000000}"/>
    <hyperlink ref="B187" location="'Spell Desc.'!A6687" display="Scrying" xr:uid="{00000000-0004-0000-0E00-0000B8000000}"/>
    <hyperlink ref="B188" location="'Spell Desc.'!A6760" display="Seeming" xr:uid="{00000000-0004-0000-0E00-0000B9000000}"/>
    <hyperlink ref="B189" location="'Spell Desc.'!A7553" display="Telekinesis" xr:uid="{00000000-0004-0000-0E00-0000BA000000}"/>
    <hyperlink ref="B190" location="'Spell Desc.'!A7690" display="Teleportation Circle" xr:uid="{00000000-0004-0000-0E00-0000BB000000}"/>
    <hyperlink ref="B191" location="'Spell Desc.'!A8106" display="Wall of Force" xr:uid="{00000000-0004-0000-0E00-0000BC000000}"/>
    <hyperlink ref="B192" location="'Spell Desc.'!A8163" display="Wall of Stone" xr:uid="{00000000-0004-0000-0E00-0000BD000000}"/>
    <hyperlink ref="B198" location="'Spell Desc.'!A407" display="Arcane Gate" xr:uid="{00000000-0004-0000-0E00-0000BE000000}"/>
    <hyperlink ref="B199" location="'Spell Desc.'!A1043" display="Chain Lightning" xr:uid="{00000000-0004-0000-0E00-0000BF000000}"/>
    <hyperlink ref="B200" location="'Spell Desc.'!A1117" display="Circle of Death" xr:uid="{00000000-0004-0000-0E00-0000C0000000}"/>
    <hyperlink ref="B201" location="'Spell Desc.'!A1734" display="Contingency" xr:uid="{00000000-0004-0000-0E00-0000C1000000}"/>
    <hyperlink ref="B202" location="'Spell Desc.'!A1959" display="Create Undead" xr:uid="{00000000-0004-0000-0E00-0000C2000000}"/>
    <hyperlink ref="B203" location="'Spell Desc.'!A2373" display="Disintegrate" xr:uid="{00000000-0004-0000-0E00-0000C3000000}"/>
    <hyperlink ref="B204" location="'Spell Desc.'!A2629" display="Drawmij’s Instant Summons" xr:uid="{00000000-0004-0000-0E00-0000C4000000}"/>
    <hyperlink ref="B205" location="'Spell Desc.'!A3008" display="Eyebite" xr:uid="{00000000-0004-0000-0E00-0000C5000000}"/>
    <hyperlink ref="B206" location="'Spell Desc.'!A3440" display="Flesh to Stone" xr:uid="{00000000-0004-0000-0E00-0000C6000000}"/>
    <hyperlink ref="B207" location="'Spell Desc.'!A3741" display="Globe of Invulnerability" xr:uid="{00000000-0004-0000-0E00-0000C7000000}"/>
    <hyperlink ref="B208" location="'Spell Desc.'!A3919" display="Guards and Wards" xr:uid="{00000000-0004-0000-0E00-0000C8000000}"/>
    <hyperlink ref="B209" location="'Spell Desc.'!A4935" display="Magic Jar" xr:uid="{00000000-0004-0000-0E00-0000C9000000}"/>
    <hyperlink ref="B210" location="'Spell Desc.'!A5116" display="Mass Suggestion" xr:uid="{00000000-0004-0000-0E00-0000CA000000}"/>
    <hyperlink ref="B211" location="'Spell Desc.'!A5592" display="Move Earth" xr:uid="{00000000-0004-0000-0E00-0000CB000000}"/>
    <hyperlink ref="B212" location="'Spell Desc.'!A5671" display="Otiluke’s Freezing Sphere" xr:uid="{00000000-0004-0000-0E00-0000CC000000}"/>
    <hyperlink ref="B213" location="'Spell Desc.'!A5734" display="Otto’s Irresistible Dance" xr:uid="{00000000-0004-0000-0E00-0000CD000000}"/>
    <hyperlink ref="B214" location="'Spell Desc.'!A6270" display="Programmed Illusion" xr:uid="{00000000-0004-0000-0E00-0000CE000000}"/>
    <hyperlink ref="B215" location="'Spell Desc.'!A7398" display="Sunbeam" xr:uid="{00000000-0004-0000-0E00-0000CF000000}"/>
    <hyperlink ref="B216" location="'Spell Desc.'!A7965" display="True Seeing" xr:uid="{00000000-0004-0000-0E00-0000D0000000}"/>
    <hyperlink ref="B217" location="'Spell Desc.'!A8131" display="Wall of Ice" xr:uid="{00000000-0004-0000-0E00-0000D1000000}"/>
    <hyperlink ref="B223" location="'Spell Desc.'!A2163" display="Delayed Blast Fireball" xr:uid="{00000000-0004-0000-0E00-0000D2000000}"/>
    <hyperlink ref="B224" location="'Spell Desc.'!A2936" display="Etherealness" xr:uid="{00000000-0004-0000-0E00-0000D3000000}"/>
    <hyperlink ref="B225" location="'Spell Desc.'!A3290" display="Finger of Death" xr:uid="{00000000-0004-0000-0E00-0000D4000000}"/>
    <hyperlink ref="B226" location="'Spell Desc.'!A3526" display="Forcecage" xr:uid="{00000000-0004-0000-0E00-0000D5000000}"/>
    <hyperlink ref="B227" location="'Spell Desc.'!A5309" display="Mirage Arcane" xr:uid="{00000000-0004-0000-0E00-0000D6000000}"/>
    <hyperlink ref="B228" location="'Spell Desc.'!A5489" display="Mordenkainen’s Magnificent Mansion" xr:uid="{00000000-0004-0000-0E00-0000D7000000}"/>
    <hyperlink ref="B229" location="'Spell Desc.'!A5562" display="Mordenkainen’s Sword" xr:uid="{00000000-0004-0000-0E00-0000D8000000}"/>
    <hyperlink ref="B230" location="'Spell Desc.'!A5951" display="Plane Shift" xr:uid="{00000000-0004-0000-0E00-0000D9000000}"/>
    <hyperlink ref="B231" location="'Spell Desc.'!A6128" display="Prismatic Spray" xr:uid="{00000000-0004-0000-0E00-0000DA000000}"/>
    <hyperlink ref="B232" location="'Spell Desc.'!A6305" display="Project Image" xr:uid="{00000000-0004-0000-0E00-0000DB000000}"/>
    <hyperlink ref="B233" location="'Spell Desc.'!A6586" display="Reverse Gravity" xr:uid="{00000000-0004-0000-0E00-0000DC000000}"/>
    <hyperlink ref="B234" location="'Spell Desc.'!A6810" display="Sequester" xr:uid="{00000000-0004-0000-0E00-0000DD000000}"/>
    <hyperlink ref="B235" location="'Spell Desc.'!A7001" display="Simulacrum" xr:uid="{00000000-0004-0000-0E00-0000DE000000}"/>
    <hyperlink ref="B236" location="'Spell Desc.'!A7456" display="Symbol" xr:uid="{00000000-0004-0000-0E00-0000DF000000}"/>
    <hyperlink ref="B237" location="'Spell Desc.'!A7614" display="Teleport" xr:uid="{00000000-0004-0000-0E00-0000E0000000}"/>
    <hyperlink ref="B243" location="'Spell Desc.'!A276" display="Antimagic Field" xr:uid="{00000000-0004-0000-0E00-0000E1000000}"/>
    <hyperlink ref="B244" location="'Spell Desc.'!A337" display="Antipathy/Sympathy" xr:uid="{00000000-0004-0000-0E00-0000E2000000}"/>
    <hyperlink ref="B245" location="'Spell Desc.'!A1172" display="Clone" xr:uid="{00000000-0004-0000-0E00-0000E3000000}"/>
    <hyperlink ref="B246" location="'Spell Desc.'!A1838" display="Control Weather" xr:uid="{00000000-0004-0000-0E00-0000E4000000}"/>
    <hyperlink ref="B247" location="'Spell Desc.'!A2197" display="Demiplane" xr:uid="{00000000-0004-0000-0E00-0000E5000000}"/>
    <hyperlink ref="B248" location="'Spell Desc.'!A2558" display="Dominate Monster" xr:uid="{00000000-0004-0000-0E00-0000E6000000}"/>
    <hyperlink ref="B249" location="'Spell Desc.'!A3123" display="Feeblemind" xr:uid="{00000000-0004-0000-0E00-0000E7000000}"/>
    <hyperlink ref="B250" location="'Spell Desc.'!A4538" display="Incendiary Cloud" xr:uid="{00000000-0004-0000-0E00-0000E8000000}"/>
    <hyperlink ref="B251" location="'Spell Desc.'!A5152" display="Maze" xr:uid="{00000000-0004-0000-0E00-0000E9000000}"/>
    <hyperlink ref="B252" location="'Spell Desc.'!A5268" display="Mind Blank" xr:uid="{00000000-0004-0000-0E00-0000EA000000}"/>
    <hyperlink ref="B253" location="'Spell Desc.'!A6073" display="Power Word Stun" xr:uid="{00000000-0004-0000-0E00-0000EB000000}"/>
    <hyperlink ref="B254" location="'Spell Desc.'!A7418" display="Sunburst" xr:uid="{00000000-0004-0000-0E00-0000EC000000}"/>
    <hyperlink ref="B255" location="'Spell Desc.'!A7594" display="Telepathy" xr:uid="{00000000-0004-0000-0E00-0000ED000000}"/>
    <hyperlink ref="B261" location="'Spell Desc.'!A486" display="Astral Projection" xr:uid="{00000000-0004-0000-0E00-0000EE000000}"/>
    <hyperlink ref="B262" location="'Spell Desc.'!A3558" display="Foresight" xr:uid="{00000000-0004-0000-0E00-0000EF000000}"/>
    <hyperlink ref="B263" location="'Spell Desc.'!A3633" display="Gate" xr:uid="{00000000-0004-0000-0E00-0000F0000000}"/>
    <hyperlink ref="B264" location="'Spell Desc.'!A4468" display="Imprisonment" xr:uid="{00000000-0004-0000-0E00-0000F1000000}"/>
    <hyperlink ref="B265" location="'Spell Desc.'!A5250" display="Meteor Swarm" xr:uid="{00000000-0004-0000-0E00-0000F2000000}"/>
    <hyperlink ref="B266" location="'Spell Desc.'!A6063" display="Power Word Kill" xr:uid="{00000000-0004-0000-0E00-0000F3000000}"/>
    <hyperlink ref="B267" location="'Spell Desc.'!A6168" display="Prismatic Wall" xr:uid="{00000000-0004-0000-0E00-0000F4000000}"/>
    <hyperlink ref="B268" location="'Spell Desc.'!A6834" display="Shapechange" xr:uid="{00000000-0004-0000-0E00-0000F5000000}"/>
    <hyperlink ref="B269" location="'Spell Desc.'!A7823" display="Time Stop" xr:uid="{00000000-0004-0000-0E00-0000F6000000}"/>
    <hyperlink ref="B270" location="'Spell Desc.'!A7886" display="True Polymorph" xr:uid="{00000000-0004-0000-0E00-0000F7000000}"/>
    <hyperlink ref="B271" location="'Spell Desc.'!A8304" display="Weird" xr:uid="{00000000-0004-0000-0E00-0000F8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Classes!$Q$332:$Q$340</xm:f>
          </x14:formula1>
          <x14:formula2>
            <xm:f>0</xm:f>
          </x14:formula2>
          <xm:sqref>I6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8521"/>
  <sheetViews>
    <sheetView showGridLines="0" topLeftCell="A6905" zoomScaleNormal="100" workbookViewId="0">
      <selection activeCell="B6908" sqref="B6908"/>
    </sheetView>
  </sheetViews>
  <sheetFormatPr defaultRowHeight="15.75" x14ac:dyDescent="0.3"/>
  <cols>
    <col min="1" max="1" width="3.5703125" style="94" customWidth="1"/>
    <col min="2" max="2" width="51.42578125" style="94" customWidth="1"/>
    <col min="3" max="3" width="9.140625" style="94" customWidth="1"/>
    <col min="4" max="4" width="14.85546875" style="94" customWidth="1"/>
    <col min="5" max="5" width="14.42578125" style="94" customWidth="1"/>
    <col min="6" max="6" width="23.42578125" style="94" customWidth="1"/>
    <col min="7" max="1025" width="9.140625" style="94" customWidth="1"/>
  </cols>
  <sheetData>
    <row r="1" spans="2:2" ht="18" x14ac:dyDescent="0.35">
      <c r="B1" s="194" t="s">
        <v>591</v>
      </c>
    </row>
    <row r="2" spans="2:2" x14ac:dyDescent="0.3">
      <c r="B2" s="195" t="s">
        <v>985</v>
      </c>
    </row>
    <row r="3" spans="2:2" x14ac:dyDescent="0.3">
      <c r="B3" s="195" t="s">
        <v>986</v>
      </c>
    </row>
    <row r="4" spans="2:2" x14ac:dyDescent="0.3">
      <c r="B4" s="195" t="s">
        <v>987</v>
      </c>
    </row>
    <row r="5" spans="2:2" x14ac:dyDescent="0.3">
      <c r="B5" s="94" t="s">
        <v>988</v>
      </c>
    </row>
    <row r="6" spans="2:2" x14ac:dyDescent="0.3">
      <c r="B6" s="196" t="s">
        <v>989</v>
      </c>
    </row>
    <row r="7" spans="2:2" x14ac:dyDescent="0.3">
      <c r="B7" s="94" t="s">
        <v>990</v>
      </c>
    </row>
    <row r="8" spans="2:2" x14ac:dyDescent="0.3">
      <c r="B8" s="94" t="s">
        <v>991</v>
      </c>
    </row>
    <row r="9" spans="2:2" x14ac:dyDescent="0.3">
      <c r="B9" s="94" t="s">
        <v>992</v>
      </c>
    </row>
    <row r="10" spans="2:2" x14ac:dyDescent="0.3">
      <c r="B10" s="94" t="s">
        <v>993</v>
      </c>
    </row>
    <row r="11" spans="2:2" x14ac:dyDescent="0.3">
      <c r="B11" s="94" t="s">
        <v>994</v>
      </c>
    </row>
    <row r="12" spans="2:2" x14ac:dyDescent="0.3">
      <c r="B12" s="94" t="s">
        <v>995</v>
      </c>
    </row>
    <row r="14" spans="2:2" ht="18" x14ac:dyDescent="0.35">
      <c r="B14" s="194" t="s">
        <v>391</v>
      </c>
    </row>
    <row r="15" spans="2:2" x14ac:dyDescent="0.3">
      <c r="B15" s="195" t="s">
        <v>996</v>
      </c>
    </row>
    <row r="16" spans="2:2" x14ac:dyDescent="0.3">
      <c r="B16" s="195" t="s">
        <v>986</v>
      </c>
    </row>
    <row r="17" spans="2:2" x14ac:dyDescent="0.3">
      <c r="B17" s="195" t="s">
        <v>997</v>
      </c>
    </row>
    <row r="18" spans="2:2" x14ac:dyDescent="0.3">
      <c r="B18" s="94" t="s">
        <v>998</v>
      </c>
    </row>
    <row r="19" spans="2:2" x14ac:dyDescent="0.3">
      <c r="B19" s="196" t="s">
        <v>999</v>
      </c>
    </row>
    <row r="20" spans="2:2" x14ac:dyDescent="0.3">
      <c r="B20" s="94" t="s">
        <v>1000</v>
      </c>
    </row>
    <row r="21" spans="2:2" x14ac:dyDescent="0.3">
      <c r="B21" s="94" t="s">
        <v>1001</v>
      </c>
    </row>
    <row r="22" spans="2:2" x14ac:dyDescent="0.3">
      <c r="B22" s="94" t="s">
        <v>1002</v>
      </c>
    </row>
    <row r="23" spans="2:2" x14ac:dyDescent="0.3">
      <c r="B23" s="94" t="s">
        <v>1003</v>
      </c>
    </row>
    <row r="24" spans="2:2" x14ac:dyDescent="0.3">
      <c r="B24" s="94" t="s">
        <v>1004</v>
      </c>
    </row>
    <row r="25" spans="2:2" x14ac:dyDescent="0.3">
      <c r="B25" s="94" t="s">
        <v>1005</v>
      </c>
    </row>
    <row r="26" spans="2:2" x14ac:dyDescent="0.3">
      <c r="B26" s="94" t="s">
        <v>1006</v>
      </c>
    </row>
    <row r="28" spans="2:2" ht="18" x14ac:dyDescent="0.35">
      <c r="B28" s="194" t="s">
        <v>610</v>
      </c>
    </row>
    <row r="29" spans="2:2" x14ac:dyDescent="0.3">
      <c r="B29" s="195" t="s">
        <v>1007</v>
      </c>
    </row>
    <row r="30" spans="2:2" x14ac:dyDescent="0.3">
      <c r="B30" s="195" t="s">
        <v>1008</v>
      </c>
    </row>
    <row r="31" spans="2:2" x14ac:dyDescent="0.3">
      <c r="B31" s="195" t="s">
        <v>997</v>
      </c>
    </row>
    <row r="32" spans="2:2" x14ac:dyDescent="0.3">
      <c r="B32" s="94" t="s">
        <v>1009</v>
      </c>
    </row>
    <row r="33" spans="2:2" x14ac:dyDescent="0.3">
      <c r="B33" s="94" t="s">
        <v>1010</v>
      </c>
    </row>
    <row r="34" spans="2:2" x14ac:dyDescent="0.3">
      <c r="B34" s="196" t="s">
        <v>999</v>
      </c>
    </row>
    <row r="35" spans="2:2" x14ac:dyDescent="0.3">
      <c r="B35" s="94" t="s">
        <v>1011</v>
      </c>
    </row>
    <row r="36" spans="2:2" x14ac:dyDescent="0.3">
      <c r="B36" s="94" t="s">
        <v>1012</v>
      </c>
    </row>
    <row r="37" spans="2:2" x14ac:dyDescent="0.3">
      <c r="B37" s="94" t="s">
        <v>1013</v>
      </c>
    </row>
    <row r="38" spans="2:2" x14ac:dyDescent="0.3">
      <c r="B38" s="94" t="s">
        <v>1014</v>
      </c>
    </row>
    <row r="39" spans="2:2" x14ac:dyDescent="0.3">
      <c r="B39" s="94" t="s">
        <v>1015</v>
      </c>
    </row>
    <row r="40" spans="2:2" x14ac:dyDescent="0.3">
      <c r="B40" s="94" t="s">
        <v>1016</v>
      </c>
    </row>
    <row r="41" spans="2:2" x14ac:dyDescent="0.3">
      <c r="B41" s="94" t="s">
        <v>1017</v>
      </c>
    </row>
    <row r="42" spans="2:2" x14ac:dyDescent="0.3">
      <c r="B42" s="94" t="s">
        <v>1018</v>
      </c>
    </row>
    <row r="43" spans="2:2" x14ac:dyDescent="0.3">
      <c r="B43" s="94" t="s">
        <v>1019</v>
      </c>
    </row>
    <row r="44" spans="2:2" x14ac:dyDescent="0.3">
      <c r="B44" s="94" t="s">
        <v>1020</v>
      </c>
    </row>
    <row r="45" spans="2:2" x14ac:dyDescent="0.3">
      <c r="B45" s="94" t="s">
        <v>1021</v>
      </c>
    </row>
    <row r="46" spans="2:2" x14ac:dyDescent="0.3">
      <c r="B46" s="94" t="s">
        <v>1022</v>
      </c>
    </row>
    <row r="48" spans="2:2" ht="18" x14ac:dyDescent="0.35">
      <c r="B48" s="194" t="s">
        <v>791</v>
      </c>
    </row>
    <row r="49" spans="2:2" x14ac:dyDescent="0.3">
      <c r="B49" s="195" t="s">
        <v>1023</v>
      </c>
    </row>
    <row r="50" spans="2:2" x14ac:dyDescent="0.3">
      <c r="B50" s="195" t="s">
        <v>986</v>
      </c>
    </row>
    <row r="51" spans="2:2" x14ac:dyDescent="0.3">
      <c r="B51" s="195" t="s">
        <v>1024</v>
      </c>
    </row>
    <row r="52" spans="2:2" x14ac:dyDescent="0.3">
      <c r="B52" s="94" t="s">
        <v>988</v>
      </c>
    </row>
    <row r="53" spans="2:2" x14ac:dyDescent="0.3">
      <c r="B53" s="196" t="s">
        <v>1025</v>
      </c>
    </row>
    <row r="54" spans="2:2" x14ac:dyDescent="0.3">
      <c r="B54" s="94" t="s">
        <v>1026</v>
      </c>
    </row>
    <row r="55" spans="2:2" x14ac:dyDescent="0.3">
      <c r="B55" s="94" t="s">
        <v>1027</v>
      </c>
    </row>
    <row r="56" spans="2:2" x14ac:dyDescent="0.3">
      <c r="B56" s="94" t="s">
        <v>1028</v>
      </c>
    </row>
    <row r="57" spans="2:2" x14ac:dyDescent="0.3">
      <c r="B57" s="94" t="s">
        <v>1029</v>
      </c>
    </row>
    <row r="58" spans="2:2" x14ac:dyDescent="0.3">
      <c r="B58" s="94" t="s">
        <v>1030</v>
      </c>
    </row>
    <row r="59" spans="2:2" x14ac:dyDescent="0.3">
      <c r="B59" s="85" t="s">
        <v>1031</v>
      </c>
    </row>
    <row r="60" spans="2:2" x14ac:dyDescent="0.3">
      <c r="B60" s="94" t="s">
        <v>1032</v>
      </c>
    </row>
    <row r="61" spans="2:2" x14ac:dyDescent="0.3">
      <c r="B61" s="94" t="s">
        <v>1033</v>
      </c>
    </row>
    <row r="62" spans="2:2" x14ac:dyDescent="0.3">
      <c r="B62" s="94" t="s">
        <v>1034</v>
      </c>
    </row>
    <row r="63" spans="2:2" x14ac:dyDescent="0.3">
      <c r="B63" s="94" t="s">
        <v>1035</v>
      </c>
    </row>
    <row r="64" spans="2:2" x14ac:dyDescent="0.3">
      <c r="B64" s="85" t="s">
        <v>1036</v>
      </c>
    </row>
    <row r="65" spans="2:2" x14ac:dyDescent="0.3">
      <c r="B65" s="94" t="s">
        <v>1037</v>
      </c>
    </row>
    <row r="66" spans="2:2" x14ac:dyDescent="0.3">
      <c r="B66" s="94" t="s">
        <v>1038</v>
      </c>
    </row>
    <row r="67" spans="2:2" x14ac:dyDescent="0.3">
      <c r="B67" s="94" t="s">
        <v>1039</v>
      </c>
    </row>
    <row r="68" spans="2:2" x14ac:dyDescent="0.3">
      <c r="B68" s="94" t="s">
        <v>1040</v>
      </c>
    </row>
    <row r="69" spans="2:2" x14ac:dyDescent="0.3">
      <c r="B69" s="94" t="s">
        <v>1041</v>
      </c>
    </row>
    <row r="70" spans="2:2" x14ac:dyDescent="0.3">
      <c r="B70" s="94" t="s">
        <v>1042</v>
      </c>
    </row>
    <row r="71" spans="2:2" x14ac:dyDescent="0.3">
      <c r="B71" s="94" t="s">
        <v>1043</v>
      </c>
    </row>
    <row r="72" spans="2:2" x14ac:dyDescent="0.3">
      <c r="B72" s="94" t="s">
        <v>1044</v>
      </c>
    </row>
    <row r="73" spans="2:2" x14ac:dyDescent="0.3">
      <c r="B73" s="94" t="s">
        <v>1045</v>
      </c>
    </row>
    <row r="74" spans="2:2" x14ac:dyDescent="0.3">
      <c r="B74" s="94" t="s">
        <v>1046</v>
      </c>
    </row>
    <row r="75" spans="2:2" x14ac:dyDescent="0.3">
      <c r="B75" s="94" t="s">
        <v>1047</v>
      </c>
    </row>
    <row r="76" spans="2:2" x14ac:dyDescent="0.3">
      <c r="B76" s="85" t="s">
        <v>1048</v>
      </c>
    </row>
    <row r="77" spans="2:2" x14ac:dyDescent="0.3">
      <c r="B77" s="94" t="s">
        <v>1049</v>
      </c>
    </row>
    <row r="78" spans="2:2" x14ac:dyDescent="0.3">
      <c r="B78" s="94" t="s">
        <v>1050</v>
      </c>
    </row>
    <row r="79" spans="2:2" x14ac:dyDescent="0.3">
      <c r="B79" s="94" t="s">
        <v>1051</v>
      </c>
    </row>
    <row r="80" spans="2:2" x14ac:dyDescent="0.3">
      <c r="B80" s="94" t="s">
        <v>1052</v>
      </c>
    </row>
    <row r="81" spans="2:2" x14ac:dyDescent="0.3">
      <c r="B81" s="94" t="s">
        <v>1053</v>
      </c>
    </row>
    <row r="82" spans="2:2" x14ac:dyDescent="0.3">
      <c r="B82" s="94" t="s">
        <v>1054</v>
      </c>
    </row>
    <row r="83" spans="2:2" x14ac:dyDescent="0.3">
      <c r="B83" s="94" t="s">
        <v>1055</v>
      </c>
    </row>
    <row r="85" spans="2:2" ht="18" x14ac:dyDescent="0.35">
      <c r="B85" s="194" t="s">
        <v>209</v>
      </c>
    </row>
    <row r="86" spans="2:2" x14ac:dyDescent="0.3">
      <c r="B86" s="195" t="s">
        <v>1056</v>
      </c>
    </row>
    <row r="87" spans="2:2" x14ac:dyDescent="0.3">
      <c r="B87" s="195" t="s">
        <v>986</v>
      </c>
    </row>
    <row r="88" spans="2:2" x14ac:dyDescent="0.3">
      <c r="B88" s="195" t="s">
        <v>997</v>
      </c>
    </row>
    <row r="89" spans="2:2" x14ac:dyDescent="0.3">
      <c r="B89" s="94" t="s">
        <v>1057</v>
      </c>
    </row>
    <row r="90" spans="2:2" x14ac:dyDescent="0.3">
      <c r="B90" s="196" t="s">
        <v>1058</v>
      </c>
    </row>
    <row r="91" spans="2:2" x14ac:dyDescent="0.3">
      <c r="B91" s="94" t="s">
        <v>1059</v>
      </c>
    </row>
    <row r="92" spans="2:2" x14ac:dyDescent="0.3">
      <c r="B92" s="94" t="s">
        <v>1060</v>
      </c>
    </row>
    <row r="93" spans="2:2" x14ac:dyDescent="0.3">
      <c r="B93" s="94" t="s">
        <v>1061</v>
      </c>
    </row>
    <row r="94" spans="2:2" x14ac:dyDescent="0.3">
      <c r="B94" s="94" t="s">
        <v>1062</v>
      </c>
    </row>
    <row r="95" spans="2:2" x14ac:dyDescent="0.3">
      <c r="B95" s="94" t="s">
        <v>1063</v>
      </c>
    </row>
    <row r="96" spans="2:2" x14ac:dyDescent="0.3">
      <c r="B96" s="94" t="s">
        <v>1064</v>
      </c>
    </row>
    <row r="97" spans="2:2" x14ac:dyDescent="0.3">
      <c r="B97" s="94" t="s">
        <v>1065</v>
      </c>
    </row>
    <row r="98" spans="2:2" x14ac:dyDescent="0.3">
      <c r="B98" s="94" t="s">
        <v>1004</v>
      </c>
    </row>
    <row r="99" spans="2:2" x14ac:dyDescent="0.3">
      <c r="B99" s="94" t="s">
        <v>1066</v>
      </c>
    </row>
    <row r="100" spans="2:2" x14ac:dyDescent="0.3">
      <c r="B100" s="94" t="s">
        <v>1067</v>
      </c>
    </row>
    <row r="102" spans="2:2" ht="18" x14ac:dyDescent="0.35">
      <c r="B102" s="194" t="s">
        <v>232</v>
      </c>
    </row>
    <row r="103" spans="2:2" x14ac:dyDescent="0.3">
      <c r="B103" s="195" t="s">
        <v>1068</v>
      </c>
    </row>
    <row r="104" spans="2:2" x14ac:dyDescent="0.3">
      <c r="B104" s="195" t="s">
        <v>986</v>
      </c>
    </row>
    <row r="105" spans="2:2" x14ac:dyDescent="0.3">
      <c r="B105" s="195" t="s">
        <v>997</v>
      </c>
    </row>
    <row r="106" spans="2:2" x14ac:dyDescent="0.3">
      <c r="B106" s="94" t="s">
        <v>1057</v>
      </c>
    </row>
    <row r="107" spans="2:2" x14ac:dyDescent="0.3">
      <c r="B107" s="196" t="s">
        <v>1058</v>
      </c>
    </row>
    <row r="108" spans="2:2" x14ac:dyDescent="0.3">
      <c r="B108" s="94" t="s">
        <v>1069</v>
      </c>
    </row>
    <row r="109" spans="2:2" x14ac:dyDescent="0.3">
      <c r="B109" s="94" t="s">
        <v>1070</v>
      </c>
    </row>
    <row r="110" spans="2:2" x14ac:dyDescent="0.3">
      <c r="B110" s="94" t="s">
        <v>1071</v>
      </c>
    </row>
    <row r="111" spans="2:2" x14ac:dyDescent="0.3">
      <c r="B111" s="94" t="s">
        <v>1072</v>
      </c>
    </row>
    <row r="112" spans="2:2" x14ac:dyDescent="0.3">
      <c r="B112" s="94" t="s">
        <v>1073</v>
      </c>
    </row>
    <row r="113" spans="2:2" x14ac:dyDescent="0.3">
      <c r="B113" s="94" t="s">
        <v>1074</v>
      </c>
    </row>
    <row r="114" spans="2:2" x14ac:dyDescent="0.3">
      <c r="B114" s="94" t="s">
        <v>1075</v>
      </c>
    </row>
    <row r="115" spans="2:2" x14ac:dyDescent="0.3">
      <c r="B115" s="94" t="s">
        <v>1076</v>
      </c>
    </row>
    <row r="116" spans="2:2" x14ac:dyDescent="0.3">
      <c r="B116" s="94" t="s">
        <v>1077</v>
      </c>
    </row>
    <row r="117" spans="2:2" x14ac:dyDescent="0.3">
      <c r="B117" s="94" t="s">
        <v>1078</v>
      </c>
    </row>
    <row r="118" spans="2:2" x14ac:dyDescent="0.3">
      <c r="B118" s="94" t="s">
        <v>1079</v>
      </c>
    </row>
    <row r="119" spans="2:2" x14ac:dyDescent="0.3">
      <c r="B119" s="94" t="s">
        <v>1080</v>
      </c>
    </row>
    <row r="120" spans="2:2" x14ac:dyDescent="0.3">
      <c r="B120" s="94" t="s">
        <v>1081</v>
      </c>
    </row>
    <row r="121" spans="2:2" x14ac:dyDescent="0.3">
      <c r="B121" s="94" t="s">
        <v>1082</v>
      </c>
    </row>
    <row r="122" spans="2:2" x14ac:dyDescent="0.3">
      <c r="B122" s="94" t="s">
        <v>1083</v>
      </c>
    </row>
    <row r="123" spans="2:2" x14ac:dyDescent="0.3">
      <c r="B123" s="94" t="s">
        <v>1084</v>
      </c>
    </row>
    <row r="124" spans="2:2" x14ac:dyDescent="0.3">
      <c r="B124" s="94" t="s">
        <v>1085</v>
      </c>
    </row>
    <row r="125" spans="2:2" x14ac:dyDescent="0.3">
      <c r="B125" s="94" t="s">
        <v>1086</v>
      </c>
    </row>
    <row r="126" spans="2:2" x14ac:dyDescent="0.3">
      <c r="B126" s="94" t="s">
        <v>1087</v>
      </c>
    </row>
    <row r="127" spans="2:2" x14ac:dyDescent="0.3">
      <c r="B127" s="94" t="s">
        <v>1088</v>
      </c>
    </row>
    <row r="128" spans="2:2" x14ac:dyDescent="0.3">
      <c r="B128" s="94" t="s">
        <v>1089</v>
      </c>
    </row>
    <row r="130" spans="2:2" ht="18" x14ac:dyDescent="0.35">
      <c r="B130" s="194" t="s">
        <v>537</v>
      </c>
    </row>
    <row r="131" spans="2:2" x14ac:dyDescent="0.3">
      <c r="B131" s="195" t="s">
        <v>1090</v>
      </c>
    </row>
    <row r="132" spans="2:2" x14ac:dyDescent="0.3">
      <c r="B132" s="195" t="s">
        <v>986</v>
      </c>
    </row>
    <row r="133" spans="2:2" x14ac:dyDescent="0.3">
      <c r="B133" s="195" t="s">
        <v>997</v>
      </c>
    </row>
    <row r="134" spans="2:2" x14ac:dyDescent="0.3">
      <c r="B134" s="94" t="s">
        <v>988</v>
      </c>
    </row>
    <row r="135" spans="2:2" x14ac:dyDescent="0.3">
      <c r="B135" s="196" t="s">
        <v>1091</v>
      </c>
    </row>
    <row r="136" spans="2:2" x14ac:dyDescent="0.3">
      <c r="B136" s="94" t="s">
        <v>1092</v>
      </c>
    </row>
    <row r="137" spans="2:2" x14ac:dyDescent="0.3">
      <c r="B137" s="94" t="s">
        <v>1093</v>
      </c>
    </row>
    <row r="138" spans="2:2" x14ac:dyDescent="0.3">
      <c r="B138" s="94" t="s">
        <v>1094</v>
      </c>
    </row>
    <row r="139" spans="2:2" x14ac:dyDescent="0.3">
      <c r="B139" s="94" t="s">
        <v>1095</v>
      </c>
    </row>
    <row r="140" spans="2:2" x14ac:dyDescent="0.3">
      <c r="B140" s="94" t="s">
        <v>1096</v>
      </c>
    </row>
    <row r="141" spans="2:2" x14ac:dyDescent="0.3">
      <c r="B141" s="94" t="s">
        <v>1097</v>
      </c>
    </row>
    <row r="142" spans="2:2" x14ac:dyDescent="0.3">
      <c r="B142" s="94" t="s">
        <v>1098</v>
      </c>
    </row>
    <row r="143" spans="2:2" x14ac:dyDescent="0.3">
      <c r="B143" s="94" t="s">
        <v>1099</v>
      </c>
    </row>
    <row r="144" spans="2:2" x14ac:dyDescent="0.3">
      <c r="B144" s="94" t="s">
        <v>1100</v>
      </c>
    </row>
    <row r="145" spans="2:2" x14ac:dyDescent="0.3">
      <c r="B145" s="94" t="s">
        <v>1101</v>
      </c>
    </row>
    <row r="146" spans="2:2" x14ac:dyDescent="0.3">
      <c r="B146" s="94" t="s">
        <v>1102</v>
      </c>
    </row>
    <row r="147" spans="2:2" x14ac:dyDescent="0.3">
      <c r="B147" s="94" t="s">
        <v>1103</v>
      </c>
    </row>
    <row r="148" spans="2:2" x14ac:dyDescent="0.3">
      <c r="B148" s="94" t="s">
        <v>1104</v>
      </c>
    </row>
    <row r="149" spans="2:2" x14ac:dyDescent="0.3">
      <c r="B149" s="94" t="s">
        <v>1105</v>
      </c>
    </row>
    <row r="150" spans="2:2" x14ac:dyDescent="0.3">
      <c r="B150" s="94" t="s">
        <v>1106</v>
      </c>
    </row>
    <row r="151" spans="2:2" x14ac:dyDescent="0.3">
      <c r="B151" s="94" t="s">
        <v>1107</v>
      </c>
    </row>
    <row r="152" spans="2:2" x14ac:dyDescent="0.3">
      <c r="B152" s="94" t="s">
        <v>1108</v>
      </c>
    </row>
    <row r="153" spans="2:2" x14ac:dyDescent="0.3">
      <c r="B153" s="94" t="s">
        <v>1109</v>
      </c>
    </row>
    <row r="154" spans="2:2" x14ac:dyDescent="0.3">
      <c r="B154" s="94" t="s">
        <v>1110</v>
      </c>
    </row>
    <row r="155" spans="2:2" x14ac:dyDescent="0.3">
      <c r="B155" s="94" t="s">
        <v>1111</v>
      </c>
    </row>
    <row r="156" spans="2:2" x14ac:dyDescent="0.3">
      <c r="B156" s="94" t="s">
        <v>1112</v>
      </c>
    </row>
    <row r="157" spans="2:2" x14ac:dyDescent="0.3">
      <c r="B157" s="94" t="s">
        <v>1113</v>
      </c>
    </row>
    <row r="158" spans="2:2" x14ac:dyDescent="0.3">
      <c r="B158" s="94" t="s">
        <v>1114</v>
      </c>
    </row>
    <row r="159" spans="2:2" x14ac:dyDescent="0.3">
      <c r="B159" s="94" t="s">
        <v>1115</v>
      </c>
    </row>
    <row r="161" spans="2:2" ht="18" x14ac:dyDescent="0.35">
      <c r="B161" s="194" t="s">
        <v>400</v>
      </c>
    </row>
    <row r="162" spans="2:2" x14ac:dyDescent="0.3">
      <c r="B162" s="195" t="s">
        <v>1116</v>
      </c>
    </row>
    <row r="163" spans="2:2" x14ac:dyDescent="0.3">
      <c r="B163" s="195" t="s">
        <v>1008</v>
      </c>
    </row>
    <row r="164" spans="2:2" x14ac:dyDescent="0.3">
      <c r="B164" s="195" t="s">
        <v>1117</v>
      </c>
    </row>
    <row r="165" spans="2:2" x14ac:dyDescent="0.3">
      <c r="B165" s="94" t="s">
        <v>1118</v>
      </c>
    </row>
    <row r="166" spans="2:2" x14ac:dyDescent="0.3">
      <c r="B166" s="94" t="s">
        <v>1119</v>
      </c>
    </row>
    <row r="167" spans="2:2" x14ac:dyDescent="0.3">
      <c r="B167" s="196" t="s">
        <v>989</v>
      </c>
    </row>
    <row r="168" spans="2:2" x14ac:dyDescent="0.3">
      <c r="B168" s="94" t="s">
        <v>1120</v>
      </c>
    </row>
    <row r="169" spans="2:2" x14ac:dyDescent="0.3">
      <c r="B169" s="94" t="s">
        <v>1121</v>
      </c>
    </row>
    <row r="170" spans="2:2" x14ac:dyDescent="0.3">
      <c r="B170" s="94" t="s">
        <v>1122</v>
      </c>
    </row>
    <row r="171" spans="2:2" x14ac:dyDescent="0.3">
      <c r="B171" s="94" t="s">
        <v>1123</v>
      </c>
    </row>
    <row r="172" spans="2:2" x14ac:dyDescent="0.3">
      <c r="B172" s="94" t="s">
        <v>1124</v>
      </c>
    </row>
    <row r="173" spans="2:2" x14ac:dyDescent="0.3">
      <c r="B173" s="94" t="s">
        <v>1125</v>
      </c>
    </row>
    <row r="174" spans="2:2" x14ac:dyDescent="0.3">
      <c r="B174" s="94" t="s">
        <v>1126</v>
      </c>
    </row>
    <row r="175" spans="2:2" x14ac:dyDescent="0.3">
      <c r="B175" s="94" t="s">
        <v>1127</v>
      </c>
    </row>
    <row r="176" spans="2:2" x14ac:dyDescent="0.3">
      <c r="B176" s="94" t="s">
        <v>1128</v>
      </c>
    </row>
    <row r="177" spans="2:2" x14ac:dyDescent="0.3">
      <c r="B177" s="94" t="s">
        <v>1129</v>
      </c>
    </row>
    <row r="178" spans="2:2" x14ac:dyDescent="0.3">
      <c r="B178" s="94" t="s">
        <v>1130</v>
      </c>
    </row>
    <row r="179" spans="2:2" x14ac:dyDescent="0.3">
      <c r="B179" s="94" t="s">
        <v>1131</v>
      </c>
    </row>
    <row r="180" spans="2:2" x14ac:dyDescent="0.3">
      <c r="B180" s="94" t="s">
        <v>1132</v>
      </c>
    </row>
    <row r="181" spans="2:2" x14ac:dyDescent="0.3">
      <c r="B181" s="94" t="s">
        <v>1133</v>
      </c>
    </row>
    <row r="182" spans="2:2" x14ac:dyDescent="0.3">
      <c r="B182" s="94" t="s">
        <v>1134</v>
      </c>
    </row>
    <row r="183" spans="2:2" x14ac:dyDescent="0.3">
      <c r="B183" s="94" t="s">
        <v>1135</v>
      </c>
    </row>
    <row r="184" spans="2:2" x14ac:dyDescent="0.3">
      <c r="B184" s="94" t="s">
        <v>1136</v>
      </c>
    </row>
    <row r="185" spans="2:2" x14ac:dyDescent="0.3">
      <c r="B185" s="94" t="s">
        <v>1137</v>
      </c>
    </row>
    <row r="186" spans="2:2" x14ac:dyDescent="0.3">
      <c r="B186" s="94" t="s">
        <v>1138</v>
      </c>
    </row>
    <row r="187" spans="2:2" x14ac:dyDescent="0.3">
      <c r="B187" s="94" t="s">
        <v>1139</v>
      </c>
    </row>
    <row r="188" spans="2:2" x14ac:dyDescent="0.3">
      <c r="B188" s="94" t="s">
        <v>1140</v>
      </c>
    </row>
    <row r="189" spans="2:2" x14ac:dyDescent="0.3">
      <c r="B189" s="94" t="s">
        <v>1141</v>
      </c>
    </row>
    <row r="190" spans="2:2" x14ac:dyDescent="0.3">
      <c r="B190" s="94" t="s">
        <v>1142</v>
      </c>
    </row>
    <row r="191" spans="2:2" x14ac:dyDescent="0.3">
      <c r="B191" s="94" t="s">
        <v>1143</v>
      </c>
    </row>
    <row r="192" spans="2:2" x14ac:dyDescent="0.3">
      <c r="B192" s="94" t="s">
        <v>1144</v>
      </c>
    </row>
    <row r="193" spans="2:2" x14ac:dyDescent="0.3">
      <c r="B193" s="94" t="s">
        <v>1145</v>
      </c>
    </row>
    <row r="194" spans="2:2" x14ac:dyDescent="0.3">
      <c r="B194" s="94" t="s">
        <v>1146</v>
      </c>
    </row>
    <row r="195" spans="2:2" x14ac:dyDescent="0.3">
      <c r="B195" s="94" t="s">
        <v>1147</v>
      </c>
    </row>
    <row r="196" spans="2:2" x14ac:dyDescent="0.3">
      <c r="B196" s="94" t="s">
        <v>1148</v>
      </c>
    </row>
    <row r="197" spans="2:2" x14ac:dyDescent="0.3">
      <c r="B197" s="94" t="s">
        <v>1149</v>
      </c>
    </row>
    <row r="198" spans="2:2" x14ac:dyDescent="0.3">
      <c r="B198" s="94" t="s">
        <v>1150</v>
      </c>
    </row>
    <row r="199" spans="2:2" x14ac:dyDescent="0.3">
      <c r="B199" s="94" t="s">
        <v>1151</v>
      </c>
    </row>
    <row r="201" spans="2:2" ht="18" x14ac:dyDescent="0.35">
      <c r="B201" s="194" t="s">
        <v>281</v>
      </c>
    </row>
    <row r="202" spans="2:2" x14ac:dyDescent="0.3">
      <c r="B202" s="195" t="s">
        <v>1152</v>
      </c>
    </row>
    <row r="203" spans="2:2" x14ac:dyDescent="0.3">
      <c r="B203" s="195" t="s">
        <v>986</v>
      </c>
    </row>
    <row r="204" spans="2:2" x14ac:dyDescent="0.3">
      <c r="B204" s="195" t="s">
        <v>1153</v>
      </c>
    </row>
    <row r="205" spans="2:2" x14ac:dyDescent="0.3">
      <c r="B205" s="94" t="s">
        <v>988</v>
      </c>
    </row>
    <row r="206" spans="2:2" x14ac:dyDescent="0.3">
      <c r="B206" s="196" t="s">
        <v>1154</v>
      </c>
    </row>
    <row r="207" spans="2:2" x14ac:dyDescent="0.3">
      <c r="B207" s="94" t="s">
        <v>1155</v>
      </c>
    </row>
    <row r="208" spans="2:2" x14ac:dyDescent="0.3">
      <c r="B208" s="94" t="s">
        <v>1156</v>
      </c>
    </row>
    <row r="209" spans="2:2" x14ac:dyDescent="0.3">
      <c r="B209" s="94" t="s">
        <v>1157</v>
      </c>
    </row>
    <row r="210" spans="2:2" x14ac:dyDescent="0.3">
      <c r="B210" s="94" t="s">
        <v>1158</v>
      </c>
    </row>
    <row r="211" spans="2:2" x14ac:dyDescent="0.3">
      <c r="B211" s="94" t="s">
        <v>1159</v>
      </c>
    </row>
    <row r="212" spans="2:2" x14ac:dyDescent="0.3">
      <c r="B212" s="94" t="s">
        <v>1160</v>
      </c>
    </row>
    <row r="213" spans="2:2" x14ac:dyDescent="0.3">
      <c r="B213" s="94" t="s">
        <v>1161</v>
      </c>
    </row>
    <row r="214" spans="2:2" x14ac:dyDescent="0.3">
      <c r="B214" s="94" t="s">
        <v>1162</v>
      </c>
    </row>
    <row r="215" spans="2:2" x14ac:dyDescent="0.3">
      <c r="B215" s="94" t="s">
        <v>1163</v>
      </c>
    </row>
    <row r="216" spans="2:2" x14ac:dyDescent="0.3">
      <c r="B216" s="94" t="s">
        <v>1164</v>
      </c>
    </row>
    <row r="217" spans="2:2" x14ac:dyDescent="0.3">
      <c r="B217" s="94" t="s">
        <v>1165</v>
      </c>
    </row>
    <row r="218" spans="2:2" x14ac:dyDescent="0.3">
      <c r="B218" s="94" t="s">
        <v>1166</v>
      </c>
    </row>
    <row r="219" spans="2:2" x14ac:dyDescent="0.3">
      <c r="B219" s="94" t="s">
        <v>1167</v>
      </c>
    </row>
    <row r="220" spans="2:2" x14ac:dyDescent="0.3">
      <c r="B220" s="94" t="s">
        <v>1168</v>
      </c>
    </row>
    <row r="221" spans="2:2" x14ac:dyDescent="0.3">
      <c r="B221" s="94" t="s">
        <v>1169</v>
      </c>
    </row>
    <row r="222" spans="2:2" x14ac:dyDescent="0.3">
      <c r="B222" s="94" t="s">
        <v>1170</v>
      </c>
    </row>
    <row r="223" spans="2:2" x14ac:dyDescent="0.3">
      <c r="B223" s="94" t="s">
        <v>1171</v>
      </c>
    </row>
    <row r="224" spans="2:2" x14ac:dyDescent="0.3">
      <c r="B224" s="94" t="s">
        <v>1172</v>
      </c>
    </row>
    <row r="225" spans="2:8" x14ac:dyDescent="0.3">
      <c r="B225" s="94" t="s">
        <v>1173</v>
      </c>
    </row>
    <row r="226" spans="2:8" x14ac:dyDescent="0.3">
      <c r="B226" s="94" t="s">
        <v>1174</v>
      </c>
    </row>
    <row r="228" spans="2:8" x14ac:dyDescent="0.3">
      <c r="C228" s="85" t="s">
        <v>1175</v>
      </c>
    </row>
    <row r="229" spans="2:8" x14ac:dyDescent="0.3">
      <c r="C229" s="85" t="s">
        <v>1176</v>
      </c>
      <c r="D229" s="85" t="s">
        <v>1177</v>
      </c>
      <c r="E229" s="85" t="s">
        <v>121</v>
      </c>
      <c r="F229" s="85" t="s">
        <v>1178</v>
      </c>
      <c r="G229" s="85" t="s">
        <v>1179</v>
      </c>
      <c r="H229" s="85" t="s">
        <v>1180</v>
      </c>
    </row>
    <row r="230" spans="2:8" x14ac:dyDescent="0.3">
      <c r="C230" s="94" t="s">
        <v>1181</v>
      </c>
      <c r="D230" s="197">
        <v>20</v>
      </c>
      <c r="E230" s="197">
        <v>18</v>
      </c>
      <c r="F230" s="94" t="s">
        <v>1182</v>
      </c>
      <c r="G230" s="197">
        <v>4</v>
      </c>
      <c r="H230" s="197">
        <v>18</v>
      </c>
    </row>
    <row r="231" spans="2:8" x14ac:dyDescent="0.3">
      <c r="C231" s="94" t="s">
        <v>1183</v>
      </c>
      <c r="D231" s="197">
        <v>25</v>
      </c>
      <c r="E231" s="197">
        <v>16</v>
      </c>
      <c r="F231" s="94" t="s">
        <v>1184</v>
      </c>
      <c r="G231" s="197">
        <v>6</v>
      </c>
      <c r="H231" s="197">
        <v>14</v>
      </c>
    </row>
    <row r="232" spans="2:8" x14ac:dyDescent="0.3">
      <c r="C232" s="94" t="s">
        <v>1185</v>
      </c>
      <c r="D232" s="197">
        <v>40</v>
      </c>
      <c r="E232" s="197">
        <v>13</v>
      </c>
      <c r="F232" s="94" t="s">
        <v>1186</v>
      </c>
      <c r="G232" s="197">
        <v>10</v>
      </c>
      <c r="H232" s="197">
        <v>12</v>
      </c>
    </row>
    <row r="233" spans="2:8" x14ac:dyDescent="0.3">
      <c r="C233" s="94" t="s">
        <v>1187</v>
      </c>
      <c r="D233" s="197">
        <v>50</v>
      </c>
      <c r="E233" s="197">
        <v>10</v>
      </c>
      <c r="F233" s="94" t="s">
        <v>1188</v>
      </c>
      <c r="G233" s="197">
        <v>14</v>
      </c>
      <c r="H233" s="197">
        <v>10</v>
      </c>
    </row>
    <row r="234" spans="2:8" x14ac:dyDescent="0.3">
      <c r="C234" s="94" t="s">
        <v>1189</v>
      </c>
      <c r="D234" s="197">
        <v>80</v>
      </c>
      <c r="E234" s="197">
        <v>10</v>
      </c>
      <c r="F234" s="94" t="s">
        <v>1190</v>
      </c>
      <c r="G234" s="197">
        <v>18</v>
      </c>
      <c r="H234" s="197">
        <v>6</v>
      </c>
    </row>
    <row r="236" spans="2:8" x14ac:dyDescent="0.3">
      <c r="B236" s="94" t="s">
        <v>1191</v>
      </c>
    </row>
    <row r="237" spans="2:8" x14ac:dyDescent="0.3">
      <c r="B237" s="94" t="s">
        <v>1192</v>
      </c>
    </row>
    <row r="238" spans="2:8" x14ac:dyDescent="0.3">
      <c r="B238" s="94" t="s">
        <v>1193</v>
      </c>
    </row>
    <row r="239" spans="2:8" x14ac:dyDescent="0.3">
      <c r="B239" s="94" t="s">
        <v>1194</v>
      </c>
    </row>
    <row r="240" spans="2:8" x14ac:dyDescent="0.3">
      <c r="B240" s="94" t="s">
        <v>1195</v>
      </c>
    </row>
    <row r="241" spans="2:2" x14ac:dyDescent="0.3">
      <c r="B241" s="94" t="s">
        <v>1196</v>
      </c>
    </row>
    <row r="242" spans="2:2" x14ac:dyDescent="0.3">
      <c r="B242" s="94" t="s">
        <v>1197</v>
      </c>
    </row>
    <row r="243" spans="2:2" x14ac:dyDescent="0.3">
      <c r="B243" s="94" t="s">
        <v>1198</v>
      </c>
    </row>
    <row r="244" spans="2:2" x14ac:dyDescent="0.3">
      <c r="B244" s="94" t="s">
        <v>1199</v>
      </c>
    </row>
    <row r="245" spans="2:2" x14ac:dyDescent="0.3">
      <c r="B245" s="94" t="s">
        <v>1200</v>
      </c>
    </row>
    <row r="246" spans="2:2" x14ac:dyDescent="0.3">
      <c r="B246" s="94" t="s">
        <v>1201</v>
      </c>
    </row>
    <row r="247" spans="2:2" x14ac:dyDescent="0.3">
      <c r="B247" s="94" t="s">
        <v>1202</v>
      </c>
    </row>
    <row r="248" spans="2:2" x14ac:dyDescent="0.3">
      <c r="B248" s="94" t="s">
        <v>1203</v>
      </c>
    </row>
    <row r="249" spans="2:2" x14ac:dyDescent="0.3">
      <c r="B249" s="94" t="s">
        <v>1204</v>
      </c>
    </row>
    <row r="250" spans="2:2" x14ac:dyDescent="0.3">
      <c r="B250" s="94" t="s">
        <v>1205</v>
      </c>
    </row>
    <row r="251" spans="2:2" x14ac:dyDescent="0.3">
      <c r="B251" s="94" t="s">
        <v>1206</v>
      </c>
    </row>
    <row r="252" spans="2:2" x14ac:dyDescent="0.3">
      <c r="B252" s="94" t="s">
        <v>1207</v>
      </c>
    </row>
    <row r="253" spans="2:2" x14ac:dyDescent="0.3">
      <c r="B253" s="94" t="s">
        <v>1208</v>
      </c>
    </row>
    <row r="254" spans="2:2" x14ac:dyDescent="0.3">
      <c r="B254" s="94" t="s">
        <v>1209</v>
      </c>
    </row>
    <row r="255" spans="2:2" x14ac:dyDescent="0.3">
      <c r="B255" s="94" t="s">
        <v>1210</v>
      </c>
    </row>
    <row r="256" spans="2:2" x14ac:dyDescent="0.3">
      <c r="B256" s="94" t="s">
        <v>1211</v>
      </c>
    </row>
    <row r="257" spans="2:2" x14ac:dyDescent="0.3">
      <c r="B257" s="94" t="s">
        <v>1212</v>
      </c>
    </row>
    <row r="259" spans="2:2" ht="18" x14ac:dyDescent="0.35">
      <c r="B259" s="194" t="s">
        <v>521</v>
      </c>
    </row>
    <row r="260" spans="2:2" x14ac:dyDescent="0.3">
      <c r="B260" s="195" t="s">
        <v>1213</v>
      </c>
    </row>
    <row r="261" spans="2:2" x14ac:dyDescent="0.3">
      <c r="B261" s="195" t="s">
        <v>986</v>
      </c>
    </row>
    <row r="262" spans="2:2" x14ac:dyDescent="0.3">
      <c r="B262" s="195" t="s">
        <v>1214</v>
      </c>
    </row>
    <row r="263" spans="2:2" x14ac:dyDescent="0.3">
      <c r="B263" s="94" t="s">
        <v>988</v>
      </c>
    </row>
    <row r="264" spans="2:2" x14ac:dyDescent="0.3">
      <c r="B264" s="196" t="s">
        <v>1025</v>
      </c>
    </row>
    <row r="265" spans="2:2" x14ac:dyDescent="0.3">
      <c r="B265" s="94" t="s">
        <v>1215</v>
      </c>
    </row>
    <row r="266" spans="2:2" x14ac:dyDescent="0.3">
      <c r="B266" s="94" t="s">
        <v>1216</v>
      </c>
    </row>
    <row r="267" spans="2:2" x14ac:dyDescent="0.3">
      <c r="B267" s="94" t="s">
        <v>1217</v>
      </c>
    </row>
    <row r="268" spans="2:2" x14ac:dyDescent="0.3">
      <c r="B268" s="94" t="s">
        <v>1218</v>
      </c>
    </row>
    <row r="269" spans="2:2" x14ac:dyDescent="0.3">
      <c r="B269" s="94" t="s">
        <v>1219</v>
      </c>
    </row>
    <row r="270" spans="2:2" x14ac:dyDescent="0.3">
      <c r="B270" s="94" t="s">
        <v>1220</v>
      </c>
    </row>
    <row r="271" spans="2:2" x14ac:dyDescent="0.3">
      <c r="B271" s="94" t="s">
        <v>1221</v>
      </c>
    </row>
    <row r="272" spans="2:2" x14ac:dyDescent="0.3">
      <c r="B272" s="94" t="s">
        <v>1222</v>
      </c>
    </row>
    <row r="273" spans="2:2" x14ac:dyDescent="0.3">
      <c r="B273" s="94" t="s">
        <v>1223</v>
      </c>
    </row>
    <row r="274" spans="2:2" x14ac:dyDescent="0.3">
      <c r="B274" s="94" t="s">
        <v>1224</v>
      </c>
    </row>
    <row r="276" spans="2:2" ht="18" x14ac:dyDescent="0.35">
      <c r="B276" s="194" t="s">
        <v>440</v>
      </c>
    </row>
    <row r="277" spans="2:2" x14ac:dyDescent="0.3">
      <c r="B277" s="195" t="s">
        <v>1225</v>
      </c>
    </row>
    <row r="278" spans="2:2" x14ac:dyDescent="0.3">
      <c r="B278" s="195" t="s">
        <v>986</v>
      </c>
    </row>
    <row r="279" spans="2:2" x14ac:dyDescent="0.3">
      <c r="B279" s="195" t="s">
        <v>1226</v>
      </c>
    </row>
    <row r="280" spans="2:2" x14ac:dyDescent="0.3">
      <c r="B280" s="94" t="s">
        <v>1227</v>
      </c>
    </row>
    <row r="281" spans="2:2" x14ac:dyDescent="0.3">
      <c r="B281" s="94" t="s">
        <v>1228</v>
      </c>
    </row>
    <row r="282" spans="2:2" x14ac:dyDescent="0.3">
      <c r="B282" s="196" t="s">
        <v>1025</v>
      </c>
    </row>
    <row r="283" spans="2:2" x14ac:dyDescent="0.3">
      <c r="B283" s="94" t="s">
        <v>1229</v>
      </c>
    </row>
    <row r="284" spans="2:2" x14ac:dyDescent="0.3">
      <c r="B284" s="94" t="s">
        <v>1230</v>
      </c>
    </row>
    <row r="285" spans="2:2" x14ac:dyDescent="0.3">
      <c r="B285" s="94" t="s">
        <v>1231</v>
      </c>
    </row>
    <row r="286" spans="2:2" x14ac:dyDescent="0.3">
      <c r="B286" s="94" t="s">
        <v>1232</v>
      </c>
    </row>
    <row r="287" spans="2:2" x14ac:dyDescent="0.3">
      <c r="B287" s="94" t="s">
        <v>1233</v>
      </c>
    </row>
    <row r="288" spans="2:2" x14ac:dyDescent="0.3">
      <c r="B288" s="94" t="s">
        <v>1234</v>
      </c>
    </row>
    <row r="289" spans="2:2" x14ac:dyDescent="0.3">
      <c r="B289" s="94" t="s">
        <v>1235</v>
      </c>
    </row>
    <row r="290" spans="2:2" x14ac:dyDescent="0.3">
      <c r="B290" s="94" t="s">
        <v>1236</v>
      </c>
    </row>
    <row r="291" spans="2:2" x14ac:dyDescent="0.3">
      <c r="B291" s="94" t="s">
        <v>1237</v>
      </c>
    </row>
    <row r="292" spans="2:2" x14ac:dyDescent="0.3">
      <c r="B292" s="94" t="s">
        <v>1238</v>
      </c>
    </row>
    <row r="293" spans="2:2" x14ac:dyDescent="0.3">
      <c r="B293" s="94" t="s">
        <v>1239</v>
      </c>
    </row>
    <row r="294" spans="2:2" x14ac:dyDescent="0.3">
      <c r="B294" s="94" t="s">
        <v>1240</v>
      </c>
    </row>
    <row r="295" spans="2:2" x14ac:dyDescent="0.3">
      <c r="B295" s="94" t="s">
        <v>1241</v>
      </c>
    </row>
    <row r="296" spans="2:2" x14ac:dyDescent="0.3">
      <c r="B296" s="94" t="s">
        <v>1242</v>
      </c>
    </row>
    <row r="297" spans="2:2" x14ac:dyDescent="0.3">
      <c r="B297" s="94" t="s">
        <v>1243</v>
      </c>
    </row>
    <row r="298" spans="2:2" x14ac:dyDescent="0.3">
      <c r="B298" s="94" t="s">
        <v>1244</v>
      </c>
    </row>
    <row r="299" spans="2:2" x14ac:dyDescent="0.3">
      <c r="B299" s="94" t="s">
        <v>1245</v>
      </c>
    </row>
    <row r="300" spans="2:2" x14ac:dyDescent="0.3">
      <c r="B300" s="94" t="s">
        <v>1246</v>
      </c>
    </row>
    <row r="301" spans="2:2" x14ac:dyDescent="0.3">
      <c r="B301" s="94" t="s">
        <v>1247</v>
      </c>
    </row>
    <row r="302" spans="2:2" x14ac:dyDescent="0.3">
      <c r="B302" s="94" t="s">
        <v>1248</v>
      </c>
    </row>
    <row r="303" spans="2:2" x14ac:dyDescent="0.3">
      <c r="B303" s="94" t="s">
        <v>1249</v>
      </c>
    </row>
    <row r="304" spans="2:2" x14ac:dyDescent="0.3">
      <c r="B304" s="94" t="s">
        <v>1250</v>
      </c>
    </row>
    <row r="305" spans="2:2" x14ac:dyDescent="0.3">
      <c r="B305" s="94" t="s">
        <v>1251</v>
      </c>
    </row>
    <row r="306" spans="2:2" x14ac:dyDescent="0.3">
      <c r="B306" s="94" t="s">
        <v>1252</v>
      </c>
    </row>
    <row r="307" spans="2:2" x14ac:dyDescent="0.3">
      <c r="B307" s="94" t="s">
        <v>1253</v>
      </c>
    </row>
    <row r="308" spans="2:2" x14ac:dyDescent="0.3">
      <c r="B308" s="94" t="s">
        <v>1254</v>
      </c>
    </row>
    <row r="309" spans="2:2" x14ac:dyDescent="0.3">
      <c r="B309" s="94" t="s">
        <v>1255</v>
      </c>
    </row>
    <row r="310" spans="2:2" x14ac:dyDescent="0.3">
      <c r="B310" s="94" t="s">
        <v>1256</v>
      </c>
    </row>
    <row r="311" spans="2:2" x14ac:dyDescent="0.3">
      <c r="B311" s="94" t="s">
        <v>1257</v>
      </c>
    </row>
    <row r="312" spans="2:2" x14ac:dyDescent="0.3">
      <c r="B312" s="94" t="s">
        <v>1258</v>
      </c>
    </row>
    <row r="313" spans="2:2" x14ac:dyDescent="0.3">
      <c r="B313" s="94" t="s">
        <v>1259</v>
      </c>
    </row>
    <row r="314" spans="2:2" x14ac:dyDescent="0.3">
      <c r="B314" s="94" t="s">
        <v>1260</v>
      </c>
    </row>
    <row r="315" spans="2:2" x14ac:dyDescent="0.3">
      <c r="B315" s="94" t="s">
        <v>1261</v>
      </c>
    </row>
    <row r="316" spans="2:2" x14ac:dyDescent="0.3">
      <c r="B316" s="94" t="s">
        <v>1262</v>
      </c>
    </row>
    <row r="317" spans="2:2" x14ac:dyDescent="0.3">
      <c r="B317" s="94" t="s">
        <v>1263</v>
      </c>
    </row>
    <row r="318" spans="2:2" x14ac:dyDescent="0.3">
      <c r="B318" s="94" t="s">
        <v>1264</v>
      </c>
    </row>
    <row r="319" spans="2:2" x14ac:dyDescent="0.3">
      <c r="B319" s="94" t="s">
        <v>1265</v>
      </c>
    </row>
    <row r="320" spans="2:2" x14ac:dyDescent="0.3">
      <c r="B320" s="94" t="s">
        <v>1266</v>
      </c>
    </row>
    <row r="321" spans="2:2" x14ac:dyDescent="0.3">
      <c r="B321" s="94" t="s">
        <v>1267</v>
      </c>
    </row>
    <row r="322" spans="2:2" x14ac:dyDescent="0.3">
      <c r="B322" s="94" t="s">
        <v>1268</v>
      </c>
    </row>
    <row r="323" spans="2:2" x14ac:dyDescent="0.3">
      <c r="B323" s="94" t="s">
        <v>1269</v>
      </c>
    </row>
    <row r="324" spans="2:2" x14ac:dyDescent="0.3">
      <c r="B324" s="94" t="s">
        <v>1270</v>
      </c>
    </row>
    <row r="325" spans="2:2" x14ac:dyDescent="0.3">
      <c r="B325" s="94" t="s">
        <v>1271</v>
      </c>
    </row>
    <row r="326" spans="2:2" x14ac:dyDescent="0.3">
      <c r="B326" s="94" t="s">
        <v>1272</v>
      </c>
    </row>
    <row r="327" spans="2:2" x14ac:dyDescent="0.3">
      <c r="B327" s="94" t="s">
        <v>1273</v>
      </c>
    </row>
    <row r="328" spans="2:2" x14ac:dyDescent="0.3">
      <c r="B328" s="94" t="s">
        <v>1274</v>
      </c>
    </row>
    <row r="329" spans="2:2" x14ac:dyDescent="0.3">
      <c r="B329" s="94" t="s">
        <v>1275</v>
      </c>
    </row>
    <row r="330" spans="2:2" x14ac:dyDescent="0.3">
      <c r="B330" s="94" t="s">
        <v>1276</v>
      </c>
    </row>
    <row r="331" spans="2:2" x14ac:dyDescent="0.3">
      <c r="B331" s="94" t="s">
        <v>1277</v>
      </c>
    </row>
    <row r="332" spans="2:2" x14ac:dyDescent="0.3">
      <c r="B332" s="94" t="s">
        <v>1278</v>
      </c>
    </row>
    <row r="333" spans="2:2" x14ac:dyDescent="0.3">
      <c r="B333" s="94" t="s">
        <v>1279</v>
      </c>
    </row>
    <row r="334" spans="2:2" x14ac:dyDescent="0.3">
      <c r="B334" s="94" t="s">
        <v>1280</v>
      </c>
    </row>
    <row r="335" spans="2:2" x14ac:dyDescent="0.3">
      <c r="B335" s="94" t="s">
        <v>1281</v>
      </c>
    </row>
    <row r="337" spans="2:2" ht="18" x14ac:dyDescent="0.35">
      <c r="B337" s="194" t="s">
        <v>538</v>
      </c>
    </row>
    <row r="338" spans="2:2" x14ac:dyDescent="0.3">
      <c r="B338" s="195" t="s">
        <v>1282</v>
      </c>
    </row>
    <row r="339" spans="2:2" x14ac:dyDescent="0.3">
      <c r="B339" s="195" t="s">
        <v>1283</v>
      </c>
    </row>
    <row r="340" spans="2:2" x14ac:dyDescent="0.3">
      <c r="B340" s="195" t="s">
        <v>987</v>
      </c>
    </row>
    <row r="341" spans="2:2" x14ac:dyDescent="0.3">
      <c r="B341" s="94" t="s">
        <v>1284</v>
      </c>
    </row>
    <row r="342" spans="2:2" x14ac:dyDescent="0.3">
      <c r="B342" s="94" t="s">
        <v>1285</v>
      </c>
    </row>
    <row r="343" spans="2:2" x14ac:dyDescent="0.3">
      <c r="B343" s="94" t="s">
        <v>1286</v>
      </c>
    </row>
    <row r="344" spans="2:2" x14ac:dyDescent="0.3">
      <c r="B344" s="196" t="s">
        <v>1287</v>
      </c>
    </row>
    <row r="345" spans="2:2" x14ac:dyDescent="0.3">
      <c r="B345" s="94" t="s">
        <v>1288</v>
      </c>
    </row>
    <row r="346" spans="2:2" x14ac:dyDescent="0.3">
      <c r="B346" s="94" t="s">
        <v>1289</v>
      </c>
    </row>
    <row r="347" spans="2:2" x14ac:dyDescent="0.3">
      <c r="B347" s="94" t="s">
        <v>1290</v>
      </c>
    </row>
    <row r="348" spans="2:2" x14ac:dyDescent="0.3">
      <c r="B348" s="94" t="s">
        <v>1291</v>
      </c>
    </row>
    <row r="349" spans="2:2" x14ac:dyDescent="0.3">
      <c r="B349" s="94" t="s">
        <v>1292</v>
      </c>
    </row>
    <row r="350" spans="2:2" x14ac:dyDescent="0.3">
      <c r="B350" s="94" t="s">
        <v>1293</v>
      </c>
    </row>
    <row r="351" spans="2:2" x14ac:dyDescent="0.3">
      <c r="B351" s="94" t="s">
        <v>1294</v>
      </c>
    </row>
    <row r="352" spans="2:2" x14ac:dyDescent="0.3">
      <c r="B352" s="94" t="s">
        <v>1295</v>
      </c>
    </row>
    <row r="353" spans="2:2" x14ac:dyDescent="0.3">
      <c r="B353" s="94" t="s">
        <v>1296</v>
      </c>
    </row>
    <row r="354" spans="2:2" x14ac:dyDescent="0.3">
      <c r="B354" s="94" t="s">
        <v>1297</v>
      </c>
    </row>
    <row r="355" spans="2:2" x14ac:dyDescent="0.3">
      <c r="B355" s="94" t="s">
        <v>1298</v>
      </c>
    </row>
    <row r="356" spans="2:2" x14ac:dyDescent="0.3">
      <c r="B356" s="94" t="s">
        <v>1299</v>
      </c>
    </row>
    <row r="357" spans="2:2" x14ac:dyDescent="0.3">
      <c r="B357" s="94" t="s">
        <v>1300</v>
      </c>
    </row>
    <row r="358" spans="2:2" x14ac:dyDescent="0.3">
      <c r="B358" s="94" t="s">
        <v>1301</v>
      </c>
    </row>
    <row r="359" spans="2:2" x14ac:dyDescent="0.3">
      <c r="B359" s="94" t="s">
        <v>1302</v>
      </c>
    </row>
    <row r="360" spans="2:2" x14ac:dyDescent="0.3">
      <c r="B360" s="94" t="s">
        <v>1303</v>
      </c>
    </row>
    <row r="361" spans="2:2" x14ac:dyDescent="0.3">
      <c r="B361" s="94" t="s">
        <v>1304</v>
      </c>
    </row>
    <row r="362" spans="2:2" x14ac:dyDescent="0.3">
      <c r="B362" s="94" t="s">
        <v>1305</v>
      </c>
    </row>
    <row r="363" spans="2:2" x14ac:dyDescent="0.3">
      <c r="B363" s="94" t="s">
        <v>1306</v>
      </c>
    </row>
    <row r="364" spans="2:2" x14ac:dyDescent="0.3">
      <c r="B364" s="94" t="s">
        <v>1307</v>
      </c>
    </row>
    <row r="365" spans="2:2" x14ac:dyDescent="0.3">
      <c r="B365" s="94" t="s">
        <v>1308</v>
      </c>
    </row>
    <row r="366" spans="2:2" x14ac:dyDescent="0.3">
      <c r="B366" s="94" t="s">
        <v>1309</v>
      </c>
    </row>
    <row r="367" spans="2:2" x14ac:dyDescent="0.3">
      <c r="B367" s="94" t="s">
        <v>1310</v>
      </c>
    </row>
    <row r="368" spans="2:2" x14ac:dyDescent="0.3">
      <c r="B368" s="94" t="s">
        <v>1311</v>
      </c>
    </row>
    <row r="369" spans="2:2" x14ac:dyDescent="0.3">
      <c r="B369" s="94" t="s">
        <v>1312</v>
      </c>
    </row>
    <row r="370" spans="2:2" x14ac:dyDescent="0.3">
      <c r="B370" s="94" t="s">
        <v>1313</v>
      </c>
    </row>
    <row r="371" spans="2:2" x14ac:dyDescent="0.3">
      <c r="B371" s="94" t="s">
        <v>1314</v>
      </c>
    </row>
    <row r="372" spans="2:2" x14ac:dyDescent="0.3">
      <c r="B372" s="94" t="s">
        <v>1315</v>
      </c>
    </row>
    <row r="373" spans="2:2" x14ac:dyDescent="0.3">
      <c r="B373" s="94" t="s">
        <v>1316</v>
      </c>
    </row>
    <row r="374" spans="2:2" x14ac:dyDescent="0.3">
      <c r="B374" s="94" t="s">
        <v>1317</v>
      </c>
    </row>
    <row r="375" spans="2:2" x14ac:dyDescent="0.3">
      <c r="B375" s="94" t="s">
        <v>1318</v>
      </c>
    </row>
    <row r="376" spans="2:2" x14ac:dyDescent="0.3">
      <c r="B376" s="94" t="s">
        <v>1319</v>
      </c>
    </row>
    <row r="377" spans="2:2" x14ac:dyDescent="0.3">
      <c r="B377" s="94" t="s">
        <v>1320</v>
      </c>
    </row>
    <row r="378" spans="2:2" x14ac:dyDescent="0.3">
      <c r="B378" s="94" t="s">
        <v>1321</v>
      </c>
    </row>
    <row r="379" spans="2:2" x14ac:dyDescent="0.3">
      <c r="B379" s="94" t="s">
        <v>1322</v>
      </c>
    </row>
    <row r="380" spans="2:2" x14ac:dyDescent="0.3">
      <c r="B380" s="94" t="s">
        <v>1323</v>
      </c>
    </row>
    <row r="381" spans="2:2" x14ac:dyDescent="0.3">
      <c r="B381" s="94" t="s">
        <v>1324</v>
      </c>
    </row>
    <row r="382" spans="2:2" x14ac:dyDescent="0.3">
      <c r="B382" s="94" t="s">
        <v>1325</v>
      </c>
    </row>
    <row r="383" spans="2:2" x14ac:dyDescent="0.3">
      <c r="B383" s="94" t="s">
        <v>1326</v>
      </c>
    </row>
    <row r="384" spans="2:2" x14ac:dyDescent="0.3">
      <c r="B384" s="94" t="s">
        <v>1327</v>
      </c>
    </row>
    <row r="385" spans="2:2" x14ac:dyDescent="0.3">
      <c r="B385" s="94" t="s">
        <v>1328</v>
      </c>
    </row>
    <row r="386" spans="2:2" x14ac:dyDescent="0.3">
      <c r="B386" s="94" t="s">
        <v>1329</v>
      </c>
    </row>
    <row r="387" spans="2:2" x14ac:dyDescent="0.3">
      <c r="B387" s="94" t="s">
        <v>1330</v>
      </c>
    </row>
    <row r="389" spans="2:2" ht="18" x14ac:dyDescent="0.35">
      <c r="B389" s="194" t="s">
        <v>960</v>
      </c>
    </row>
    <row r="390" spans="2:2" x14ac:dyDescent="0.3">
      <c r="B390" s="195" t="s">
        <v>1331</v>
      </c>
    </row>
    <row r="391" spans="2:2" x14ac:dyDescent="0.3">
      <c r="B391" s="195" t="s">
        <v>986</v>
      </c>
    </row>
    <row r="392" spans="2:2" x14ac:dyDescent="0.3">
      <c r="B392" s="195" t="s">
        <v>997</v>
      </c>
    </row>
    <row r="393" spans="2:2" x14ac:dyDescent="0.3">
      <c r="B393" s="94" t="s">
        <v>1332</v>
      </c>
    </row>
    <row r="394" spans="2:2" x14ac:dyDescent="0.3">
      <c r="B394" s="196" t="s">
        <v>1025</v>
      </c>
    </row>
    <row r="395" spans="2:2" x14ac:dyDescent="0.3">
      <c r="B395" s="94" t="s">
        <v>1333</v>
      </c>
    </row>
    <row r="396" spans="2:2" x14ac:dyDescent="0.3">
      <c r="B396" s="94" t="s">
        <v>1334</v>
      </c>
    </row>
    <row r="397" spans="2:2" x14ac:dyDescent="0.3">
      <c r="B397" s="94" t="s">
        <v>1335</v>
      </c>
    </row>
    <row r="398" spans="2:2" x14ac:dyDescent="0.3">
      <c r="B398" s="94" t="s">
        <v>1336</v>
      </c>
    </row>
    <row r="399" spans="2:2" x14ac:dyDescent="0.3">
      <c r="B399" s="94" t="s">
        <v>1337</v>
      </c>
    </row>
    <row r="400" spans="2:2" x14ac:dyDescent="0.3">
      <c r="B400" s="94" t="s">
        <v>1338</v>
      </c>
    </row>
    <row r="401" spans="2:2" x14ac:dyDescent="0.3">
      <c r="B401" s="94" t="s">
        <v>1339</v>
      </c>
    </row>
    <row r="402" spans="2:2" x14ac:dyDescent="0.3">
      <c r="B402" s="94" t="s">
        <v>1340</v>
      </c>
    </row>
    <row r="403" spans="2:2" x14ac:dyDescent="0.3">
      <c r="B403" s="94" t="s">
        <v>1341</v>
      </c>
    </row>
    <row r="404" spans="2:2" x14ac:dyDescent="0.3">
      <c r="B404" s="94" t="s">
        <v>1342</v>
      </c>
    </row>
    <row r="405" spans="2:2" x14ac:dyDescent="0.3">
      <c r="B405" s="94" t="s">
        <v>1343</v>
      </c>
    </row>
    <row r="407" spans="2:2" ht="18" x14ac:dyDescent="0.35">
      <c r="B407" s="194" t="s">
        <v>812</v>
      </c>
    </row>
    <row r="408" spans="2:2" x14ac:dyDescent="0.3">
      <c r="B408" s="195" t="s">
        <v>1344</v>
      </c>
    </row>
    <row r="409" spans="2:2" x14ac:dyDescent="0.3">
      <c r="B409" s="195" t="s">
        <v>986</v>
      </c>
    </row>
    <row r="410" spans="2:2" x14ac:dyDescent="0.3">
      <c r="B410" s="195" t="s">
        <v>1345</v>
      </c>
    </row>
    <row r="411" spans="2:2" x14ac:dyDescent="0.3">
      <c r="B411" s="94" t="s">
        <v>988</v>
      </c>
    </row>
    <row r="412" spans="2:2" x14ac:dyDescent="0.3">
      <c r="B412" s="196" t="s">
        <v>1346</v>
      </c>
    </row>
    <row r="413" spans="2:2" x14ac:dyDescent="0.3">
      <c r="B413" s="94" t="s">
        <v>1347</v>
      </c>
    </row>
    <row r="414" spans="2:2" x14ac:dyDescent="0.3">
      <c r="B414" s="94" t="s">
        <v>1348</v>
      </c>
    </row>
    <row r="415" spans="2:2" x14ac:dyDescent="0.3">
      <c r="B415" s="94" t="s">
        <v>1349</v>
      </c>
    </row>
    <row r="416" spans="2:2" x14ac:dyDescent="0.3">
      <c r="B416" s="94" t="s">
        <v>1350</v>
      </c>
    </row>
    <row r="417" spans="2:2" x14ac:dyDescent="0.3">
      <c r="B417" s="94" t="s">
        <v>1351</v>
      </c>
    </row>
    <row r="418" spans="2:2" x14ac:dyDescent="0.3">
      <c r="B418" s="94" t="s">
        <v>1352</v>
      </c>
    </row>
    <row r="419" spans="2:2" x14ac:dyDescent="0.3">
      <c r="B419" s="94" t="s">
        <v>1353</v>
      </c>
    </row>
    <row r="420" spans="2:2" x14ac:dyDescent="0.3">
      <c r="B420" s="94" t="s">
        <v>1354</v>
      </c>
    </row>
    <row r="421" spans="2:2" x14ac:dyDescent="0.3">
      <c r="B421" s="94" t="s">
        <v>1355</v>
      </c>
    </row>
    <row r="422" spans="2:2" x14ac:dyDescent="0.3">
      <c r="B422" s="94" t="s">
        <v>1356</v>
      </c>
    </row>
    <row r="423" spans="2:2" x14ac:dyDescent="0.3">
      <c r="B423" s="94" t="s">
        <v>1357</v>
      </c>
    </row>
    <row r="424" spans="2:2" x14ac:dyDescent="0.3">
      <c r="B424" s="94" t="s">
        <v>1358</v>
      </c>
    </row>
    <row r="425" spans="2:2" x14ac:dyDescent="0.3">
      <c r="B425" s="94" t="s">
        <v>1359</v>
      </c>
    </row>
    <row r="426" spans="2:2" x14ac:dyDescent="0.3">
      <c r="B426" s="94" t="s">
        <v>1360</v>
      </c>
    </row>
    <row r="427" spans="2:2" x14ac:dyDescent="0.3">
      <c r="B427" s="94" t="s">
        <v>1361</v>
      </c>
    </row>
    <row r="428" spans="2:2" x14ac:dyDescent="0.3">
      <c r="B428" s="94" t="s">
        <v>1362</v>
      </c>
    </row>
    <row r="429" spans="2:2" x14ac:dyDescent="0.3">
      <c r="B429" s="94" t="s">
        <v>1363</v>
      </c>
    </row>
    <row r="430" spans="2:2" x14ac:dyDescent="0.3">
      <c r="B430" s="94" t="s">
        <v>1364</v>
      </c>
    </row>
    <row r="431" spans="2:2" x14ac:dyDescent="0.3">
      <c r="B431" s="94" t="s">
        <v>1365</v>
      </c>
    </row>
    <row r="433" spans="2:2" ht="18" x14ac:dyDescent="0.35">
      <c r="B433" s="194" t="s">
        <v>955</v>
      </c>
    </row>
    <row r="434" spans="2:2" x14ac:dyDescent="0.3">
      <c r="B434" s="195" t="s">
        <v>996</v>
      </c>
    </row>
    <row r="435" spans="2:2" x14ac:dyDescent="0.3">
      <c r="B435" s="195" t="s">
        <v>986</v>
      </c>
    </row>
    <row r="436" spans="2:2" x14ac:dyDescent="0.3">
      <c r="B436" s="195" t="s">
        <v>1366</v>
      </c>
    </row>
    <row r="437" spans="2:2" x14ac:dyDescent="0.3">
      <c r="B437" s="94" t="s">
        <v>1367</v>
      </c>
    </row>
    <row r="438" spans="2:2" x14ac:dyDescent="0.3">
      <c r="B438" s="94" t="s">
        <v>1368</v>
      </c>
    </row>
    <row r="439" spans="2:2" x14ac:dyDescent="0.3">
      <c r="B439" s="196" t="s">
        <v>1369</v>
      </c>
    </row>
    <row r="440" spans="2:2" x14ac:dyDescent="0.3">
      <c r="B440" s="94" t="s">
        <v>1370</v>
      </c>
    </row>
    <row r="441" spans="2:2" x14ac:dyDescent="0.3">
      <c r="B441" s="94" t="s">
        <v>1371</v>
      </c>
    </row>
    <row r="442" spans="2:2" x14ac:dyDescent="0.3">
      <c r="B442" s="94" t="s">
        <v>1372</v>
      </c>
    </row>
    <row r="443" spans="2:2" x14ac:dyDescent="0.3">
      <c r="B443" s="94" t="s">
        <v>1373</v>
      </c>
    </row>
    <row r="444" spans="2:2" x14ac:dyDescent="0.3">
      <c r="B444" s="94" t="s">
        <v>1374</v>
      </c>
    </row>
    <row r="445" spans="2:2" x14ac:dyDescent="0.3">
      <c r="B445" s="94" t="s">
        <v>1375</v>
      </c>
    </row>
    <row r="446" spans="2:2" x14ac:dyDescent="0.3">
      <c r="B446" s="94" t="s">
        <v>1376</v>
      </c>
    </row>
    <row r="447" spans="2:2" x14ac:dyDescent="0.3">
      <c r="B447" s="94" t="s">
        <v>1377</v>
      </c>
    </row>
    <row r="448" spans="2:2" x14ac:dyDescent="0.3">
      <c r="B448" s="94" t="s">
        <v>1378</v>
      </c>
    </row>
    <row r="449" spans="2:2" x14ac:dyDescent="0.3">
      <c r="B449" s="94" t="s">
        <v>1379</v>
      </c>
    </row>
    <row r="450" spans="2:2" x14ac:dyDescent="0.3">
      <c r="B450" s="94" t="s">
        <v>1380</v>
      </c>
    </row>
    <row r="451" spans="2:2" x14ac:dyDescent="0.3">
      <c r="B451" s="94" t="s">
        <v>1381</v>
      </c>
    </row>
    <row r="453" spans="2:2" ht="18" x14ac:dyDescent="0.35">
      <c r="B453" s="194" t="s">
        <v>850</v>
      </c>
    </row>
    <row r="454" spans="2:2" x14ac:dyDescent="0.3">
      <c r="B454" s="195" t="s">
        <v>1382</v>
      </c>
    </row>
    <row r="455" spans="2:2" x14ac:dyDescent="0.3">
      <c r="B455" s="195" t="s">
        <v>986</v>
      </c>
    </row>
    <row r="456" spans="2:2" x14ac:dyDescent="0.3">
      <c r="B456" s="195" t="s">
        <v>1024</v>
      </c>
    </row>
    <row r="457" spans="2:2" x14ac:dyDescent="0.3">
      <c r="B457" s="94" t="s">
        <v>1383</v>
      </c>
    </row>
    <row r="458" spans="2:2" x14ac:dyDescent="0.3">
      <c r="B458" s="196" t="s">
        <v>1384</v>
      </c>
    </row>
    <row r="459" spans="2:2" x14ac:dyDescent="0.3">
      <c r="B459" s="94" t="s">
        <v>1385</v>
      </c>
    </row>
    <row r="460" spans="2:2" x14ac:dyDescent="0.3">
      <c r="B460" s="94" t="s">
        <v>1386</v>
      </c>
    </row>
    <row r="461" spans="2:2" x14ac:dyDescent="0.3">
      <c r="B461" s="94" t="s">
        <v>1387</v>
      </c>
    </row>
    <row r="462" spans="2:2" x14ac:dyDescent="0.3">
      <c r="B462" s="94" t="s">
        <v>1388</v>
      </c>
    </row>
    <row r="463" spans="2:2" x14ac:dyDescent="0.3">
      <c r="B463" s="94" t="s">
        <v>1389</v>
      </c>
    </row>
    <row r="464" spans="2:2" x14ac:dyDescent="0.3">
      <c r="B464" s="94" t="s">
        <v>1147</v>
      </c>
    </row>
    <row r="465" spans="2:2" x14ac:dyDescent="0.3">
      <c r="B465" s="94" t="s">
        <v>1390</v>
      </c>
    </row>
    <row r="466" spans="2:2" x14ac:dyDescent="0.3">
      <c r="B466" s="94" t="s">
        <v>1391</v>
      </c>
    </row>
    <row r="467" spans="2:2" x14ac:dyDescent="0.3">
      <c r="B467" s="94" t="s">
        <v>1392</v>
      </c>
    </row>
    <row r="469" spans="2:2" ht="18" x14ac:dyDescent="0.35">
      <c r="B469" s="194" t="s">
        <v>852</v>
      </c>
    </row>
    <row r="470" spans="2:2" x14ac:dyDescent="0.3">
      <c r="B470" s="195" t="s">
        <v>1393</v>
      </c>
    </row>
    <row r="471" spans="2:2" x14ac:dyDescent="0.3">
      <c r="B471" s="195" t="s">
        <v>986</v>
      </c>
    </row>
    <row r="472" spans="2:2" x14ac:dyDescent="0.3">
      <c r="B472" s="195" t="s">
        <v>1394</v>
      </c>
    </row>
    <row r="473" spans="2:2" x14ac:dyDescent="0.3">
      <c r="B473" s="94" t="s">
        <v>988</v>
      </c>
    </row>
    <row r="474" spans="2:2" x14ac:dyDescent="0.3">
      <c r="B474" s="196" t="s">
        <v>989</v>
      </c>
    </row>
    <row r="475" spans="2:2" x14ac:dyDescent="0.3">
      <c r="B475" s="94" t="s">
        <v>1395</v>
      </c>
    </row>
    <row r="476" spans="2:2" x14ac:dyDescent="0.3">
      <c r="B476" s="94" t="s">
        <v>1396</v>
      </c>
    </row>
    <row r="477" spans="2:2" x14ac:dyDescent="0.3">
      <c r="B477" s="94" t="s">
        <v>1397</v>
      </c>
    </row>
    <row r="478" spans="2:2" x14ac:dyDescent="0.3">
      <c r="B478" s="94" t="s">
        <v>1398</v>
      </c>
    </row>
    <row r="479" spans="2:2" x14ac:dyDescent="0.3">
      <c r="B479" s="94" t="s">
        <v>1399</v>
      </c>
    </row>
    <row r="480" spans="2:2" x14ac:dyDescent="0.3">
      <c r="B480" s="94" t="s">
        <v>1400</v>
      </c>
    </row>
    <row r="481" spans="2:2" x14ac:dyDescent="0.3">
      <c r="B481" s="94" t="s">
        <v>1401</v>
      </c>
    </row>
    <row r="482" spans="2:2" x14ac:dyDescent="0.3">
      <c r="B482" s="94" t="s">
        <v>1147</v>
      </c>
    </row>
    <row r="483" spans="2:2" x14ac:dyDescent="0.3">
      <c r="B483" s="94" t="s">
        <v>1402</v>
      </c>
    </row>
    <row r="484" spans="2:2" x14ac:dyDescent="0.3">
      <c r="B484" s="94" t="s">
        <v>1403</v>
      </c>
    </row>
    <row r="486" spans="2:2" ht="18" x14ac:dyDescent="0.35">
      <c r="B486" s="194" t="s">
        <v>444</v>
      </c>
    </row>
    <row r="487" spans="2:2" x14ac:dyDescent="0.3">
      <c r="B487" s="195" t="s">
        <v>1404</v>
      </c>
    </row>
    <row r="488" spans="2:2" x14ac:dyDescent="0.3">
      <c r="B488" s="195" t="s">
        <v>1283</v>
      </c>
    </row>
    <row r="489" spans="2:2" x14ac:dyDescent="0.3">
      <c r="B489" s="195" t="s">
        <v>1117</v>
      </c>
    </row>
    <row r="490" spans="2:2" x14ac:dyDescent="0.3">
      <c r="B490" s="94" t="s">
        <v>1405</v>
      </c>
    </row>
    <row r="491" spans="2:2" x14ac:dyDescent="0.3">
      <c r="B491" s="94" t="s">
        <v>1406</v>
      </c>
    </row>
    <row r="492" spans="2:2" x14ac:dyDescent="0.3">
      <c r="B492" s="94" t="s">
        <v>1407</v>
      </c>
    </row>
    <row r="493" spans="2:2" x14ac:dyDescent="0.3">
      <c r="B493" s="94" t="s">
        <v>1408</v>
      </c>
    </row>
    <row r="494" spans="2:2" x14ac:dyDescent="0.3">
      <c r="B494" s="196" t="s">
        <v>1409</v>
      </c>
    </row>
    <row r="495" spans="2:2" x14ac:dyDescent="0.3">
      <c r="B495" s="94" t="s">
        <v>1410</v>
      </c>
    </row>
    <row r="496" spans="2:2" x14ac:dyDescent="0.3">
      <c r="B496" s="94" t="s">
        <v>1411</v>
      </c>
    </row>
    <row r="497" spans="2:2" x14ac:dyDescent="0.3">
      <c r="B497" s="94" t="s">
        <v>1412</v>
      </c>
    </row>
    <row r="498" spans="2:2" x14ac:dyDescent="0.3">
      <c r="B498" s="94" t="s">
        <v>1413</v>
      </c>
    </row>
    <row r="499" spans="2:2" x14ac:dyDescent="0.3">
      <c r="B499" s="94" t="s">
        <v>1414</v>
      </c>
    </row>
    <row r="500" spans="2:2" x14ac:dyDescent="0.3">
      <c r="B500" s="94" t="s">
        <v>1415</v>
      </c>
    </row>
    <row r="501" spans="2:2" x14ac:dyDescent="0.3">
      <c r="B501" s="94" t="s">
        <v>1416</v>
      </c>
    </row>
    <row r="502" spans="2:2" x14ac:dyDescent="0.3">
      <c r="B502" s="94" t="s">
        <v>1417</v>
      </c>
    </row>
    <row r="503" spans="2:2" x14ac:dyDescent="0.3">
      <c r="B503" s="94" t="s">
        <v>1418</v>
      </c>
    </row>
    <row r="504" spans="2:2" x14ac:dyDescent="0.3">
      <c r="B504" s="94" t="s">
        <v>1419</v>
      </c>
    </row>
    <row r="505" spans="2:2" x14ac:dyDescent="0.3">
      <c r="B505" s="94" t="s">
        <v>1420</v>
      </c>
    </row>
    <row r="506" spans="2:2" x14ac:dyDescent="0.3">
      <c r="B506" s="94" t="s">
        <v>1421</v>
      </c>
    </row>
    <row r="507" spans="2:2" x14ac:dyDescent="0.3">
      <c r="B507" s="94" t="s">
        <v>1422</v>
      </c>
    </row>
    <row r="508" spans="2:2" x14ac:dyDescent="0.3">
      <c r="B508" s="94" t="s">
        <v>1423</v>
      </c>
    </row>
    <row r="509" spans="2:2" x14ac:dyDescent="0.3">
      <c r="B509" s="94" t="s">
        <v>1424</v>
      </c>
    </row>
    <row r="510" spans="2:2" x14ac:dyDescent="0.3">
      <c r="B510" s="94" t="s">
        <v>1425</v>
      </c>
    </row>
    <row r="511" spans="2:2" x14ac:dyDescent="0.3">
      <c r="B511" s="94" t="s">
        <v>1426</v>
      </c>
    </row>
    <row r="512" spans="2:2" x14ac:dyDescent="0.3">
      <c r="B512" s="94" t="s">
        <v>1427</v>
      </c>
    </row>
    <row r="513" spans="2:2" x14ac:dyDescent="0.3">
      <c r="B513" s="94" t="s">
        <v>1428</v>
      </c>
    </row>
    <row r="514" spans="2:2" x14ac:dyDescent="0.3">
      <c r="B514" s="94" t="s">
        <v>1429</v>
      </c>
    </row>
    <row r="515" spans="2:2" x14ac:dyDescent="0.3">
      <c r="B515" s="94" t="s">
        <v>1430</v>
      </c>
    </row>
    <row r="516" spans="2:2" x14ac:dyDescent="0.3">
      <c r="B516" s="94" t="s">
        <v>1431</v>
      </c>
    </row>
    <row r="517" spans="2:2" x14ac:dyDescent="0.3">
      <c r="B517" s="94" t="s">
        <v>1432</v>
      </c>
    </row>
    <row r="518" spans="2:2" x14ac:dyDescent="0.3">
      <c r="B518" s="94" t="s">
        <v>1433</v>
      </c>
    </row>
    <row r="519" spans="2:2" x14ac:dyDescent="0.3">
      <c r="B519" s="94" t="s">
        <v>1434</v>
      </c>
    </row>
    <row r="520" spans="2:2" x14ac:dyDescent="0.3">
      <c r="B520" s="94" t="s">
        <v>1435</v>
      </c>
    </row>
    <row r="521" spans="2:2" x14ac:dyDescent="0.3">
      <c r="B521" s="94" t="s">
        <v>1436</v>
      </c>
    </row>
    <row r="522" spans="2:2" x14ac:dyDescent="0.3">
      <c r="B522" s="94" t="s">
        <v>1437</v>
      </c>
    </row>
    <row r="523" spans="2:2" x14ac:dyDescent="0.3">
      <c r="B523" s="94" t="s">
        <v>1438</v>
      </c>
    </row>
    <row r="524" spans="2:2" x14ac:dyDescent="0.3">
      <c r="B524" s="94" t="s">
        <v>1439</v>
      </c>
    </row>
    <row r="525" spans="2:2" x14ac:dyDescent="0.3">
      <c r="B525" s="94" t="s">
        <v>1440</v>
      </c>
    </row>
    <row r="526" spans="2:2" x14ac:dyDescent="0.3">
      <c r="B526" s="94" t="s">
        <v>1441</v>
      </c>
    </row>
    <row r="527" spans="2:2" x14ac:dyDescent="0.3">
      <c r="B527" s="94" t="s">
        <v>1442</v>
      </c>
    </row>
    <row r="528" spans="2:2" x14ac:dyDescent="0.3">
      <c r="B528" s="94" t="s">
        <v>1443</v>
      </c>
    </row>
    <row r="529" spans="2:2" x14ac:dyDescent="0.3">
      <c r="B529" s="94" t="s">
        <v>1444</v>
      </c>
    </row>
    <row r="530" spans="2:2" x14ac:dyDescent="0.3">
      <c r="B530" s="94" t="s">
        <v>1445</v>
      </c>
    </row>
    <row r="531" spans="2:2" x14ac:dyDescent="0.3">
      <c r="B531" s="94" t="s">
        <v>1446</v>
      </c>
    </row>
    <row r="532" spans="2:2" x14ac:dyDescent="0.3">
      <c r="B532" s="94" t="s">
        <v>1447</v>
      </c>
    </row>
    <row r="533" spans="2:2" x14ac:dyDescent="0.3">
      <c r="B533" s="94" t="s">
        <v>1448</v>
      </c>
    </row>
    <row r="534" spans="2:2" x14ac:dyDescent="0.3">
      <c r="B534" s="94" t="s">
        <v>1449</v>
      </c>
    </row>
    <row r="535" spans="2:2" x14ac:dyDescent="0.3">
      <c r="B535" s="94" t="s">
        <v>1450</v>
      </c>
    </row>
    <row r="537" spans="2:2" ht="18" x14ac:dyDescent="0.35">
      <c r="B537" s="194" t="s">
        <v>1451</v>
      </c>
    </row>
    <row r="538" spans="2:2" x14ac:dyDescent="0.3">
      <c r="B538" s="195" t="s">
        <v>1452</v>
      </c>
    </row>
    <row r="539" spans="2:2" x14ac:dyDescent="0.3">
      <c r="B539" s="195" t="s">
        <v>1008</v>
      </c>
    </row>
    <row r="540" spans="2:2" x14ac:dyDescent="0.3">
      <c r="B540" s="195" t="s">
        <v>1024</v>
      </c>
    </row>
    <row r="541" spans="2:2" x14ac:dyDescent="0.3">
      <c r="B541" s="94" t="s">
        <v>1453</v>
      </c>
    </row>
    <row r="542" spans="2:2" x14ac:dyDescent="0.3">
      <c r="B542" s="94" t="s">
        <v>1454</v>
      </c>
    </row>
    <row r="543" spans="2:2" x14ac:dyDescent="0.3">
      <c r="B543" s="196" t="s">
        <v>989</v>
      </c>
    </row>
    <row r="544" spans="2:2" x14ac:dyDescent="0.3">
      <c r="B544" s="94" t="s">
        <v>1455</v>
      </c>
    </row>
    <row r="545" spans="2:2" x14ac:dyDescent="0.3">
      <c r="B545" s="94" t="s">
        <v>1456</v>
      </c>
    </row>
    <row r="546" spans="2:2" x14ac:dyDescent="0.3">
      <c r="B546" s="94" t="s">
        <v>1457</v>
      </c>
    </row>
    <row r="547" spans="2:2" x14ac:dyDescent="0.3">
      <c r="B547" s="94" t="s">
        <v>1458</v>
      </c>
    </row>
    <row r="548" spans="2:2" x14ac:dyDescent="0.3">
      <c r="B548" s="94" t="s">
        <v>1459</v>
      </c>
    </row>
    <row r="549" spans="2:2" x14ac:dyDescent="0.3">
      <c r="B549" s="94" t="s">
        <v>1460</v>
      </c>
    </row>
    <row r="550" spans="2:2" x14ac:dyDescent="0.3">
      <c r="B550" s="94" t="s">
        <v>1461</v>
      </c>
    </row>
    <row r="551" spans="2:2" x14ac:dyDescent="0.3">
      <c r="B551" s="94" t="s">
        <v>1462</v>
      </c>
    </row>
    <row r="552" spans="2:2" x14ac:dyDescent="0.3">
      <c r="B552" s="94" t="s">
        <v>1463</v>
      </c>
    </row>
    <row r="553" spans="2:2" x14ac:dyDescent="0.3">
      <c r="B553" s="94" t="s">
        <v>1464</v>
      </c>
    </row>
    <row r="554" spans="2:2" x14ac:dyDescent="0.3">
      <c r="B554" s="94" t="s">
        <v>1465</v>
      </c>
    </row>
    <row r="555" spans="2:2" x14ac:dyDescent="0.3">
      <c r="B555" s="94" t="s">
        <v>1466</v>
      </c>
    </row>
    <row r="556" spans="2:2" x14ac:dyDescent="0.3">
      <c r="B556" s="94" t="s">
        <v>1467</v>
      </c>
    </row>
    <row r="557" spans="2:2" x14ac:dyDescent="0.3">
      <c r="B557" s="94" t="s">
        <v>1468</v>
      </c>
    </row>
    <row r="558" spans="2:2" x14ac:dyDescent="0.3">
      <c r="B558" s="94" t="s">
        <v>1469</v>
      </c>
    </row>
    <row r="559" spans="2:2" x14ac:dyDescent="0.3">
      <c r="B559" s="94" t="s">
        <v>1470</v>
      </c>
    </row>
    <row r="560" spans="2:2" x14ac:dyDescent="0.3">
      <c r="B560" s="94" t="s">
        <v>1471</v>
      </c>
    </row>
    <row r="561" spans="2:2" x14ac:dyDescent="0.3">
      <c r="B561" s="94" t="s">
        <v>1472</v>
      </c>
    </row>
    <row r="563" spans="2:2" ht="18" x14ac:dyDescent="0.35">
      <c r="B563" s="194" t="s">
        <v>695</v>
      </c>
    </row>
    <row r="564" spans="2:2" x14ac:dyDescent="0.3">
      <c r="B564" s="195" t="s">
        <v>1473</v>
      </c>
    </row>
    <row r="565" spans="2:2" x14ac:dyDescent="0.3">
      <c r="B565" s="195" t="s">
        <v>986</v>
      </c>
    </row>
    <row r="566" spans="2:2" x14ac:dyDescent="0.3">
      <c r="B566" s="195" t="s">
        <v>1474</v>
      </c>
    </row>
    <row r="567" spans="2:2" x14ac:dyDescent="0.3">
      <c r="B567" s="94" t="s">
        <v>1475</v>
      </c>
    </row>
    <row r="568" spans="2:2" x14ac:dyDescent="0.3">
      <c r="B568" s="196" t="s">
        <v>1346</v>
      </c>
    </row>
    <row r="569" spans="2:2" x14ac:dyDescent="0.3">
      <c r="B569" s="94" t="s">
        <v>1476</v>
      </c>
    </row>
    <row r="570" spans="2:2" x14ac:dyDescent="0.3">
      <c r="B570" s="94" t="s">
        <v>1477</v>
      </c>
    </row>
    <row r="571" spans="2:2" x14ac:dyDescent="0.3">
      <c r="B571" s="94" t="s">
        <v>1478</v>
      </c>
    </row>
    <row r="572" spans="2:2" x14ac:dyDescent="0.3">
      <c r="B572" s="94" t="s">
        <v>1479</v>
      </c>
    </row>
    <row r="573" spans="2:2" x14ac:dyDescent="0.3">
      <c r="B573" s="94" t="s">
        <v>1480</v>
      </c>
    </row>
    <row r="574" spans="2:2" x14ac:dyDescent="0.3">
      <c r="B574" s="94" t="s">
        <v>1481</v>
      </c>
    </row>
    <row r="575" spans="2:2" x14ac:dyDescent="0.3">
      <c r="B575" s="94" t="s">
        <v>1482</v>
      </c>
    </row>
    <row r="577" spans="2:2" ht="18" x14ac:dyDescent="0.35">
      <c r="B577" s="194" t="s">
        <v>696</v>
      </c>
    </row>
    <row r="578" spans="2:2" x14ac:dyDescent="0.3">
      <c r="B578" s="195" t="s">
        <v>1473</v>
      </c>
    </row>
    <row r="579" spans="2:2" x14ac:dyDescent="0.3">
      <c r="B579" s="195" t="s">
        <v>986</v>
      </c>
    </row>
    <row r="580" spans="2:2" x14ac:dyDescent="0.3">
      <c r="B580" s="195" t="s">
        <v>1474</v>
      </c>
    </row>
    <row r="581" spans="2:2" x14ac:dyDescent="0.3">
      <c r="B581" s="94" t="s">
        <v>1475</v>
      </c>
    </row>
    <row r="582" spans="2:2" x14ac:dyDescent="0.3">
      <c r="B582" s="196" t="s">
        <v>1346</v>
      </c>
    </row>
    <row r="583" spans="2:2" x14ac:dyDescent="0.3">
      <c r="B583" s="94" t="s">
        <v>1483</v>
      </c>
    </row>
    <row r="584" spans="2:2" x14ac:dyDescent="0.3">
      <c r="B584" s="94" t="s">
        <v>1484</v>
      </c>
    </row>
    <row r="585" spans="2:2" x14ac:dyDescent="0.3">
      <c r="B585" s="94" t="s">
        <v>1478</v>
      </c>
    </row>
    <row r="586" spans="2:2" x14ac:dyDescent="0.3">
      <c r="B586" s="94" t="s">
        <v>1485</v>
      </c>
    </row>
    <row r="587" spans="2:2" x14ac:dyDescent="0.3">
      <c r="B587" s="94" t="s">
        <v>1486</v>
      </c>
    </row>
    <row r="588" spans="2:2" x14ac:dyDescent="0.3">
      <c r="B588" s="94" t="s">
        <v>1487</v>
      </c>
    </row>
    <row r="589" spans="2:2" x14ac:dyDescent="0.3">
      <c r="B589" s="94" t="s">
        <v>1488</v>
      </c>
    </row>
    <row r="590" spans="2:2" x14ac:dyDescent="0.3">
      <c r="B590" s="94" t="s">
        <v>1489</v>
      </c>
    </row>
    <row r="592" spans="2:2" ht="18" x14ac:dyDescent="0.35">
      <c r="B592" s="194" t="s">
        <v>691</v>
      </c>
    </row>
    <row r="593" spans="2:2" x14ac:dyDescent="0.3">
      <c r="B593" s="195" t="s">
        <v>1490</v>
      </c>
    </row>
    <row r="594" spans="2:2" x14ac:dyDescent="0.3">
      <c r="B594" s="195" t="s">
        <v>986</v>
      </c>
    </row>
    <row r="595" spans="2:2" x14ac:dyDescent="0.3">
      <c r="B595" s="195" t="s">
        <v>1491</v>
      </c>
    </row>
    <row r="596" spans="2:2" x14ac:dyDescent="0.3">
      <c r="B596" s="94" t="s">
        <v>1475</v>
      </c>
    </row>
    <row r="597" spans="2:2" x14ac:dyDescent="0.3">
      <c r="B597" s="196" t="s">
        <v>1154</v>
      </c>
    </row>
    <row r="598" spans="2:2" x14ac:dyDescent="0.3">
      <c r="B598" s="94" t="s">
        <v>1492</v>
      </c>
    </row>
    <row r="599" spans="2:2" x14ac:dyDescent="0.3">
      <c r="B599" s="94" t="s">
        <v>1493</v>
      </c>
    </row>
    <row r="600" spans="2:2" x14ac:dyDescent="0.3">
      <c r="B600" s="94" t="s">
        <v>1494</v>
      </c>
    </row>
    <row r="601" spans="2:2" x14ac:dyDescent="0.3">
      <c r="B601" s="94" t="s">
        <v>1495</v>
      </c>
    </row>
    <row r="602" spans="2:2" x14ac:dyDescent="0.3">
      <c r="B602" s="94" t="s">
        <v>1496</v>
      </c>
    </row>
    <row r="604" spans="2:2" ht="18" x14ac:dyDescent="0.35">
      <c r="B604" s="194" t="s">
        <v>282</v>
      </c>
    </row>
    <row r="605" spans="2:2" x14ac:dyDescent="0.3">
      <c r="B605" s="195" t="s">
        <v>1152</v>
      </c>
    </row>
    <row r="606" spans="2:2" x14ac:dyDescent="0.3">
      <c r="B606" s="195" t="s">
        <v>1497</v>
      </c>
    </row>
    <row r="607" spans="2:2" x14ac:dyDescent="0.3">
      <c r="B607" s="195" t="s">
        <v>1366</v>
      </c>
    </row>
    <row r="608" spans="2:2" x14ac:dyDescent="0.3">
      <c r="B608" s="94" t="s">
        <v>1498</v>
      </c>
    </row>
    <row r="609" spans="2:2" x14ac:dyDescent="0.3">
      <c r="B609" s="94" t="s">
        <v>1368</v>
      </c>
    </row>
    <row r="610" spans="2:2" x14ac:dyDescent="0.3">
      <c r="B610" s="196" t="s">
        <v>989</v>
      </c>
    </row>
    <row r="611" spans="2:2" x14ac:dyDescent="0.3">
      <c r="B611" s="94" t="s">
        <v>1499</v>
      </c>
    </row>
    <row r="612" spans="2:2" x14ac:dyDescent="0.3">
      <c r="B612" s="94" t="s">
        <v>1500</v>
      </c>
    </row>
    <row r="613" spans="2:2" x14ac:dyDescent="0.3">
      <c r="B613" s="94" t="s">
        <v>1501</v>
      </c>
    </row>
    <row r="614" spans="2:2" x14ac:dyDescent="0.3">
      <c r="B614" s="94" t="s">
        <v>1502</v>
      </c>
    </row>
    <row r="615" spans="2:2" x14ac:dyDescent="0.3">
      <c r="B615" s="94" t="s">
        <v>1503</v>
      </c>
    </row>
    <row r="616" spans="2:2" x14ac:dyDescent="0.3">
      <c r="B616" s="94" t="s">
        <v>1504</v>
      </c>
    </row>
    <row r="617" spans="2:2" x14ac:dyDescent="0.3">
      <c r="B617" s="94" t="s">
        <v>1505</v>
      </c>
    </row>
    <row r="618" spans="2:2" x14ac:dyDescent="0.3">
      <c r="B618" s="94" t="s">
        <v>1506</v>
      </c>
    </row>
    <row r="619" spans="2:2" x14ac:dyDescent="0.3">
      <c r="B619" s="94" t="s">
        <v>1507</v>
      </c>
    </row>
    <row r="620" spans="2:2" x14ac:dyDescent="0.3">
      <c r="B620" s="94" t="s">
        <v>1508</v>
      </c>
    </row>
    <row r="621" spans="2:2" x14ac:dyDescent="0.3">
      <c r="B621" s="94" t="s">
        <v>1509</v>
      </c>
    </row>
    <row r="622" spans="2:2" x14ac:dyDescent="0.3">
      <c r="B622" s="94" t="s">
        <v>1510</v>
      </c>
    </row>
    <row r="623" spans="2:2" x14ac:dyDescent="0.3">
      <c r="B623" s="94" t="s">
        <v>1511</v>
      </c>
    </row>
    <row r="624" spans="2:2" x14ac:dyDescent="0.3">
      <c r="B624" s="94" t="s">
        <v>1512</v>
      </c>
    </row>
    <row r="625" spans="2:2" x14ac:dyDescent="0.3">
      <c r="B625" s="94" t="s">
        <v>1513</v>
      </c>
    </row>
    <row r="626" spans="2:2" x14ac:dyDescent="0.3">
      <c r="B626" s="94" t="s">
        <v>1514</v>
      </c>
    </row>
    <row r="627" spans="2:2" x14ac:dyDescent="0.3">
      <c r="B627" s="94" t="s">
        <v>1515</v>
      </c>
    </row>
    <row r="629" spans="2:2" ht="18" x14ac:dyDescent="0.35">
      <c r="B629" s="194" t="s">
        <v>210</v>
      </c>
    </row>
    <row r="630" spans="2:2" x14ac:dyDescent="0.3">
      <c r="B630" s="195" t="s">
        <v>1056</v>
      </c>
    </row>
    <row r="631" spans="2:2" x14ac:dyDescent="0.3">
      <c r="B631" s="195" t="s">
        <v>986</v>
      </c>
    </row>
    <row r="632" spans="2:2" x14ac:dyDescent="0.3">
      <c r="B632" s="195" t="s">
        <v>997</v>
      </c>
    </row>
    <row r="633" spans="2:2" x14ac:dyDescent="0.3">
      <c r="B633" s="94" t="s">
        <v>1516</v>
      </c>
    </row>
    <row r="634" spans="2:2" x14ac:dyDescent="0.3">
      <c r="B634" s="196" t="s">
        <v>1154</v>
      </c>
    </row>
    <row r="635" spans="2:2" x14ac:dyDescent="0.3">
      <c r="B635" s="94" t="s">
        <v>1517</v>
      </c>
    </row>
    <row r="636" spans="2:2" x14ac:dyDescent="0.3">
      <c r="B636" s="94" t="s">
        <v>1518</v>
      </c>
    </row>
    <row r="637" spans="2:2" x14ac:dyDescent="0.3">
      <c r="B637" s="94" t="s">
        <v>1519</v>
      </c>
    </row>
    <row r="638" spans="2:2" x14ac:dyDescent="0.3">
      <c r="B638" s="94" t="s">
        <v>1520</v>
      </c>
    </row>
    <row r="639" spans="2:2" x14ac:dyDescent="0.3">
      <c r="B639" s="94" t="s">
        <v>1521</v>
      </c>
    </row>
    <row r="640" spans="2:2" x14ac:dyDescent="0.3">
      <c r="B640" s="94" t="s">
        <v>1522</v>
      </c>
    </row>
    <row r="641" spans="2:2" x14ac:dyDescent="0.3">
      <c r="B641" s="94" t="s">
        <v>1004</v>
      </c>
    </row>
    <row r="642" spans="2:2" x14ac:dyDescent="0.3">
      <c r="B642" s="94" t="s">
        <v>1523</v>
      </c>
    </row>
    <row r="643" spans="2:2" x14ac:dyDescent="0.3">
      <c r="B643" s="94" t="s">
        <v>1524</v>
      </c>
    </row>
    <row r="645" spans="2:2" ht="18" x14ac:dyDescent="0.35">
      <c r="B645" s="194" t="s">
        <v>698</v>
      </c>
    </row>
    <row r="646" spans="2:2" x14ac:dyDescent="0.3">
      <c r="B646" s="195" t="s">
        <v>1213</v>
      </c>
    </row>
    <row r="647" spans="2:2" x14ac:dyDescent="0.3">
      <c r="B647" s="195" t="s">
        <v>1525</v>
      </c>
    </row>
    <row r="648" spans="2:2" x14ac:dyDescent="0.3">
      <c r="B648" s="195" t="s">
        <v>1526</v>
      </c>
    </row>
    <row r="649" spans="2:2" x14ac:dyDescent="0.3">
      <c r="B649" s="94" t="s">
        <v>1475</v>
      </c>
    </row>
    <row r="650" spans="2:2" x14ac:dyDescent="0.3">
      <c r="B650" s="196" t="s">
        <v>1154</v>
      </c>
    </row>
    <row r="651" spans="2:2" x14ac:dyDescent="0.3">
      <c r="B651" s="94" t="s">
        <v>1527</v>
      </c>
    </row>
    <row r="652" spans="2:2" x14ac:dyDescent="0.3">
      <c r="B652" s="94" t="s">
        <v>1528</v>
      </c>
    </row>
    <row r="653" spans="2:2" x14ac:dyDescent="0.3">
      <c r="B653" s="94" t="s">
        <v>1529</v>
      </c>
    </row>
    <row r="654" spans="2:2" x14ac:dyDescent="0.3">
      <c r="B654" s="94" t="s">
        <v>1530</v>
      </c>
    </row>
    <row r="655" spans="2:2" x14ac:dyDescent="0.3">
      <c r="B655" s="94" t="s">
        <v>1531</v>
      </c>
    </row>
    <row r="656" spans="2:2" x14ac:dyDescent="0.3">
      <c r="B656" s="94" t="s">
        <v>1532</v>
      </c>
    </row>
    <row r="657" spans="2:2" x14ac:dyDescent="0.3">
      <c r="B657" s="94" t="s">
        <v>1533</v>
      </c>
    </row>
    <row r="658" spans="2:2" x14ac:dyDescent="0.3">
      <c r="B658" s="94" t="s">
        <v>1534</v>
      </c>
    </row>
    <row r="659" spans="2:2" x14ac:dyDescent="0.3">
      <c r="B659" s="94" t="s">
        <v>1535</v>
      </c>
    </row>
    <row r="660" spans="2:2" x14ac:dyDescent="0.3">
      <c r="B660" s="94" t="s">
        <v>1536</v>
      </c>
    </row>
    <row r="661" spans="2:2" x14ac:dyDescent="0.3">
      <c r="B661" s="94" t="s">
        <v>1537</v>
      </c>
    </row>
    <row r="662" spans="2:2" x14ac:dyDescent="0.3">
      <c r="B662" s="94" t="s">
        <v>1538</v>
      </c>
    </row>
    <row r="663" spans="2:2" x14ac:dyDescent="0.3">
      <c r="B663" s="94" t="s">
        <v>1539</v>
      </c>
    </row>
    <row r="665" spans="2:2" ht="18" x14ac:dyDescent="0.35">
      <c r="B665" s="194" t="s">
        <v>412</v>
      </c>
    </row>
    <row r="666" spans="2:2" x14ac:dyDescent="0.3">
      <c r="B666" s="195" t="s">
        <v>1473</v>
      </c>
    </row>
    <row r="667" spans="2:2" x14ac:dyDescent="0.3">
      <c r="B667" s="195" t="s">
        <v>986</v>
      </c>
    </row>
    <row r="668" spans="2:2" x14ac:dyDescent="0.3">
      <c r="B668" s="195" t="s">
        <v>987</v>
      </c>
    </row>
    <row r="669" spans="2:2" x14ac:dyDescent="0.3">
      <c r="B669" s="94" t="s">
        <v>1540</v>
      </c>
    </row>
    <row r="670" spans="2:2" x14ac:dyDescent="0.3">
      <c r="B670" s="196" t="s">
        <v>1154</v>
      </c>
    </row>
    <row r="671" spans="2:2" x14ac:dyDescent="0.3">
      <c r="B671" s="94" t="s">
        <v>1541</v>
      </c>
    </row>
    <row r="672" spans="2:2" x14ac:dyDescent="0.3">
      <c r="B672" s="94" t="s">
        <v>1542</v>
      </c>
    </row>
    <row r="673" spans="2:2" x14ac:dyDescent="0.3">
      <c r="B673" s="94" t="s">
        <v>1543</v>
      </c>
    </row>
    <row r="674" spans="2:2" x14ac:dyDescent="0.3">
      <c r="B674" s="94" t="s">
        <v>1544</v>
      </c>
    </row>
    <row r="675" spans="2:2" x14ac:dyDescent="0.3">
      <c r="B675" s="94" t="s">
        <v>1545</v>
      </c>
    </row>
    <row r="676" spans="2:2" x14ac:dyDescent="0.3">
      <c r="B676" s="94" t="s">
        <v>1546</v>
      </c>
    </row>
    <row r="677" spans="2:2" x14ac:dyDescent="0.3">
      <c r="B677" s="94" t="s">
        <v>1547</v>
      </c>
    </row>
    <row r="678" spans="2:2" x14ac:dyDescent="0.3">
      <c r="B678" s="94" t="s">
        <v>1548</v>
      </c>
    </row>
    <row r="679" spans="2:2" x14ac:dyDescent="0.3">
      <c r="B679" s="94" t="s">
        <v>1549</v>
      </c>
    </row>
    <row r="680" spans="2:2" x14ac:dyDescent="0.3">
      <c r="B680" s="94" t="s">
        <v>1550</v>
      </c>
    </row>
    <row r="681" spans="2:2" x14ac:dyDescent="0.3">
      <c r="B681" s="94" t="s">
        <v>1551</v>
      </c>
    </row>
    <row r="682" spans="2:2" x14ac:dyDescent="0.3">
      <c r="B682" s="94" t="s">
        <v>1552</v>
      </c>
    </row>
    <row r="683" spans="2:2" x14ac:dyDescent="0.3">
      <c r="B683" s="94" t="s">
        <v>1553</v>
      </c>
    </row>
    <row r="684" spans="2:2" x14ac:dyDescent="0.3">
      <c r="B684" s="94" t="s">
        <v>1554</v>
      </c>
    </row>
    <row r="685" spans="2:2" x14ac:dyDescent="0.3">
      <c r="B685" s="94" t="s">
        <v>1549</v>
      </c>
    </row>
    <row r="686" spans="2:2" x14ac:dyDescent="0.3">
      <c r="B686" s="94" t="s">
        <v>1555</v>
      </c>
    </row>
    <row r="687" spans="2:2" x14ac:dyDescent="0.3">
      <c r="B687" s="94" t="s">
        <v>1556</v>
      </c>
    </row>
    <row r="688" spans="2:2" x14ac:dyDescent="0.3">
      <c r="B688" s="94" t="s">
        <v>1004</v>
      </c>
    </row>
    <row r="689" spans="2:2" x14ac:dyDescent="0.3">
      <c r="B689" s="94" t="s">
        <v>1557</v>
      </c>
    </row>
    <row r="690" spans="2:2" x14ac:dyDescent="0.3">
      <c r="B690" s="94" t="s">
        <v>1558</v>
      </c>
    </row>
    <row r="692" spans="2:2" ht="18" x14ac:dyDescent="0.35">
      <c r="B692" s="194" t="s">
        <v>478</v>
      </c>
    </row>
    <row r="693" spans="2:2" x14ac:dyDescent="0.3">
      <c r="B693" s="195" t="s">
        <v>1023</v>
      </c>
    </row>
    <row r="694" spans="2:2" x14ac:dyDescent="0.3">
      <c r="B694" s="195" t="s">
        <v>986</v>
      </c>
    </row>
    <row r="695" spans="2:2" x14ac:dyDescent="0.3">
      <c r="B695" s="195" t="s">
        <v>1366</v>
      </c>
    </row>
    <row r="696" spans="2:2" x14ac:dyDescent="0.3">
      <c r="B696" s="94" t="s">
        <v>1559</v>
      </c>
    </row>
    <row r="697" spans="2:2" x14ac:dyDescent="0.3">
      <c r="B697" s="196" t="s">
        <v>1025</v>
      </c>
    </row>
    <row r="698" spans="2:2" x14ac:dyDescent="0.3">
      <c r="B698" s="94" t="s">
        <v>1560</v>
      </c>
    </row>
    <row r="699" spans="2:2" x14ac:dyDescent="0.3">
      <c r="B699" s="94" t="s">
        <v>1561</v>
      </c>
    </row>
    <row r="700" spans="2:2" x14ac:dyDescent="0.3">
      <c r="B700" s="94" t="s">
        <v>1562</v>
      </c>
    </row>
    <row r="701" spans="2:2" x14ac:dyDescent="0.3">
      <c r="B701" s="94" t="s">
        <v>1563</v>
      </c>
    </row>
    <row r="703" spans="2:2" ht="18" x14ac:dyDescent="0.35">
      <c r="B703" s="194" t="s">
        <v>401</v>
      </c>
    </row>
    <row r="704" spans="2:2" x14ac:dyDescent="0.3">
      <c r="B704" s="195" t="s">
        <v>1564</v>
      </c>
    </row>
    <row r="705" spans="2:2" x14ac:dyDescent="0.3">
      <c r="B705" s="195" t="s">
        <v>986</v>
      </c>
    </row>
    <row r="706" spans="2:2" x14ac:dyDescent="0.3">
      <c r="B706" s="195" t="s">
        <v>997</v>
      </c>
    </row>
    <row r="707" spans="2:2" x14ac:dyDescent="0.3">
      <c r="B707" s="94" t="s">
        <v>988</v>
      </c>
    </row>
    <row r="708" spans="2:2" x14ac:dyDescent="0.3">
      <c r="B708" s="196" t="s">
        <v>1154</v>
      </c>
    </row>
    <row r="709" spans="2:2" x14ac:dyDescent="0.3">
      <c r="B709" s="94" t="s">
        <v>1565</v>
      </c>
    </row>
    <row r="710" spans="2:2" x14ac:dyDescent="0.3">
      <c r="B710" s="94" t="s">
        <v>1566</v>
      </c>
    </row>
    <row r="711" spans="2:2" x14ac:dyDescent="0.3">
      <c r="B711" s="94" t="s">
        <v>1567</v>
      </c>
    </row>
    <row r="712" spans="2:2" x14ac:dyDescent="0.3">
      <c r="B712" s="94" t="s">
        <v>1568</v>
      </c>
    </row>
    <row r="713" spans="2:2" x14ac:dyDescent="0.3">
      <c r="B713" s="94" t="s">
        <v>1569</v>
      </c>
    </row>
    <row r="715" spans="2:2" ht="18" x14ac:dyDescent="0.35">
      <c r="B715" s="194" t="s">
        <v>480</v>
      </c>
    </row>
    <row r="716" spans="2:2" x14ac:dyDescent="0.3">
      <c r="B716" s="195" t="s">
        <v>1452</v>
      </c>
    </row>
    <row r="717" spans="2:2" x14ac:dyDescent="0.3">
      <c r="B717" s="195" t="s">
        <v>986</v>
      </c>
    </row>
    <row r="718" spans="2:2" x14ac:dyDescent="0.3">
      <c r="B718" s="195" t="s">
        <v>1366</v>
      </c>
    </row>
    <row r="719" spans="2:2" x14ac:dyDescent="0.3">
      <c r="B719" s="94" t="s">
        <v>1570</v>
      </c>
    </row>
    <row r="720" spans="2:2" x14ac:dyDescent="0.3">
      <c r="B720" s="196" t="s">
        <v>1025</v>
      </c>
    </row>
    <row r="721" spans="2:2" x14ac:dyDescent="0.3">
      <c r="B721" s="94" t="s">
        <v>1571</v>
      </c>
    </row>
    <row r="722" spans="2:2" x14ac:dyDescent="0.3">
      <c r="B722" s="94" t="s">
        <v>1572</v>
      </c>
    </row>
    <row r="723" spans="2:2" x14ac:dyDescent="0.3">
      <c r="B723" s="94" t="s">
        <v>1573</v>
      </c>
    </row>
    <row r="724" spans="2:2" x14ac:dyDescent="0.3">
      <c r="B724" s="94" t="s">
        <v>1574</v>
      </c>
    </row>
    <row r="725" spans="2:2" x14ac:dyDescent="0.3">
      <c r="B725" s="94" t="s">
        <v>1575</v>
      </c>
    </row>
    <row r="726" spans="2:2" x14ac:dyDescent="0.3">
      <c r="B726" s="94" t="s">
        <v>1576</v>
      </c>
    </row>
    <row r="727" spans="2:2" x14ac:dyDescent="0.3">
      <c r="B727" s="94" t="s">
        <v>1577</v>
      </c>
    </row>
    <row r="728" spans="2:2" x14ac:dyDescent="0.3">
      <c r="B728" s="94" t="s">
        <v>1578</v>
      </c>
    </row>
    <row r="730" spans="2:2" ht="18" x14ac:dyDescent="0.35">
      <c r="B730" s="194" t="s">
        <v>255</v>
      </c>
    </row>
    <row r="731" spans="2:2" x14ac:dyDescent="0.3">
      <c r="B731" s="195" t="s">
        <v>1116</v>
      </c>
    </row>
    <row r="732" spans="2:2" x14ac:dyDescent="0.3">
      <c r="B732" s="195" t="s">
        <v>986</v>
      </c>
    </row>
    <row r="733" spans="2:2" x14ac:dyDescent="0.3">
      <c r="B733" s="195" t="s">
        <v>1366</v>
      </c>
    </row>
    <row r="734" spans="2:2" x14ac:dyDescent="0.3">
      <c r="B734" s="94" t="s">
        <v>988</v>
      </c>
    </row>
    <row r="735" spans="2:2" x14ac:dyDescent="0.3">
      <c r="B735" s="196" t="s">
        <v>1154</v>
      </c>
    </row>
    <row r="736" spans="2:2" x14ac:dyDescent="0.3">
      <c r="B736" s="94" t="s">
        <v>1579</v>
      </c>
    </row>
    <row r="737" spans="2:2" x14ac:dyDescent="0.3">
      <c r="B737" s="94" t="s">
        <v>1580</v>
      </c>
    </row>
    <row r="738" spans="2:2" x14ac:dyDescent="0.3">
      <c r="B738" s="94" t="s">
        <v>1581</v>
      </c>
    </row>
    <row r="739" spans="2:2" x14ac:dyDescent="0.3">
      <c r="B739" s="94" t="s">
        <v>1582</v>
      </c>
    </row>
    <row r="740" spans="2:2" x14ac:dyDescent="0.3">
      <c r="B740" s="94" t="s">
        <v>1583</v>
      </c>
    </row>
    <row r="741" spans="2:2" x14ac:dyDescent="0.3">
      <c r="B741" s="94" t="s">
        <v>1584</v>
      </c>
    </row>
    <row r="742" spans="2:2" x14ac:dyDescent="0.3">
      <c r="B742" s="94" t="s">
        <v>1585</v>
      </c>
    </row>
    <row r="743" spans="2:2" x14ac:dyDescent="0.3">
      <c r="B743" s="94" t="s">
        <v>1586</v>
      </c>
    </row>
    <row r="744" spans="2:2" x14ac:dyDescent="0.3">
      <c r="B744" s="94" t="s">
        <v>1587</v>
      </c>
    </row>
    <row r="745" spans="2:2" x14ac:dyDescent="0.3">
      <c r="B745" s="94" t="s">
        <v>1588</v>
      </c>
    </row>
    <row r="746" spans="2:2" x14ac:dyDescent="0.3">
      <c r="B746" s="94" t="s">
        <v>1589</v>
      </c>
    </row>
    <row r="747" spans="2:2" x14ac:dyDescent="0.3">
      <c r="B747" s="94" t="s">
        <v>1590</v>
      </c>
    </row>
    <row r="748" spans="2:2" x14ac:dyDescent="0.3">
      <c r="B748" s="94" t="s">
        <v>1591</v>
      </c>
    </row>
    <row r="749" spans="2:2" x14ac:dyDescent="0.3">
      <c r="B749" s="94" t="s">
        <v>1592</v>
      </c>
    </row>
    <row r="750" spans="2:2" x14ac:dyDescent="0.3">
      <c r="B750" s="94" t="s">
        <v>1593</v>
      </c>
    </row>
    <row r="751" spans="2:2" x14ac:dyDescent="0.3">
      <c r="B751" s="94" t="s">
        <v>1594</v>
      </c>
    </row>
    <row r="752" spans="2:2" x14ac:dyDescent="0.3">
      <c r="B752" s="94" t="s">
        <v>1595</v>
      </c>
    </row>
    <row r="753" spans="2:2" x14ac:dyDescent="0.3">
      <c r="B753" s="94" t="s">
        <v>1596</v>
      </c>
    </row>
    <row r="754" spans="2:2" x14ac:dyDescent="0.3">
      <c r="B754" s="94" t="s">
        <v>1087</v>
      </c>
    </row>
    <row r="755" spans="2:2" x14ac:dyDescent="0.3">
      <c r="B755" s="94" t="s">
        <v>1597</v>
      </c>
    </row>
    <row r="756" spans="2:2" x14ac:dyDescent="0.3">
      <c r="B756" s="94" t="s">
        <v>1598</v>
      </c>
    </row>
    <row r="757" spans="2:2" x14ac:dyDescent="0.3">
      <c r="B757" s="94" t="s">
        <v>1599</v>
      </c>
    </row>
    <row r="758" spans="2:2" x14ac:dyDescent="0.3">
      <c r="B758" s="94" t="s">
        <v>1600</v>
      </c>
    </row>
    <row r="759" spans="2:2" x14ac:dyDescent="0.3">
      <c r="B759" s="94" t="s">
        <v>1601</v>
      </c>
    </row>
    <row r="760" spans="2:2" x14ac:dyDescent="0.3">
      <c r="B760" s="94" t="s">
        <v>1602</v>
      </c>
    </row>
    <row r="761" spans="2:2" x14ac:dyDescent="0.3">
      <c r="B761" s="94" t="s">
        <v>1603</v>
      </c>
    </row>
    <row r="763" spans="2:2" ht="18" x14ac:dyDescent="0.35">
      <c r="B763" s="194" t="s">
        <v>969</v>
      </c>
    </row>
    <row r="764" spans="2:2" x14ac:dyDescent="0.3">
      <c r="B764" s="195" t="s">
        <v>1604</v>
      </c>
    </row>
    <row r="765" spans="2:2" x14ac:dyDescent="0.3">
      <c r="B765" s="195" t="s">
        <v>986</v>
      </c>
    </row>
    <row r="766" spans="2:2" x14ac:dyDescent="0.3">
      <c r="B766" s="195" t="s">
        <v>1153</v>
      </c>
    </row>
    <row r="767" spans="2:2" x14ac:dyDescent="0.3">
      <c r="B767" s="94" t="s">
        <v>1605</v>
      </c>
    </row>
    <row r="768" spans="2:2" x14ac:dyDescent="0.3">
      <c r="B768" s="94" t="s">
        <v>1606</v>
      </c>
    </row>
    <row r="769" spans="2:2" x14ac:dyDescent="0.3">
      <c r="B769" s="196" t="s">
        <v>1154</v>
      </c>
    </row>
    <row r="770" spans="2:2" x14ac:dyDescent="0.3">
      <c r="B770" s="94" t="s">
        <v>1607</v>
      </c>
    </row>
    <row r="771" spans="2:2" x14ac:dyDescent="0.3">
      <c r="B771" s="94" t="s">
        <v>1608</v>
      </c>
    </row>
    <row r="772" spans="2:2" x14ac:dyDescent="0.3">
      <c r="B772" s="94" t="s">
        <v>1609</v>
      </c>
    </row>
    <row r="773" spans="2:2" x14ac:dyDescent="0.3">
      <c r="B773" s="94" t="s">
        <v>1610</v>
      </c>
    </row>
    <row r="774" spans="2:2" x14ac:dyDescent="0.3">
      <c r="B774" s="94" t="s">
        <v>1611</v>
      </c>
    </row>
    <row r="775" spans="2:2" x14ac:dyDescent="0.3">
      <c r="B775" s="94" t="s">
        <v>1612</v>
      </c>
    </row>
    <row r="776" spans="2:2" x14ac:dyDescent="0.3">
      <c r="B776" s="94" t="s">
        <v>1613</v>
      </c>
    </row>
    <row r="777" spans="2:2" x14ac:dyDescent="0.3">
      <c r="B777" s="94" t="s">
        <v>1614</v>
      </c>
    </row>
    <row r="778" spans="2:2" x14ac:dyDescent="0.3">
      <c r="B778" s="94" t="s">
        <v>1615</v>
      </c>
    </row>
    <row r="779" spans="2:2" x14ac:dyDescent="0.3">
      <c r="B779" s="94" t="s">
        <v>1616</v>
      </c>
    </row>
    <row r="780" spans="2:2" x14ac:dyDescent="0.3">
      <c r="B780" s="94" t="s">
        <v>1617</v>
      </c>
    </row>
    <row r="781" spans="2:2" x14ac:dyDescent="0.3">
      <c r="B781" s="94" t="s">
        <v>1618</v>
      </c>
    </row>
    <row r="782" spans="2:2" x14ac:dyDescent="0.3">
      <c r="B782" s="94" t="s">
        <v>1619</v>
      </c>
    </row>
    <row r="783" spans="2:2" x14ac:dyDescent="0.3">
      <c r="B783" s="94" t="s">
        <v>1620</v>
      </c>
    </row>
    <row r="784" spans="2:2" x14ac:dyDescent="0.3">
      <c r="B784" s="94" t="s">
        <v>1621</v>
      </c>
    </row>
    <row r="785" spans="2:2" x14ac:dyDescent="0.3">
      <c r="B785" s="94" t="s">
        <v>1622</v>
      </c>
    </row>
    <row r="786" spans="2:2" x14ac:dyDescent="0.3">
      <c r="B786" s="94" t="s">
        <v>1623</v>
      </c>
    </row>
    <row r="787" spans="2:2" x14ac:dyDescent="0.3">
      <c r="B787" s="94" t="s">
        <v>1624</v>
      </c>
    </row>
    <row r="788" spans="2:2" x14ac:dyDescent="0.3">
      <c r="B788" s="94" t="s">
        <v>1625</v>
      </c>
    </row>
    <row r="789" spans="2:2" x14ac:dyDescent="0.3">
      <c r="B789" s="94" t="s">
        <v>1626</v>
      </c>
    </row>
    <row r="790" spans="2:2" x14ac:dyDescent="0.3">
      <c r="B790" s="94" t="s">
        <v>1627</v>
      </c>
    </row>
    <row r="791" spans="2:2" x14ac:dyDescent="0.3">
      <c r="B791" s="94" t="s">
        <v>1628</v>
      </c>
    </row>
    <row r="792" spans="2:2" x14ac:dyDescent="0.3">
      <c r="B792" s="94" t="s">
        <v>1629</v>
      </c>
    </row>
    <row r="793" spans="2:2" x14ac:dyDescent="0.3">
      <c r="B793" s="94" t="s">
        <v>1630</v>
      </c>
    </row>
    <row r="794" spans="2:2" x14ac:dyDescent="0.3">
      <c r="B794" s="94" t="s">
        <v>1631</v>
      </c>
    </row>
    <row r="795" spans="2:2" x14ac:dyDescent="0.3">
      <c r="B795" s="94" t="s">
        <v>1632</v>
      </c>
    </row>
    <row r="796" spans="2:2" x14ac:dyDescent="0.3">
      <c r="B796" s="94" t="s">
        <v>1633</v>
      </c>
    </row>
    <row r="797" spans="2:2" x14ac:dyDescent="0.3">
      <c r="B797" s="94" t="s">
        <v>1634</v>
      </c>
    </row>
    <row r="798" spans="2:2" x14ac:dyDescent="0.3">
      <c r="B798" s="94" t="s">
        <v>1635</v>
      </c>
    </row>
    <row r="799" spans="2:2" x14ac:dyDescent="0.3">
      <c r="B799" s="94" t="s">
        <v>1636</v>
      </c>
    </row>
    <row r="800" spans="2:2" x14ac:dyDescent="0.3">
      <c r="B800" s="94" t="s">
        <v>1637</v>
      </c>
    </row>
    <row r="801" spans="2:2" x14ac:dyDescent="0.3">
      <c r="B801" s="94" t="s">
        <v>1638</v>
      </c>
    </row>
    <row r="802" spans="2:2" x14ac:dyDescent="0.3">
      <c r="B802" s="94" t="s">
        <v>1639</v>
      </c>
    </row>
    <row r="803" spans="2:2" x14ac:dyDescent="0.3">
      <c r="B803" s="94" t="s">
        <v>1640</v>
      </c>
    </row>
    <row r="804" spans="2:2" x14ac:dyDescent="0.3">
      <c r="B804" s="94" t="s">
        <v>1641</v>
      </c>
    </row>
    <row r="805" spans="2:2" x14ac:dyDescent="0.3">
      <c r="B805" s="94" t="s">
        <v>1642</v>
      </c>
    </row>
    <row r="806" spans="2:2" x14ac:dyDescent="0.3">
      <c r="B806" s="94" t="s">
        <v>1643</v>
      </c>
    </row>
    <row r="807" spans="2:2" x14ac:dyDescent="0.3">
      <c r="B807" s="94" t="s">
        <v>1644</v>
      </c>
    </row>
    <row r="808" spans="2:2" x14ac:dyDescent="0.3">
      <c r="B808" s="94" t="s">
        <v>1645</v>
      </c>
    </row>
    <row r="809" spans="2:2" x14ac:dyDescent="0.3">
      <c r="B809" s="94" t="s">
        <v>1646</v>
      </c>
    </row>
    <row r="810" spans="2:2" x14ac:dyDescent="0.3">
      <c r="B810" s="94" t="s">
        <v>1647</v>
      </c>
    </row>
    <row r="811" spans="2:2" x14ac:dyDescent="0.3">
      <c r="B811" s="94" t="s">
        <v>1648</v>
      </c>
    </row>
    <row r="812" spans="2:2" x14ac:dyDescent="0.3">
      <c r="B812" s="94" t="s">
        <v>1649</v>
      </c>
    </row>
    <row r="813" spans="2:2" x14ac:dyDescent="0.3">
      <c r="B813" s="94" t="s">
        <v>1147</v>
      </c>
    </row>
    <row r="814" spans="2:2" x14ac:dyDescent="0.3">
      <c r="B814" s="94" t="s">
        <v>1650</v>
      </c>
    </row>
    <row r="815" spans="2:2" x14ac:dyDescent="0.3">
      <c r="B815" s="94" t="s">
        <v>1651</v>
      </c>
    </row>
    <row r="816" spans="2:2" x14ac:dyDescent="0.3">
      <c r="B816" s="94" t="s">
        <v>1652</v>
      </c>
    </row>
    <row r="817" spans="2:2" x14ac:dyDescent="0.3">
      <c r="B817" s="94" t="s">
        <v>1653</v>
      </c>
    </row>
    <row r="819" spans="2:2" ht="18" x14ac:dyDescent="0.35">
      <c r="B819" s="194" t="s">
        <v>428</v>
      </c>
    </row>
    <row r="820" spans="2:2" x14ac:dyDescent="0.3">
      <c r="B820" s="195" t="s">
        <v>1654</v>
      </c>
    </row>
    <row r="821" spans="2:2" x14ac:dyDescent="0.3">
      <c r="B821" s="195" t="s">
        <v>986</v>
      </c>
    </row>
    <row r="822" spans="2:2" x14ac:dyDescent="0.3">
      <c r="B822" s="195" t="s">
        <v>1655</v>
      </c>
    </row>
    <row r="823" spans="2:2" x14ac:dyDescent="0.3">
      <c r="B823" s="94" t="s">
        <v>988</v>
      </c>
    </row>
    <row r="824" spans="2:2" x14ac:dyDescent="0.3">
      <c r="B824" s="196" t="s">
        <v>1346</v>
      </c>
    </row>
    <row r="825" spans="2:2" x14ac:dyDescent="0.3">
      <c r="B825" s="94" t="s">
        <v>1656</v>
      </c>
    </row>
    <row r="826" spans="2:2" x14ac:dyDescent="0.3">
      <c r="B826" s="94" t="s">
        <v>1657</v>
      </c>
    </row>
    <row r="827" spans="2:2" x14ac:dyDescent="0.3">
      <c r="B827" s="94" t="s">
        <v>1658</v>
      </c>
    </row>
    <row r="828" spans="2:2" x14ac:dyDescent="0.3">
      <c r="B828" s="94" t="s">
        <v>1659</v>
      </c>
    </row>
    <row r="829" spans="2:2" x14ac:dyDescent="0.3">
      <c r="B829" s="94" t="s">
        <v>1660</v>
      </c>
    </row>
    <row r="830" spans="2:2" x14ac:dyDescent="0.3">
      <c r="B830" s="94" t="s">
        <v>1661</v>
      </c>
    </row>
    <row r="831" spans="2:2" x14ac:dyDescent="0.3">
      <c r="B831" s="94" t="s">
        <v>1662</v>
      </c>
    </row>
    <row r="832" spans="2:2" x14ac:dyDescent="0.3">
      <c r="B832" s="94" t="s">
        <v>1663</v>
      </c>
    </row>
    <row r="833" spans="2:2" x14ac:dyDescent="0.3">
      <c r="B833" s="94" t="s">
        <v>1664</v>
      </c>
    </row>
    <row r="834" spans="2:2" x14ac:dyDescent="0.3">
      <c r="B834" s="94" t="s">
        <v>1665</v>
      </c>
    </row>
    <row r="835" spans="2:2" x14ac:dyDescent="0.3">
      <c r="B835" s="94" t="s">
        <v>1666</v>
      </c>
    </row>
    <row r="836" spans="2:2" x14ac:dyDescent="0.3">
      <c r="B836" s="94" t="s">
        <v>1667</v>
      </c>
    </row>
    <row r="838" spans="2:2" ht="18" x14ac:dyDescent="0.35">
      <c r="B838" s="194" t="s">
        <v>184</v>
      </c>
    </row>
    <row r="839" spans="2:2" x14ac:dyDescent="0.3">
      <c r="B839" s="94" t="s">
        <v>1668</v>
      </c>
    </row>
    <row r="840" spans="2:2" x14ac:dyDescent="0.3">
      <c r="B840" s="195" t="s">
        <v>986</v>
      </c>
    </row>
    <row r="841" spans="2:2" x14ac:dyDescent="0.3">
      <c r="B841" s="195" t="s">
        <v>1024</v>
      </c>
    </row>
    <row r="842" spans="2:2" x14ac:dyDescent="0.3">
      <c r="B842" s="94" t="s">
        <v>988</v>
      </c>
    </row>
    <row r="843" spans="2:2" x14ac:dyDescent="0.3">
      <c r="B843" s="196" t="s">
        <v>1669</v>
      </c>
    </row>
    <row r="844" spans="2:2" x14ac:dyDescent="0.3">
      <c r="B844" s="94" t="s">
        <v>1670</v>
      </c>
    </row>
    <row r="845" spans="2:2" x14ac:dyDescent="0.3">
      <c r="B845" s="94" t="s">
        <v>1671</v>
      </c>
    </row>
    <row r="846" spans="2:2" x14ac:dyDescent="0.3">
      <c r="B846" s="94" t="s">
        <v>1672</v>
      </c>
    </row>
    <row r="847" spans="2:2" x14ac:dyDescent="0.3">
      <c r="B847" s="94" t="s">
        <v>1673</v>
      </c>
    </row>
    <row r="849" spans="2:2" ht="18" x14ac:dyDescent="0.35">
      <c r="B849" s="194" t="s">
        <v>361</v>
      </c>
    </row>
    <row r="850" spans="2:2" x14ac:dyDescent="0.3">
      <c r="B850" s="195" t="s">
        <v>1056</v>
      </c>
    </row>
    <row r="851" spans="2:2" x14ac:dyDescent="0.3">
      <c r="B851" s="195" t="s">
        <v>986</v>
      </c>
    </row>
    <row r="852" spans="2:2" x14ac:dyDescent="0.3">
      <c r="B852" s="195" t="s">
        <v>997</v>
      </c>
    </row>
    <row r="853" spans="2:2" x14ac:dyDescent="0.3">
      <c r="B853" s="94" t="s">
        <v>1674</v>
      </c>
    </row>
    <row r="854" spans="2:2" x14ac:dyDescent="0.3">
      <c r="B854" s="196" t="s">
        <v>1154</v>
      </c>
    </row>
    <row r="855" spans="2:2" x14ac:dyDescent="0.3">
      <c r="B855" s="94" t="s">
        <v>1675</v>
      </c>
    </row>
    <row r="856" spans="2:2" x14ac:dyDescent="0.3">
      <c r="B856" s="94" t="s">
        <v>1676</v>
      </c>
    </row>
    <row r="857" spans="2:2" x14ac:dyDescent="0.3">
      <c r="B857" s="94" t="s">
        <v>1677</v>
      </c>
    </row>
    <row r="858" spans="2:2" x14ac:dyDescent="0.3">
      <c r="B858" s="94" t="s">
        <v>1678</v>
      </c>
    </row>
    <row r="859" spans="2:2" x14ac:dyDescent="0.3">
      <c r="B859" s="94" t="s">
        <v>1679</v>
      </c>
    </row>
    <row r="860" spans="2:2" x14ac:dyDescent="0.3">
      <c r="B860" s="94" t="s">
        <v>1680</v>
      </c>
    </row>
    <row r="861" spans="2:2" x14ac:dyDescent="0.3">
      <c r="B861" s="94" t="s">
        <v>1523</v>
      </c>
    </row>
    <row r="862" spans="2:2" x14ac:dyDescent="0.3">
      <c r="B862" s="94" t="s">
        <v>1524</v>
      </c>
    </row>
    <row r="864" spans="2:2" ht="18" x14ac:dyDescent="0.35">
      <c r="B864" s="194" t="s">
        <v>509</v>
      </c>
    </row>
    <row r="865" spans="2:2" x14ac:dyDescent="0.3">
      <c r="B865" s="195" t="s">
        <v>1681</v>
      </c>
    </row>
    <row r="866" spans="2:2" x14ac:dyDescent="0.3">
      <c r="B866" s="195" t="s">
        <v>986</v>
      </c>
    </row>
    <row r="867" spans="2:2" x14ac:dyDescent="0.3">
      <c r="B867" s="195" t="s">
        <v>997</v>
      </c>
    </row>
    <row r="868" spans="2:2" x14ac:dyDescent="0.3">
      <c r="B868" s="94" t="s">
        <v>988</v>
      </c>
    </row>
    <row r="869" spans="2:2" x14ac:dyDescent="0.3">
      <c r="B869" s="196" t="s">
        <v>989</v>
      </c>
    </row>
    <row r="870" spans="2:2" x14ac:dyDescent="0.3">
      <c r="B870" s="94" t="s">
        <v>1682</v>
      </c>
    </row>
    <row r="871" spans="2:2" x14ac:dyDescent="0.3">
      <c r="B871" s="94" t="s">
        <v>1683</v>
      </c>
    </row>
    <row r="872" spans="2:2" x14ac:dyDescent="0.3">
      <c r="B872" s="94" t="s">
        <v>1684</v>
      </c>
    </row>
    <row r="873" spans="2:2" x14ac:dyDescent="0.3">
      <c r="B873" s="94" t="s">
        <v>1685</v>
      </c>
    </row>
    <row r="874" spans="2:2" x14ac:dyDescent="0.3">
      <c r="B874" s="94" t="s">
        <v>1686</v>
      </c>
    </row>
    <row r="875" spans="2:2" x14ac:dyDescent="0.3">
      <c r="B875" s="94" t="s">
        <v>1687</v>
      </c>
    </row>
    <row r="876" spans="2:2" x14ac:dyDescent="0.3">
      <c r="B876" s="94" t="s">
        <v>1688</v>
      </c>
    </row>
    <row r="877" spans="2:2" x14ac:dyDescent="0.3">
      <c r="B877" s="94" t="s">
        <v>1689</v>
      </c>
    </row>
    <row r="878" spans="2:2" x14ac:dyDescent="0.3">
      <c r="B878" s="94" t="s">
        <v>1690</v>
      </c>
    </row>
    <row r="879" spans="2:2" x14ac:dyDescent="0.3">
      <c r="B879" s="94" t="s">
        <v>1691</v>
      </c>
    </row>
    <row r="880" spans="2:2" x14ac:dyDescent="0.3">
      <c r="B880" s="94" t="s">
        <v>1692</v>
      </c>
    </row>
    <row r="881" spans="2:2" x14ac:dyDescent="0.3">
      <c r="B881" s="94" t="s">
        <v>1693</v>
      </c>
    </row>
    <row r="882" spans="2:2" x14ac:dyDescent="0.3">
      <c r="B882" s="94" t="s">
        <v>1147</v>
      </c>
    </row>
    <row r="883" spans="2:2" x14ac:dyDescent="0.3">
      <c r="B883" s="94" t="s">
        <v>1694</v>
      </c>
    </row>
    <row r="884" spans="2:2" x14ac:dyDescent="0.3">
      <c r="B884" s="94" t="s">
        <v>1695</v>
      </c>
    </row>
    <row r="886" spans="2:2" ht="18" x14ac:dyDescent="0.35">
      <c r="B886" s="194" t="s">
        <v>692</v>
      </c>
    </row>
    <row r="887" spans="2:2" x14ac:dyDescent="0.3">
      <c r="B887" s="195" t="s">
        <v>1490</v>
      </c>
    </row>
    <row r="888" spans="2:2" x14ac:dyDescent="0.3">
      <c r="B888" s="195" t="s">
        <v>1525</v>
      </c>
    </row>
    <row r="889" spans="2:2" x14ac:dyDescent="0.3">
      <c r="B889" s="195" t="s">
        <v>1024</v>
      </c>
    </row>
    <row r="890" spans="2:2" x14ac:dyDescent="0.3">
      <c r="B890" s="94" t="s">
        <v>1475</v>
      </c>
    </row>
    <row r="891" spans="2:2" x14ac:dyDescent="0.3">
      <c r="B891" s="196" t="s">
        <v>1154</v>
      </c>
    </row>
    <row r="892" spans="2:2" x14ac:dyDescent="0.3">
      <c r="B892" s="94" t="s">
        <v>1696</v>
      </c>
    </row>
    <row r="893" spans="2:2" x14ac:dyDescent="0.3">
      <c r="B893" s="94" t="s">
        <v>1697</v>
      </c>
    </row>
    <row r="894" spans="2:2" x14ac:dyDescent="0.3">
      <c r="B894" s="94" t="s">
        <v>1698</v>
      </c>
    </row>
    <row r="895" spans="2:2" x14ac:dyDescent="0.3">
      <c r="B895" s="94" t="s">
        <v>1699</v>
      </c>
    </row>
    <row r="896" spans="2:2" x14ac:dyDescent="0.3">
      <c r="B896" s="94" t="s">
        <v>1700</v>
      </c>
    </row>
    <row r="897" spans="2:2" x14ac:dyDescent="0.3">
      <c r="B897" s="94" t="s">
        <v>1701</v>
      </c>
    </row>
    <row r="898" spans="2:2" x14ac:dyDescent="0.3">
      <c r="B898" s="94" t="s">
        <v>1702</v>
      </c>
    </row>
    <row r="899" spans="2:2" x14ac:dyDescent="0.3">
      <c r="B899" s="94" t="s">
        <v>1703</v>
      </c>
    </row>
    <row r="900" spans="2:2" x14ac:dyDescent="0.3">
      <c r="B900" s="94" t="s">
        <v>1704</v>
      </c>
    </row>
    <row r="902" spans="2:2" ht="18" x14ac:dyDescent="0.35">
      <c r="B902" s="194" t="s">
        <v>233</v>
      </c>
    </row>
    <row r="903" spans="2:2" x14ac:dyDescent="0.3">
      <c r="B903" s="195" t="s">
        <v>1705</v>
      </c>
    </row>
    <row r="904" spans="2:2" x14ac:dyDescent="0.3">
      <c r="B904" s="195" t="s">
        <v>986</v>
      </c>
    </row>
    <row r="905" spans="2:2" x14ac:dyDescent="0.3">
      <c r="B905" s="195" t="s">
        <v>997</v>
      </c>
    </row>
    <row r="906" spans="2:2" x14ac:dyDescent="0.3">
      <c r="B906" s="94" t="s">
        <v>1475</v>
      </c>
    </row>
    <row r="907" spans="2:2" x14ac:dyDescent="0.3">
      <c r="B907" s="196" t="s">
        <v>1706</v>
      </c>
    </row>
    <row r="908" spans="2:2" x14ac:dyDescent="0.3">
      <c r="B908" s="94" t="s">
        <v>1707</v>
      </c>
    </row>
    <row r="909" spans="2:2" x14ac:dyDescent="0.3">
      <c r="B909" s="94" t="s">
        <v>1708</v>
      </c>
    </row>
    <row r="910" spans="2:2" x14ac:dyDescent="0.3">
      <c r="B910" s="94" t="s">
        <v>1709</v>
      </c>
    </row>
    <row r="911" spans="2:2" x14ac:dyDescent="0.3">
      <c r="B911" s="94" t="s">
        <v>1710</v>
      </c>
    </row>
    <row r="912" spans="2:2" x14ac:dyDescent="0.3">
      <c r="B912" s="94" t="s">
        <v>1711</v>
      </c>
    </row>
    <row r="913" spans="2:2" x14ac:dyDescent="0.3">
      <c r="B913" s="94" t="s">
        <v>1712</v>
      </c>
    </row>
    <row r="914" spans="2:2" x14ac:dyDescent="0.3">
      <c r="B914" s="94" t="s">
        <v>1004</v>
      </c>
    </row>
    <row r="915" spans="2:2" x14ac:dyDescent="0.3">
      <c r="B915" s="94" t="s">
        <v>1713</v>
      </c>
    </row>
    <row r="916" spans="2:2" x14ac:dyDescent="0.3">
      <c r="B916" s="94" t="s">
        <v>1714</v>
      </c>
    </row>
    <row r="918" spans="2:2" ht="18" x14ac:dyDescent="0.35">
      <c r="B918" s="194" t="s">
        <v>801</v>
      </c>
    </row>
    <row r="919" spans="2:2" x14ac:dyDescent="0.3">
      <c r="B919" s="195" t="s">
        <v>1715</v>
      </c>
    </row>
    <row r="920" spans="2:2" x14ac:dyDescent="0.3">
      <c r="B920" s="195" t="s">
        <v>986</v>
      </c>
    </row>
    <row r="921" spans="2:2" x14ac:dyDescent="0.3">
      <c r="B921" s="195" t="s">
        <v>1024</v>
      </c>
    </row>
    <row r="922" spans="2:2" x14ac:dyDescent="0.3">
      <c r="B922" s="94" t="s">
        <v>988</v>
      </c>
    </row>
    <row r="923" spans="2:2" x14ac:dyDescent="0.3">
      <c r="B923" s="196" t="s">
        <v>1706</v>
      </c>
    </row>
    <row r="924" spans="2:2" x14ac:dyDescent="0.3">
      <c r="B924" s="94" t="s">
        <v>1716</v>
      </c>
    </row>
    <row r="925" spans="2:2" x14ac:dyDescent="0.3">
      <c r="B925" s="94" t="s">
        <v>1717</v>
      </c>
    </row>
    <row r="926" spans="2:2" x14ac:dyDescent="0.3">
      <c r="B926" s="94" t="s">
        <v>1718</v>
      </c>
    </row>
    <row r="927" spans="2:2" x14ac:dyDescent="0.3">
      <c r="B927" s="94" t="s">
        <v>1719</v>
      </c>
    </row>
    <row r="928" spans="2:2" x14ac:dyDescent="0.3">
      <c r="B928" s="94" t="s">
        <v>1720</v>
      </c>
    </row>
    <row r="929" spans="2:2" x14ac:dyDescent="0.3">
      <c r="B929" s="94" t="s">
        <v>1721</v>
      </c>
    </row>
    <row r="930" spans="2:2" x14ac:dyDescent="0.3">
      <c r="B930" s="94" t="s">
        <v>1722</v>
      </c>
    </row>
    <row r="931" spans="2:2" x14ac:dyDescent="0.3">
      <c r="B931" s="94" t="s">
        <v>1723</v>
      </c>
    </row>
    <row r="932" spans="2:2" x14ac:dyDescent="0.3">
      <c r="B932" s="94" t="s">
        <v>1724</v>
      </c>
    </row>
    <row r="933" spans="2:2" x14ac:dyDescent="0.3">
      <c r="B933" s="94" t="s">
        <v>1725</v>
      </c>
    </row>
    <row r="934" spans="2:2" x14ac:dyDescent="0.3">
      <c r="B934" s="94" t="s">
        <v>1726</v>
      </c>
    </row>
    <row r="935" spans="2:2" x14ac:dyDescent="0.3">
      <c r="B935" s="94" t="s">
        <v>1727</v>
      </c>
    </row>
    <row r="936" spans="2:2" x14ac:dyDescent="0.3">
      <c r="B936" s="94" t="s">
        <v>1728</v>
      </c>
    </row>
    <row r="937" spans="2:2" x14ac:dyDescent="0.3">
      <c r="B937" s="94" t="s">
        <v>1729</v>
      </c>
    </row>
    <row r="938" spans="2:2" x14ac:dyDescent="0.3">
      <c r="B938" s="94" t="s">
        <v>1730</v>
      </c>
    </row>
    <row r="939" spans="2:2" x14ac:dyDescent="0.3">
      <c r="B939" s="94" t="s">
        <v>1731</v>
      </c>
    </row>
    <row r="940" spans="2:2" x14ac:dyDescent="0.3">
      <c r="B940" s="94" t="s">
        <v>1732</v>
      </c>
    </row>
    <row r="941" spans="2:2" x14ac:dyDescent="0.3">
      <c r="B941" s="94" t="s">
        <v>1733</v>
      </c>
    </row>
    <row r="942" spans="2:2" x14ac:dyDescent="0.3">
      <c r="B942" s="94" t="s">
        <v>1734</v>
      </c>
    </row>
    <row r="944" spans="2:2" ht="18" x14ac:dyDescent="0.35">
      <c r="B944" s="194" t="s">
        <v>792</v>
      </c>
    </row>
    <row r="945" spans="2:2" x14ac:dyDescent="0.3">
      <c r="B945" s="195" t="s">
        <v>1735</v>
      </c>
    </row>
    <row r="946" spans="2:2" x14ac:dyDescent="0.3">
      <c r="B946" s="195" t="s">
        <v>986</v>
      </c>
    </row>
    <row r="947" spans="2:2" x14ac:dyDescent="0.3">
      <c r="B947" s="195" t="s">
        <v>1024</v>
      </c>
    </row>
    <row r="948" spans="2:2" x14ac:dyDescent="0.3">
      <c r="B948" s="94" t="s">
        <v>1475</v>
      </c>
    </row>
    <row r="949" spans="2:2" x14ac:dyDescent="0.3">
      <c r="B949" s="196" t="s">
        <v>1154</v>
      </c>
    </row>
    <row r="950" spans="2:2" x14ac:dyDescent="0.3">
      <c r="B950" s="94" t="s">
        <v>1736</v>
      </c>
    </row>
    <row r="951" spans="2:2" x14ac:dyDescent="0.3">
      <c r="B951" s="94" t="s">
        <v>1737</v>
      </c>
    </row>
    <row r="952" spans="2:2" x14ac:dyDescent="0.3">
      <c r="B952" s="94" t="s">
        <v>1738</v>
      </c>
    </row>
    <row r="953" spans="2:2" x14ac:dyDescent="0.3">
      <c r="B953" s="94" t="s">
        <v>1739</v>
      </c>
    </row>
    <row r="954" spans="2:2" x14ac:dyDescent="0.3">
      <c r="B954" s="94" t="s">
        <v>1740</v>
      </c>
    </row>
    <row r="955" spans="2:2" x14ac:dyDescent="0.3">
      <c r="B955" s="94" t="s">
        <v>1741</v>
      </c>
    </row>
    <row r="957" spans="2:2" ht="18" x14ac:dyDescent="0.35">
      <c r="B957" s="194" t="s">
        <v>687</v>
      </c>
    </row>
    <row r="958" spans="2:2" x14ac:dyDescent="0.3">
      <c r="B958" s="195" t="s">
        <v>1742</v>
      </c>
    </row>
    <row r="959" spans="2:2" x14ac:dyDescent="0.3">
      <c r="B959" s="195" t="s">
        <v>1525</v>
      </c>
    </row>
    <row r="960" spans="2:2" x14ac:dyDescent="0.3">
      <c r="B960" s="195" t="s">
        <v>1024</v>
      </c>
    </row>
    <row r="961" spans="2:2" x14ac:dyDescent="0.3">
      <c r="B961" s="94" t="s">
        <v>1475</v>
      </c>
    </row>
    <row r="962" spans="2:2" x14ac:dyDescent="0.3">
      <c r="B962" s="196" t="s">
        <v>1154</v>
      </c>
    </row>
    <row r="963" spans="2:2" x14ac:dyDescent="0.3">
      <c r="B963" s="94" t="s">
        <v>1527</v>
      </c>
    </row>
    <row r="964" spans="2:2" x14ac:dyDescent="0.3">
      <c r="B964" s="94" t="s">
        <v>1743</v>
      </c>
    </row>
    <row r="965" spans="2:2" x14ac:dyDescent="0.3">
      <c r="B965" s="94" t="s">
        <v>1744</v>
      </c>
    </row>
    <row r="966" spans="2:2" x14ac:dyDescent="0.3">
      <c r="B966" s="94" t="s">
        <v>1745</v>
      </c>
    </row>
    <row r="967" spans="2:2" x14ac:dyDescent="0.3">
      <c r="B967" s="94" t="s">
        <v>1746</v>
      </c>
    </row>
    <row r="968" spans="2:2" x14ac:dyDescent="0.3">
      <c r="B968" s="94" t="s">
        <v>1747</v>
      </c>
    </row>
    <row r="969" spans="2:2" x14ac:dyDescent="0.3">
      <c r="B969" s="94" t="s">
        <v>1004</v>
      </c>
    </row>
    <row r="970" spans="2:2" x14ac:dyDescent="0.3">
      <c r="B970" s="94" t="s">
        <v>1748</v>
      </c>
    </row>
    <row r="971" spans="2:2" x14ac:dyDescent="0.3">
      <c r="B971" s="94" t="s">
        <v>1749</v>
      </c>
    </row>
    <row r="973" spans="2:2" ht="18" x14ac:dyDescent="0.35">
      <c r="B973" s="194" t="s">
        <v>612</v>
      </c>
    </row>
    <row r="974" spans="2:2" x14ac:dyDescent="0.3">
      <c r="B974" s="195" t="s">
        <v>1750</v>
      </c>
    </row>
    <row r="975" spans="2:2" x14ac:dyDescent="0.3">
      <c r="B975" s="195" t="s">
        <v>986</v>
      </c>
    </row>
    <row r="976" spans="2:2" x14ac:dyDescent="0.3">
      <c r="B976" s="195" t="s">
        <v>1751</v>
      </c>
    </row>
    <row r="977" spans="2:2" x14ac:dyDescent="0.3">
      <c r="B977" s="94" t="s">
        <v>988</v>
      </c>
    </row>
    <row r="978" spans="2:2" x14ac:dyDescent="0.3">
      <c r="B978" s="196" t="s">
        <v>989</v>
      </c>
    </row>
    <row r="979" spans="2:2" x14ac:dyDescent="0.3">
      <c r="B979" s="94" t="s">
        <v>1752</v>
      </c>
    </row>
    <row r="980" spans="2:2" x14ac:dyDescent="0.3">
      <c r="B980" s="94" t="s">
        <v>1753</v>
      </c>
    </row>
    <row r="981" spans="2:2" x14ac:dyDescent="0.3">
      <c r="B981" s="94" t="s">
        <v>1754</v>
      </c>
    </row>
    <row r="982" spans="2:2" x14ac:dyDescent="0.3">
      <c r="B982" s="94" t="s">
        <v>1755</v>
      </c>
    </row>
    <row r="983" spans="2:2" x14ac:dyDescent="0.3">
      <c r="B983" s="94" t="s">
        <v>1756</v>
      </c>
    </row>
    <row r="984" spans="2:2" x14ac:dyDescent="0.3">
      <c r="B984" s="94" t="s">
        <v>1757</v>
      </c>
    </row>
    <row r="985" spans="2:2" x14ac:dyDescent="0.3">
      <c r="B985" s="94" t="s">
        <v>1758</v>
      </c>
    </row>
    <row r="986" spans="2:2" x14ac:dyDescent="0.3">
      <c r="B986" s="94" t="s">
        <v>1759</v>
      </c>
    </row>
    <row r="987" spans="2:2" x14ac:dyDescent="0.3">
      <c r="B987" s="94" t="s">
        <v>1147</v>
      </c>
    </row>
    <row r="988" spans="2:2" x14ac:dyDescent="0.3">
      <c r="B988" s="94" t="s">
        <v>1402</v>
      </c>
    </row>
    <row r="989" spans="2:2" x14ac:dyDescent="0.3">
      <c r="B989" s="94" t="s">
        <v>1403</v>
      </c>
    </row>
    <row r="991" spans="2:2" ht="18" x14ac:dyDescent="0.35">
      <c r="B991" s="194" t="s">
        <v>497</v>
      </c>
    </row>
    <row r="992" spans="2:2" x14ac:dyDescent="0.3">
      <c r="B992" s="195" t="s">
        <v>1760</v>
      </c>
    </row>
    <row r="993" spans="2:2" x14ac:dyDescent="0.3">
      <c r="B993" s="195" t="s">
        <v>986</v>
      </c>
    </row>
    <row r="994" spans="2:2" x14ac:dyDescent="0.3">
      <c r="B994" s="195" t="s">
        <v>1153</v>
      </c>
    </row>
    <row r="995" spans="2:2" x14ac:dyDescent="0.3">
      <c r="B995" s="94" t="s">
        <v>988</v>
      </c>
    </row>
    <row r="996" spans="2:2" x14ac:dyDescent="0.3">
      <c r="B996" s="196" t="s">
        <v>1346</v>
      </c>
    </row>
    <row r="997" spans="2:2" x14ac:dyDescent="0.3">
      <c r="B997" s="94" t="s">
        <v>1761</v>
      </c>
    </row>
    <row r="998" spans="2:2" x14ac:dyDescent="0.3">
      <c r="B998" s="94" t="s">
        <v>1762</v>
      </c>
    </row>
    <row r="999" spans="2:2" x14ac:dyDescent="0.3">
      <c r="B999" s="94" t="s">
        <v>1763</v>
      </c>
    </row>
    <row r="1000" spans="2:2" x14ac:dyDescent="0.3">
      <c r="B1000" s="94" t="s">
        <v>1764</v>
      </c>
    </row>
    <row r="1001" spans="2:2" x14ac:dyDescent="0.3">
      <c r="B1001" s="94" t="s">
        <v>1765</v>
      </c>
    </row>
    <row r="1002" spans="2:2" x14ac:dyDescent="0.3">
      <c r="B1002" s="94" t="s">
        <v>1766</v>
      </c>
    </row>
    <row r="1003" spans="2:2" x14ac:dyDescent="0.3">
      <c r="B1003" s="94" t="s">
        <v>1767</v>
      </c>
    </row>
    <row r="1004" spans="2:2" x14ac:dyDescent="0.3">
      <c r="B1004" s="94" t="s">
        <v>1768</v>
      </c>
    </row>
    <row r="1005" spans="2:2" x14ac:dyDescent="0.3">
      <c r="B1005" s="94" t="s">
        <v>1769</v>
      </c>
    </row>
    <row r="1006" spans="2:2" x14ac:dyDescent="0.3">
      <c r="B1006" s="94" t="s">
        <v>1770</v>
      </c>
    </row>
    <row r="1007" spans="2:2" x14ac:dyDescent="0.3">
      <c r="B1007" s="94" t="s">
        <v>1771</v>
      </c>
    </row>
    <row r="1008" spans="2:2" x14ac:dyDescent="0.3">
      <c r="B1008" s="94" t="s">
        <v>1772</v>
      </c>
    </row>
    <row r="1009" spans="2:2" x14ac:dyDescent="0.3">
      <c r="B1009" s="94" t="s">
        <v>1773</v>
      </c>
    </row>
    <row r="1010" spans="2:2" x14ac:dyDescent="0.3">
      <c r="B1010" s="94" t="s">
        <v>1774</v>
      </c>
    </row>
    <row r="1011" spans="2:2" x14ac:dyDescent="0.3">
      <c r="B1011" s="94" t="s">
        <v>1775</v>
      </c>
    </row>
    <row r="1012" spans="2:2" x14ac:dyDescent="0.3">
      <c r="B1012" s="94" t="s">
        <v>1776</v>
      </c>
    </row>
    <row r="1013" spans="2:2" x14ac:dyDescent="0.3">
      <c r="B1013" s="94" t="s">
        <v>1777</v>
      </c>
    </row>
    <row r="1014" spans="2:2" x14ac:dyDescent="0.3">
      <c r="B1014" s="94" t="s">
        <v>1778</v>
      </c>
    </row>
    <row r="1015" spans="2:2" x14ac:dyDescent="0.3">
      <c r="B1015" s="94" t="s">
        <v>1779</v>
      </c>
    </row>
    <row r="1016" spans="2:2" x14ac:dyDescent="0.3">
      <c r="B1016" s="94" t="s">
        <v>1147</v>
      </c>
    </row>
    <row r="1017" spans="2:2" x14ac:dyDescent="0.3">
      <c r="B1017" s="94" t="s">
        <v>1780</v>
      </c>
    </row>
    <row r="1018" spans="2:2" x14ac:dyDescent="0.3">
      <c r="B1018" s="94" t="s">
        <v>1781</v>
      </c>
    </row>
    <row r="1020" spans="2:2" ht="18" x14ac:dyDescent="0.35">
      <c r="B1020" s="194" t="s">
        <v>234</v>
      </c>
    </row>
    <row r="1021" spans="2:2" x14ac:dyDescent="0.3">
      <c r="B1021" s="195" t="s">
        <v>1782</v>
      </c>
    </row>
    <row r="1022" spans="2:2" x14ac:dyDescent="0.3">
      <c r="B1022" s="195" t="s">
        <v>986</v>
      </c>
    </row>
    <row r="1023" spans="2:2" x14ac:dyDescent="0.3">
      <c r="B1023" s="195" t="s">
        <v>987</v>
      </c>
    </row>
    <row r="1024" spans="2:2" x14ac:dyDescent="0.3">
      <c r="B1024" s="94" t="s">
        <v>988</v>
      </c>
    </row>
    <row r="1025" spans="2:2" x14ac:dyDescent="0.3">
      <c r="B1025" s="196" t="s">
        <v>1154</v>
      </c>
    </row>
    <row r="1026" spans="2:2" x14ac:dyDescent="0.3">
      <c r="B1026" s="94" t="s">
        <v>1783</v>
      </c>
    </row>
    <row r="1027" spans="2:2" x14ac:dyDescent="0.3">
      <c r="B1027" s="94" t="s">
        <v>1784</v>
      </c>
    </row>
    <row r="1028" spans="2:2" x14ac:dyDescent="0.3">
      <c r="B1028" s="94" t="s">
        <v>1785</v>
      </c>
    </row>
    <row r="1029" spans="2:2" x14ac:dyDescent="0.3">
      <c r="B1029" s="94" t="s">
        <v>1786</v>
      </c>
    </row>
    <row r="1030" spans="2:2" x14ac:dyDescent="0.3">
      <c r="B1030" s="94" t="s">
        <v>1787</v>
      </c>
    </row>
    <row r="1031" spans="2:2" x14ac:dyDescent="0.3">
      <c r="B1031" s="94" t="s">
        <v>1788</v>
      </c>
    </row>
    <row r="1032" spans="2:2" x14ac:dyDescent="0.3">
      <c r="B1032" s="94" t="s">
        <v>1789</v>
      </c>
    </row>
    <row r="1033" spans="2:2" x14ac:dyDescent="0.3">
      <c r="B1033" s="94" t="s">
        <v>1790</v>
      </c>
    </row>
    <row r="1034" spans="2:2" x14ac:dyDescent="0.3">
      <c r="B1034" s="94" t="s">
        <v>1791</v>
      </c>
    </row>
    <row r="1035" spans="2:2" x14ac:dyDescent="0.3">
      <c r="B1035" s="94" t="s">
        <v>1792</v>
      </c>
    </row>
    <row r="1036" spans="2:2" x14ac:dyDescent="0.3">
      <c r="B1036" s="94" t="s">
        <v>1793</v>
      </c>
    </row>
    <row r="1037" spans="2:2" x14ac:dyDescent="0.3">
      <c r="B1037" s="94" t="s">
        <v>1794</v>
      </c>
    </row>
    <row r="1038" spans="2:2" x14ac:dyDescent="0.3">
      <c r="B1038" s="94" t="s">
        <v>1795</v>
      </c>
    </row>
    <row r="1039" spans="2:2" x14ac:dyDescent="0.3">
      <c r="B1039" s="94" t="s">
        <v>1796</v>
      </c>
    </row>
    <row r="1040" spans="2:2" x14ac:dyDescent="0.3">
      <c r="B1040" s="94" t="s">
        <v>1797</v>
      </c>
    </row>
    <row r="1041" spans="2:2" x14ac:dyDescent="0.3">
      <c r="B1041" s="94" t="s">
        <v>1798</v>
      </c>
    </row>
    <row r="1043" spans="2:2" ht="18" x14ac:dyDescent="0.35">
      <c r="B1043" s="194" t="s">
        <v>813</v>
      </c>
    </row>
    <row r="1044" spans="2:2" x14ac:dyDescent="0.3">
      <c r="B1044" s="195" t="s">
        <v>1654</v>
      </c>
    </row>
    <row r="1045" spans="2:2" x14ac:dyDescent="0.3">
      <c r="B1045" s="195" t="s">
        <v>986</v>
      </c>
    </row>
    <row r="1046" spans="2:2" x14ac:dyDescent="0.3">
      <c r="B1046" s="195" t="s">
        <v>1799</v>
      </c>
    </row>
    <row r="1047" spans="2:2" x14ac:dyDescent="0.3">
      <c r="B1047" s="94" t="s">
        <v>1800</v>
      </c>
    </row>
    <row r="1048" spans="2:2" x14ac:dyDescent="0.3">
      <c r="B1048" s="94" t="s">
        <v>1801</v>
      </c>
    </row>
    <row r="1049" spans="2:2" x14ac:dyDescent="0.3">
      <c r="B1049" s="196" t="s">
        <v>989</v>
      </c>
    </row>
    <row r="1050" spans="2:2" x14ac:dyDescent="0.3">
      <c r="B1050" s="94" t="s">
        <v>1802</v>
      </c>
    </row>
    <row r="1051" spans="2:2" x14ac:dyDescent="0.3">
      <c r="B1051" s="94" t="s">
        <v>1803</v>
      </c>
    </row>
    <row r="1052" spans="2:2" x14ac:dyDescent="0.3">
      <c r="B1052" s="94" t="s">
        <v>1804</v>
      </c>
    </row>
    <row r="1053" spans="2:2" x14ac:dyDescent="0.3">
      <c r="B1053" s="94" t="s">
        <v>1805</v>
      </c>
    </row>
    <row r="1054" spans="2:2" x14ac:dyDescent="0.3">
      <c r="B1054" s="94" t="s">
        <v>1806</v>
      </c>
    </row>
    <row r="1055" spans="2:2" x14ac:dyDescent="0.3">
      <c r="B1055" s="94" t="s">
        <v>1807</v>
      </c>
    </row>
    <row r="1056" spans="2:2" x14ac:dyDescent="0.3">
      <c r="B1056" s="94" t="s">
        <v>1808</v>
      </c>
    </row>
    <row r="1057" spans="2:2" x14ac:dyDescent="0.3">
      <c r="B1057" s="94" t="s">
        <v>1809</v>
      </c>
    </row>
    <row r="1058" spans="2:2" x14ac:dyDescent="0.3">
      <c r="B1058" s="94" t="s">
        <v>1810</v>
      </c>
    </row>
    <row r="1059" spans="2:2" x14ac:dyDescent="0.3">
      <c r="B1059" s="94" t="s">
        <v>1004</v>
      </c>
    </row>
    <row r="1060" spans="2:2" x14ac:dyDescent="0.3">
      <c r="B1060" s="94" t="s">
        <v>1811</v>
      </c>
    </row>
    <row r="1061" spans="2:2" x14ac:dyDescent="0.3">
      <c r="B1061" s="94" t="s">
        <v>1812</v>
      </c>
    </row>
    <row r="1062" spans="2:2" x14ac:dyDescent="0.3">
      <c r="B1062" s="94" t="s">
        <v>1813</v>
      </c>
    </row>
    <row r="1064" spans="2:2" ht="18" x14ac:dyDescent="0.35">
      <c r="B1064" s="194" t="s">
        <v>211</v>
      </c>
    </row>
    <row r="1065" spans="2:2" x14ac:dyDescent="0.3">
      <c r="B1065" s="195" t="s">
        <v>1056</v>
      </c>
    </row>
    <row r="1066" spans="2:2" x14ac:dyDescent="0.3">
      <c r="B1066" s="195" t="s">
        <v>986</v>
      </c>
    </row>
    <row r="1067" spans="2:2" x14ac:dyDescent="0.3">
      <c r="B1067" s="195" t="s">
        <v>997</v>
      </c>
    </row>
    <row r="1068" spans="2:2" x14ac:dyDescent="0.3">
      <c r="B1068" s="94" t="s">
        <v>988</v>
      </c>
    </row>
    <row r="1069" spans="2:2" x14ac:dyDescent="0.3">
      <c r="B1069" s="196" t="s">
        <v>1384</v>
      </c>
    </row>
    <row r="1070" spans="2:2" x14ac:dyDescent="0.3">
      <c r="B1070" s="94" t="s">
        <v>1814</v>
      </c>
    </row>
    <row r="1071" spans="2:2" x14ac:dyDescent="0.3">
      <c r="B1071" s="94" t="s">
        <v>1815</v>
      </c>
    </row>
    <row r="1072" spans="2:2" x14ac:dyDescent="0.3">
      <c r="B1072" s="94" t="s">
        <v>1816</v>
      </c>
    </row>
    <row r="1073" spans="2:2" x14ac:dyDescent="0.3">
      <c r="B1073" s="94" t="s">
        <v>1817</v>
      </c>
    </row>
    <row r="1074" spans="2:2" x14ac:dyDescent="0.3">
      <c r="B1074" s="94" t="s">
        <v>1818</v>
      </c>
    </row>
    <row r="1075" spans="2:2" x14ac:dyDescent="0.3">
      <c r="B1075" s="94" t="s">
        <v>1819</v>
      </c>
    </row>
    <row r="1076" spans="2:2" x14ac:dyDescent="0.3">
      <c r="B1076" s="94" t="s">
        <v>1820</v>
      </c>
    </row>
    <row r="1077" spans="2:2" x14ac:dyDescent="0.3">
      <c r="B1077" s="94" t="s">
        <v>1821</v>
      </c>
    </row>
    <row r="1078" spans="2:2" x14ac:dyDescent="0.3">
      <c r="B1078" s="94" t="s">
        <v>1004</v>
      </c>
    </row>
    <row r="1079" spans="2:2" x14ac:dyDescent="0.3">
      <c r="B1079" s="94" t="s">
        <v>1523</v>
      </c>
    </row>
    <row r="1080" spans="2:2" x14ac:dyDescent="0.3">
      <c r="B1080" s="94" t="s">
        <v>1822</v>
      </c>
    </row>
    <row r="1081" spans="2:2" x14ac:dyDescent="0.3">
      <c r="B1081" s="94" t="s">
        <v>1823</v>
      </c>
    </row>
    <row r="1082" spans="2:2" x14ac:dyDescent="0.3">
      <c r="B1082" s="94" t="s">
        <v>1824</v>
      </c>
    </row>
    <row r="1084" spans="2:2" ht="18" x14ac:dyDescent="0.35">
      <c r="B1084" s="194" t="s">
        <v>594</v>
      </c>
    </row>
    <row r="1085" spans="2:2" x14ac:dyDescent="0.3">
      <c r="B1085" s="94" t="s">
        <v>1825</v>
      </c>
    </row>
    <row r="1086" spans="2:2" x14ac:dyDescent="0.3">
      <c r="B1086" s="195" t="s">
        <v>986</v>
      </c>
    </row>
    <row r="1087" spans="2:2" x14ac:dyDescent="0.3">
      <c r="B1087" s="195" t="s">
        <v>1153</v>
      </c>
    </row>
    <row r="1088" spans="2:2" x14ac:dyDescent="0.3">
      <c r="B1088" s="94" t="s">
        <v>988</v>
      </c>
    </row>
    <row r="1089" spans="2:2" x14ac:dyDescent="0.3">
      <c r="B1089" s="196" t="s">
        <v>1669</v>
      </c>
    </row>
    <row r="1090" spans="2:2" x14ac:dyDescent="0.3">
      <c r="B1090" s="94" t="s">
        <v>1826</v>
      </c>
    </row>
    <row r="1091" spans="2:2" x14ac:dyDescent="0.3">
      <c r="B1091" s="94" t="s">
        <v>1827</v>
      </c>
    </row>
    <row r="1092" spans="2:2" x14ac:dyDescent="0.3">
      <c r="B1092" s="94" t="s">
        <v>1828</v>
      </c>
    </row>
    <row r="1093" spans="2:2" x14ac:dyDescent="0.3">
      <c r="B1093" s="94" t="s">
        <v>1829</v>
      </c>
    </row>
    <row r="1094" spans="2:2" x14ac:dyDescent="0.3">
      <c r="B1094" s="94" t="s">
        <v>1830</v>
      </c>
    </row>
    <row r="1095" spans="2:2" x14ac:dyDescent="0.3">
      <c r="B1095" s="94" t="s">
        <v>1831</v>
      </c>
    </row>
    <row r="1096" spans="2:2" x14ac:dyDescent="0.3">
      <c r="B1096" s="94" t="s">
        <v>1832</v>
      </c>
    </row>
    <row r="1097" spans="2:2" x14ac:dyDescent="0.3">
      <c r="B1097" s="94" t="s">
        <v>1833</v>
      </c>
    </row>
    <row r="1098" spans="2:2" x14ac:dyDescent="0.3">
      <c r="B1098" s="94" t="s">
        <v>1834</v>
      </c>
    </row>
    <row r="1099" spans="2:2" x14ac:dyDescent="0.3">
      <c r="B1099" s="94" t="s">
        <v>1835</v>
      </c>
    </row>
    <row r="1101" spans="2:2" ht="18" x14ac:dyDescent="0.35">
      <c r="B1101" s="194" t="s">
        <v>614</v>
      </c>
    </row>
    <row r="1102" spans="2:2" x14ac:dyDescent="0.3">
      <c r="B1102" s="195" t="s">
        <v>1750</v>
      </c>
    </row>
    <row r="1103" spans="2:2" x14ac:dyDescent="0.3">
      <c r="B1103" s="195" t="s">
        <v>986</v>
      </c>
    </row>
    <row r="1104" spans="2:2" x14ac:dyDescent="0.3">
      <c r="B1104" s="195" t="s">
        <v>1655</v>
      </c>
    </row>
    <row r="1105" spans="2:2" x14ac:dyDescent="0.3">
      <c r="B1105" s="94" t="s">
        <v>1836</v>
      </c>
    </row>
    <row r="1106" spans="2:2" x14ac:dyDescent="0.3">
      <c r="B1106" s="196" t="s">
        <v>989</v>
      </c>
    </row>
    <row r="1107" spans="2:2" x14ac:dyDescent="0.3">
      <c r="B1107" s="94" t="s">
        <v>1837</v>
      </c>
    </row>
    <row r="1108" spans="2:2" x14ac:dyDescent="0.3">
      <c r="B1108" s="94" t="s">
        <v>1838</v>
      </c>
    </row>
    <row r="1109" spans="2:2" x14ac:dyDescent="0.3">
      <c r="B1109" s="94" t="s">
        <v>1839</v>
      </c>
    </row>
    <row r="1110" spans="2:2" x14ac:dyDescent="0.3">
      <c r="B1110" s="94" t="s">
        <v>1840</v>
      </c>
    </row>
    <row r="1111" spans="2:2" x14ac:dyDescent="0.3">
      <c r="B1111" s="94" t="s">
        <v>1841</v>
      </c>
    </row>
    <row r="1112" spans="2:2" x14ac:dyDescent="0.3">
      <c r="B1112" s="94" t="s">
        <v>1842</v>
      </c>
    </row>
    <row r="1113" spans="2:2" x14ac:dyDescent="0.3">
      <c r="B1113" s="94" t="s">
        <v>1147</v>
      </c>
    </row>
    <row r="1114" spans="2:2" x14ac:dyDescent="0.3">
      <c r="B1114" s="94" t="s">
        <v>1402</v>
      </c>
    </row>
    <row r="1115" spans="2:2" x14ac:dyDescent="0.3">
      <c r="B1115" s="94" t="s">
        <v>1843</v>
      </c>
    </row>
    <row r="1117" spans="2:2" ht="18" x14ac:dyDescent="0.35">
      <c r="B1117" s="194" t="s">
        <v>814</v>
      </c>
    </row>
    <row r="1118" spans="2:2" x14ac:dyDescent="0.3">
      <c r="B1118" s="195" t="s">
        <v>1844</v>
      </c>
    </row>
    <row r="1119" spans="2:2" x14ac:dyDescent="0.3">
      <c r="B1119" s="195" t="s">
        <v>986</v>
      </c>
    </row>
    <row r="1120" spans="2:2" x14ac:dyDescent="0.3">
      <c r="B1120" s="195" t="s">
        <v>1799</v>
      </c>
    </row>
    <row r="1121" spans="2:2" x14ac:dyDescent="0.3">
      <c r="B1121" s="94" t="s">
        <v>1845</v>
      </c>
    </row>
    <row r="1122" spans="2:2" x14ac:dyDescent="0.3">
      <c r="B1122" s="94" t="s">
        <v>1846</v>
      </c>
    </row>
    <row r="1123" spans="2:2" x14ac:dyDescent="0.3">
      <c r="B1123" s="196" t="s">
        <v>989</v>
      </c>
    </row>
    <row r="1124" spans="2:2" x14ac:dyDescent="0.3">
      <c r="B1124" s="94" t="s">
        <v>1847</v>
      </c>
    </row>
    <row r="1125" spans="2:2" x14ac:dyDescent="0.3">
      <c r="B1125" s="94" t="s">
        <v>1848</v>
      </c>
    </row>
    <row r="1126" spans="2:2" x14ac:dyDescent="0.3">
      <c r="B1126" s="94" t="s">
        <v>1849</v>
      </c>
    </row>
    <row r="1127" spans="2:2" x14ac:dyDescent="0.3">
      <c r="B1127" s="94" t="s">
        <v>1850</v>
      </c>
    </row>
    <row r="1128" spans="2:2" x14ac:dyDescent="0.3">
      <c r="B1128" s="94" t="s">
        <v>1810</v>
      </c>
    </row>
    <row r="1129" spans="2:2" x14ac:dyDescent="0.3">
      <c r="B1129" s="94" t="s">
        <v>1851</v>
      </c>
    </row>
    <row r="1130" spans="2:2" x14ac:dyDescent="0.3">
      <c r="B1130" s="94" t="s">
        <v>1852</v>
      </c>
    </row>
    <row r="1131" spans="2:2" x14ac:dyDescent="0.3">
      <c r="B1131" s="94" t="s">
        <v>1853</v>
      </c>
    </row>
    <row r="1133" spans="2:2" ht="18" x14ac:dyDescent="0.35">
      <c r="B1133" s="194" t="s">
        <v>699</v>
      </c>
    </row>
    <row r="1134" spans="2:2" x14ac:dyDescent="0.3">
      <c r="B1134" s="195" t="s">
        <v>1213</v>
      </c>
    </row>
    <row r="1135" spans="2:2" x14ac:dyDescent="0.3">
      <c r="B1135" s="195" t="s">
        <v>986</v>
      </c>
    </row>
    <row r="1136" spans="2:2" x14ac:dyDescent="0.3">
      <c r="B1136" s="195" t="s">
        <v>1491</v>
      </c>
    </row>
    <row r="1137" spans="2:2" x14ac:dyDescent="0.3">
      <c r="B1137" s="94" t="s">
        <v>1475</v>
      </c>
    </row>
    <row r="1138" spans="2:2" x14ac:dyDescent="0.3">
      <c r="B1138" s="196" t="s">
        <v>1346</v>
      </c>
    </row>
    <row r="1139" spans="2:2" x14ac:dyDescent="0.3">
      <c r="B1139" s="94" t="s">
        <v>1854</v>
      </c>
    </row>
    <row r="1140" spans="2:2" x14ac:dyDescent="0.3">
      <c r="B1140" s="94" t="s">
        <v>1855</v>
      </c>
    </row>
    <row r="1141" spans="2:2" x14ac:dyDescent="0.3">
      <c r="B1141" s="94" t="s">
        <v>1856</v>
      </c>
    </row>
    <row r="1142" spans="2:2" x14ac:dyDescent="0.3">
      <c r="B1142" s="94" t="s">
        <v>1857</v>
      </c>
    </row>
    <row r="1143" spans="2:2" x14ac:dyDescent="0.3">
      <c r="B1143" s="94" t="s">
        <v>1858</v>
      </c>
    </row>
    <row r="1144" spans="2:2" x14ac:dyDescent="0.3">
      <c r="B1144" s="94" t="s">
        <v>1859</v>
      </c>
    </row>
    <row r="1145" spans="2:2" x14ac:dyDescent="0.3">
      <c r="B1145" s="94" t="s">
        <v>1860</v>
      </c>
    </row>
    <row r="1146" spans="2:2" x14ac:dyDescent="0.3">
      <c r="B1146" s="94" t="s">
        <v>1861</v>
      </c>
    </row>
    <row r="1147" spans="2:2" x14ac:dyDescent="0.3">
      <c r="B1147" s="94" t="s">
        <v>1862</v>
      </c>
    </row>
    <row r="1148" spans="2:2" x14ac:dyDescent="0.3">
      <c r="B1148" s="94" t="s">
        <v>1863</v>
      </c>
    </row>
    <row r="1150" spans="2:2" ht="18" x14ac:dyDescent="0.35">
      <c r="B1150" s="194" t="s">
        <v>256</v>
      </c>
    </row>
    <row r="1151" spans="2:2" x14ac:dyDescent="0.3">
      <c r="B1151" s="195" t="s">
        <v>1864</v>
      </c>
    </row>
    <row r="1152" spans="2:2" x14ac:dyDescent="0.3">
      <c r="B1152" s="195" t="s">
        <v>1865</v>
      </c>
    </row>
    <row r="1153" spans="2:2" x14ac:dyDescent="0.3">
      <c r="B1153" s="195" t="s">
        <v>1866</v>
      </c>
    </row>
    <row r="1154" spans="2:2" x14ac:dyDescent="0.3">
      <c r="B1154" s="94" t="s">
        <v>1867</v>
      </c>
    </row>
    <row r="1155" spans="2:2" x14ac:dyDescent="0.3">
      <c r="B1155" s="94" t="s">
        <v>1868</v>
      </c>
    </row>
    <row r="1156" spans="2:2" x14ac:dyDescent="0.3">
      <c r="B1156" s="94" t="s">
        <v>1869</v>
      </c>
    </row>
    <row r="1157" spans="2:2" x14ac:dyDescent="0.3">
      <c r="B1157" s="196" t="s">
        <v>1346</v>
      </c>
    </row>
    <row r="1158" spans="2:2" x14ac:dyDescent="0.3">
      <c r="B1158" s="94" t="s">
        <v>1870</v>
      </c>
    </row>
    <row r="1159" spans="2:2" x14ac:dyDescent="0.3">
      <c r="B1159" s="94" t="s">
        <v>1871</v>
      </c>
    </row>
    <row r="1160" spans="2:2" x14ac:dyDescent="0.3">
      <c r="B1160" s="94" t="s">
        <v>1872</v>
      </c>
    </row>
    <row r="1161" spans="2:2" x14ac:dyDescent="0.3">
      <c r="B1161" s="94" t="s">
        <v>1873</v>
      </c>
    </row>
    <row r="1162" spans="2:2" x14ac:dyDescent="0.3">
      <c r="B1162" s="94" t="s">
        <v>1874</v>
      </c>
    </row>
    <row r="1163" spans="2:2" x14ac:dyDescent="0.3">
      <c r="B1163" s="94" t="s">
        <v>1875</v>
      </c>
    </row>
    <row r="1164" spans="2:2" x14ac:dyDescent="0.3">
      <c r="B1164" s="94" t="s">
        <v>1876</v>
      </c>
    </row>
    <row r="1165" spans="2:2" x14ac:dyDescent="0.3">
      <c r="B1165" s="94" t="s">
        <v>1877</v>
      </c>
    </row>
    <row r="1166" spans="2:2" x14ac:dyDescent="0.3">
      <c r="B1166" s="94" t="s">
        <v>1878</v>
      </c>
    </row>
    <row r="1167" spans="2:2" x14ac:dyDescent="0.3">
      <c r="B1167" s="94" t="s">
        <v>1879</v>
      </c>
    </row>
    <row r="1168" spans="2:2" x14ac:dyDescent="0.3">
      <c r="B1168" s="94" t="s">
        <v>1880</v>
      </c>
    </row>
    <row r="1169" spans="2:2" x14ac:dyDescent="0.3">
      <c r="B1169" s="94" t="s">
        <v>1881</v>
      </c>
    </row>
    <row r="1170" spans="2:2" x14ac:dyDescent="0.3">
      <c r="B1170" s="94" t="s">
        <v>1882</v>
      </c>
    </row>
    <row r="1172" spans="2:2" ht="18" x14ac:dyDescent="0.35">
      <c r="B1172" s="194" t="s">
        <v>980</v>
      </c>
    </row>
    <row r="1173" spans="2:2" x14ac:dyDescent="0.3">
      <c r="B1173" s="195" t="s">
        <v>1883</v>
      </c>
    </row>
    <row r="1174" spans="2:2" x14ac:dyDescent="0.3">
      <c r="B1174" s="195" t="s">
        <v>1283</v>
      </c>
    </row>
    <row r="1175" spans="2:2" x14ac:dyDescent="0.3">
      <c r="B1175" s="195" t="s">
        <v>1366</v>
      </c>
    </row>
    <row r="1176" spans="2:2" x14ac:dyDescent="0.3">
      <c r="B1176" s="94" t="s">
        <v>1884</v>
      </c>
    </row>
    <row r="1177" spans="2:2" x14ac:dyDescent="0.3">
      <c r="B1177" s="94" t="s">
        <v>1885</v>
      </c>
    </row>
    <row r="1178" spans="2:2" x14ac:dyDescent="0.3">
      <c r="B1178" s="94" t="s">
        <v>1886</v>
      </c>
    </row>
    <row r="1179" spans="2:2" x14ac:dyDescent="0.3">
      <c r="B1179" s="94" t="s">
        <v>1887</v>
      </c>
    </row>
    <row r="1180" spans="2:2" x14ac:dyDescent="0.3">
      <c r="B1180" s="94" t="s">
        <v>1888</v>
      </c>
    </row>
    <row r="1181" spans="2:2" x14ac:dyDescent="0.3">
      <c r="B1181" s="94" t="s">
        <v>1889</v>
      </c>
    </row>
    <row r="1182" spans="2:2" x14ac:dyDescent="0.3">
      <c r="B1182" s="94" t="s">
        <v>1890</v>
      </c>
    </row>
    <row r="1183" spans="2:2" x14ac:dyDescent="0.3">
      <c r="B1183" s="196" t="s">
        <v>989</v>
      </c>
    </row>
    <row r="1184" spans="2:2" x14ac:dyDescent="0.3">
      <c r="B1184" s="94" t="s">
        <v>1891</v>
      </c>
    </row>
    <row r="1185" spans="2:2" x14ac:dyDescent="0.3">
      <c r="B1185" s="94" t="s">
        <v>1892</v>
      </c>
    </row>
    <row r="1186" spans="2:2" x14ac:dyDescent="0.3">
      <c r="B1186" s="94" t="s">
        <v>1893</v>
      </c>
    </row>
    <row r="1187" spans="2:2" x14ac:dyDescent="0.3">
      <c r="B1187" s="94" t="s">
        <v>1894</v>
      </c>
    </row>
    <row r="1188" spans="2:2" x14ac:dyDescent="0.3">
      <c r="B1188" s="94" t="s">
        <v>1895</v>
      </c>
    </row>
    <row r="1189" spans="2:2" x14ac:dyDescent="0.3">
      <c r="B1189" s="94" t="s">
        <v>1896</v>
      </c>
    </row>
    <row r="1190" spans="2:2" x14ac:dyDescent="0.3">
      <c r="B1190" s="94" t="s">
        <v>1897</v>
      </c>
    </row>
    <row r="1191" spans="2:2" x14ac:dyDescent="0.3">
      <c r="B1191" s="94" t="s">
        <v>1898</v>
      </c>
    </row>
    <row r="1192" spans="2:2" x14ac:dyDescent="0.3">
      <c r="B1192" s="94" t="s">
        <v>1899</v>
      </c>
    </row>
    <row r="1193" spans="2:2" x14ac:dyDescent="0.3">
      <c r="B1193" s="94" t="s">
        <v>1900</v>
      </c>
    </row>
    <row r="1194" spans="2:2" x14ac:dyDescent="0.3">
      <c r="B1194" s="94" t="s">
        <v>1901</v>
      </c>
    </row>
    <row r="1195" spans="2:2" x14ac:dyDescent="0.3">
      <c r="B1195" s="94" t="s">
        <v>1902</v>
      </c>
    </row>
    <row r="1196" spans="2:2" x14ac:dyDescent="0.3">
      <c r="B1196" s="94" t="s">
        <v>1903</v>
      </c>
    </row>
    <row r="1197" spans="2:2" x14ac:dyDescent="0.3">
      <c r="B1197" s="94" t="s">
        <v>1904</v>
      </c>
    </row>
    <row r="1198" spans="2:2" x14ac:dyDescent="0.3">
      <c r="B1198" s="94" t="s">
        <v>1905</v>
      </c>
    </row>
    <row r="1199" spans="2:2" x14ac:dyDescent="0.3">
      <c r="B1199" s="94" t="s">
        <v>1906</v>
      </c>
    </row>
    <row r="1201" spans="2:2" ht="18" x14ac:dyDescent="0.35">
      <c r="B1201" s="194" t="s">
        <v>235</v>
      </c>
    </row>
    <row r="1202" spans="2:2" x14ac:dyDescent="0.3">
      <c r="B1202" s="195" t="s">
        <v>1907</v>
      </c>
    </row>
    <row r="1203" spans="2:2" x14ac:dyDescent="0.3">
      <c r="B1203" s="195" t="s">
        <v>986</v>
      </c>
    </row>
    <row r="1204" spans="2:2" x14ac:dyDescent="0.3">
      <c r="B1204" s="195" t="s">
        <v>987</v>
      </c>
    </row>
    <row r="1205" spans="2:2" x14ac:dyDescent="0.3">
      <c r="B1205" s="94" t="s">
        <v>1908</v>
      </c>
    </row>
    <row r="1206" spans="2:2" x14ac:dyDescent="0.3">
      <c r="B1206" s="196" t="s">
        <v>1154</v>
      </c>
    </row>
    <row r="1207" spans="2:2" x14ac:dyDescent="0.3">
      <c r="B1207" s="94" t="s">
        <v>1909</v>
      </c>
    </row>
    <row r="1208" spans="2:2" x14ac:dyDescent="0.3">
      <c r="B1208" s="94" t="s">
        <v>1910</v>
      </c>
    </row>
    <row r="1209" spans="2:2" x14ac:dyDescent="0.3">
      <c r="B1209" s="94" t="s">
        <v>1911</v>
      </c>
    </row>
    <row r="1210" spans="2:2" x14ac:dyDescent="0.3">
      <c r="B1210" s="94" t="s">
        <v>1912</v>
      </c>
    </row>
    <row r="1211" spans="2:2" x14ac:dyDescent="0.3">
      <c r="B1211" s="94" t="s">
        <v>1913</v>
      </c>
    </row>
    <row r="1212" spans="2:2" x14ac:dyDescent="0.3">
      <c r="B1212" s="94" t="s">
        <v>1147</v>
      </c>
    </row>
    <row r="1213" spans="2:2" x14ac:dyDescent="0.3">
      <c r="B1213" s="94" t="s">
        <v>1914</v>
      </c>
    </row>
    <row r="1214" spans="2:2" x14ac:dyDescent="0.3">
      <c r="B1214" s="94" t="s">
        <v>1915</v>
      </c>
    </row>
    <row r="1216" spans="2:2" ht="18" x14ac:dyDescent="0.35">
      <c r="B1216" s="194" t="s">
        <v>808</v>
      </c>
    </row>
    <row r="1217" spans="2:2" x14ac:dyDescent="0.3">
      <c r="B1217" s="195" t="s">
        <v>1916</v>
      </c>
    </row>
    <row r="1218" spans="2:2" x14ac:dyDescent="0.3">
      <c r="B1218" s="195" t="s">
        <v>986</v>
      </c>
    </row>
    <row r="1219" spans="2:2" x14ac:dyDescent="0.3">
      <c r="B1219" s="195" t="s">
        <v>1153</v>
      </c>
    </row>
    <row r="1220" spans="2:2" x14ac:dyDescent="0.3">
      <c r="B1220" s="94" t="s">
        <v>988</v>
      </c>
    </row>
    <row r="1221" spans="2:2" x14ac:dyDescent="0.3">
      <c r="B1221" s="196" t="s">
        <v>1346</v>
      </c>
    </row>
    <row r="1222" spans="2:2" x14ac:dyDescent="0.3">
      <c r="B1222" s="94" t="s">
        <v>1917</v>
      </c>
    </row>
    <row r="1223" spans="2:2" x14ac:dyDescent="0.3">
      <c r="B1223" s="94" t="s">
        <v>1918</v>
      </c>
    </row>
    <row r="1224" spans="2:2" x14ac:dyDescent="0.3">
      <c r="B1224" s="94" t="s">
        <v>1919</v>
      </c>
    </row>
    <row r="1225" spans="2:2" x14ac:dyDescent="0.3">
      <c r="B1225" s="94" t="s">
        <v>1920</v>
      </c>
    </row>
    <row r="1226" spans="2:2" x14ac:dyDescent="0.3">
      <c r="B1226" s="94" t="s">
        <v>1921</v>
      </c>
    </row>
    <row r="1227" spans="2:2" x14ac:dyDescent="0.3">
      <c r="B1227" s="94" t="s">
        <v>1922</v>
      </c>
    </row>
    <row r="1228" spans="2:2" x14ac:dyDescent="0.3">
      <c r="B1228" s="94" t="s">
        <v>1923</v>
      </c>
    </row>
    <row r="1229" spans="2:2" x14ac:dyDescent="0.3">
      <c r="B1229" s="94" t="s">
        <v>1924</v>
      </c>
    </row>
    <row r="1230" spans="2:2" x14ac:dyDescent="0.3">
      <c r="B1230" s="94" t="s">
        <v>1925</v>
      </c>
    </row>
    <row r="1231" spans="2:2" x14ac:dyDescent="0.3">
      <c r="B1231" s="94" t="s">
        <v>1926</v>
      </c>
    </row>
    <row r="1232" spans="2:2" x14ac:dyDescent="0.3">
      <c r="B1232" s="94" t="s">
        <v>1927</v>
      </c>
    </row>
    <row r="1233" spans="2:2" x14ac:dyDescent="0.3">
      <c r="B1233" s="94" t="s">
        <v>1928</v>
      </c>
    </row>
    <row r="1234" spans="2:2" x14ac:dyDescent="0.3">
      <c r="B1234" s="94" t="s">
        <v>1929</v>
      </c>
    </row>
    <row r="1235" spans="2:2" x14ac:dyDescent="0.3">
      <c r="B1235" s="94" t="s">
        <v>1930</v>
      </c>
    </row>
    <row r="1236" spans="2:2" x14ac:dyDescent="0.3">
      <c r="B1236" s="94" t="s">
        <v>1931</v>
      </c>
    </row>
    <row r="1237" spans="2:2" x14ac:dyDescent="0.3">
      <c r="B1237" s="94" t="s">
        <v>1147</v>
      </c>
    </row>
    <row r="1238" spans="2:2" x14ac:dyDescent="0.3">
      <c r="B1238" s="94" t="s">
        <v>1932</v>
      </c>
    </row>
    <row r="1239" spans="2:2" x14ac:dyDescent="0.3">
      <c r="B1239" s="94" t="s">
        <v>1933</v>
      </c>
    </row>
    <row r="1241" spans="2:2" ht="18" x14ac:dyDescent="0.35">
      <c r="B1241" s="194" t="s">
        <v>761</v>
      </c>
    </row>
    <row r="1242" spans="2:2" x14ac:dyDescent="0.3">
      <c r="B1242" s="195" t="s">
        <v>1934</v>
      </c>
    </row>
    <row r="1243" spans="2:2" x14ac:dyDescent="0.3">
      <c r="B1243" s="195" t="s">
        <v>986</v>
      </c>
    </row>
    <row r="1244" spans="2:2" x14ac:dyDescent="0.3">
      <c r="B1244" s="195" t="s">
        <v>1935</v>
      </c>
    </row>
    <row r="1245" spans="2:2" x14ac:dyDescent="0.3">
      <c r="B1245" s="94" t="s">
        <v>1936</v>
      </c>
    </row>
    <row r="1246" spans="2:2" x14ac:dyDescent="0.3">
      <c r="B1246" s="94" t="s">
        <v>1937</v>
      </c>
    </row>
    <row r="1247" spans="2:2" x14ac:dyDescent="0.3">
      <c r="B1247" s="196" t="s">
        <v>1669</v>
      </c>
    </row>
    <row r="1248" spans="2:2" x14ac:dyDescent="0.3">
      <c r="B1248" s="94" t="s">
        <v>1938</v>
      </c>
    </row>
    <row r="1249" spans="2:2" x14ac:dyDescent="0.3">
      <c r="B1249" s="94" t="s">
        <v>1939</v>
      </c>
    </row>
    <row r="1250" spans="2:2" x14ac:dyDescent="0.3">
      <c r="B1250" s="94" t="s">
        <v>1940</v>
      </c>
    </row>
    <row r="1251" spans="2:2" x14ac:dyDescent="0.3">
      <c r="B1251" s="94" t="s">
        <v>1941</v>
      </c>
    </row>
    <row r="1252" spans="2:2" x14ac:dyDescent="0.3">
      <c r="B1252" s="94" t="s">
        <v>1942</v>
      </c>
    </row>
    <row r="1253" spans="2:2" x14ac:dyDescent="0.3">
      <c r="B1253" s="94" t="s">
        <v>1943</v>
      </c>
    </row>
    <row r="1254" spans="2:2" x14ac:dyDescent="0.3">
      <c r="B1254" s="94" t="s">
        <v>1944</v>
      </c>
    </row>
    <row r="1255" spans="2:2" x14ac:dyDescent="0.3">
      <c r="B1255" s="94" t="s">
        <v>1945</v>
      </c>
    </row>
    <row r="1256" spans="2:2" x14ac:dyDescent="0.3">
      <c r="B1256" s="94" t="s">
        <v>1946</v>
      </c>
    </row>
    <row r="1257" spans="2:2" x14ac:dyDescent="0.3">
      <c r="B1257" s="94" t="s">
        <v>1947</v>
      </c>
    </row>
    <row r="1258" spans="2:2" x14ac:dyDescent="0.3">
      <c r="B1258" s="94" t="s">
        <v>1948</v>
      </c>
    </row>
    <row r="1259" spans="2:2" x14ac:dyDescent="0.3">
      <c r="B1259" s="94" t="s">
        <v>1949</v>
      </c>
    </row>
    <row r="1260" spans="2:2" x14ac:dyDescent="0.3">
      <c r="B1260" s="94" t="s">
        <v>1950</v>
      </c>
    </row>
    <row r="1261" spans="2:2" x14ac:dyDescent="0.3">
      <c r="B1261" s="94" t="s">
        <v>1147</v>
      </c>
    </row>
    <row r="1262" spans="2:2" x14ac:dyDescent="0.3">
      <c r="B1262" s="94" t="s">
        <v>1951</v>
      </c>
    </row>
    <row r="1263" spans="2:2" x14ac:dyDescent="0.3">
      <c r="B1263" s="94" t="s">
        <v>1952</v>
      </c>
    </row>
    <row r="1265" spans="2:2" ht="18" x14ac:dyDescent="0.35">
      <c r="B1265" s="194" t="s">
        <v>365</v>
      </c>
    </row>
    <row r="1266" spans="2:2" x14ac:dyDescent="0.3">
      <c r="B1266" s="195" t="s">
        <v>1056</v>
      </c>
    </row>
    <row r="1267" spans="2:2" x14ac:dyDescent="0.3">
      <c r="B1267" s="195" t="s">
        <v>986</v>
      </c>
    </row>
    <row r="1268" spans="2:2" x14ac:dyDescent="0.3">
      <c r="B1268" s="195" t="s">
        <v>987</v>
      </c>
    </row>
    <row r="1269" spans="2:2" x14ac:dyDescent="0.3">
      <c r="B1269" s="94" t="s">
        <v>1475</v>
      </c>
    </row>
    <row r="1270" spans="2:2" x14ac:dyDescent="0.3">
      <c r="B1270" s="196" t="s">
        <v>1669</v>
      </c>
    </row>
    <row r="1271" spans="2:2" x14ac:dyDescent="0.3">
      <c r="B1271" s="94" t="s">
        <v>1953</v>
      </c>
    </row>
    <row r="1272" spans="2:2" x14ac:dyDescent="0.3">
      <c r="B1272" s="94" t="s">
        <v>1954</v>
      </c>
    </row>
    <row r="1273" spans="2:2" x14ac:dyDescent="0.3">
      <c r="B1273" s="94" t="s">
        <v>1955</v>
      </c>
    </row>
    <row r="1274" spans="2:2" x14ac:dyDescent="0.3">
      <c r="B1274" s="94" t="s">
        <v>1956</v>
      </c>
    </row>
    <row r="1275" spans="2:2" x14ac:dyDescent="0.3">
      <c r="B1275" s="94" t="s">
        <v>1957</v>
      </c>
    </row>
    <row r="1276" spans="2:2" x14ac:dyDescent="0.3">
      <c r="B1276" s="94" t="s">
        <v>1958</v>
      </c>
    </row>
    <row r="1277" spans="2:2" x14ac:dyDescent="0.3">
      <c r="B1277" s="94" t="s">
        <v>1959</v>
      </c>
    </row>
    <row r="1278" spans="2:2" x14ac:dyDescent="0.3">
      <c r="B1278" s="94" t="s">
        <v>1960</v>
      </c>
    </row>
    <row r="1279" spans="2:2" x14ac:dyDescent="0.3">
      <c r="B1279" s="94" t="s">
        <v>1961</v>
      </c>
    </row>
    <row r="1280" spans="2:2" x14ac:dyDescent="0.3">
      <c r="B1280" s="94" t="s">
        <v>1962</v>
      </c>
    </row>
    <row r="1281" spans="2:2" x14ac:dyDescent="0.3">
      <c r="B1281" s="94" t="s">
        <v>1963</v>
      </c>
    </row>
    <row r="1282" spans="2:2" x14ac:dyDescent="0.3">
      <c r="B1282" s="94" t="s">
        <v>1964</v>
      </c>
    </row>
    <row r="1283" spans="2:2" x14ac:dyDescent="0.3">
      <c r="B1283" s="94" t="s">
        <v>1965</v>
      </c>
    </row>
    <row r="1284" spans="2:2" x14ac:dyDescent="0.3">
      <c r="B1284" s="94" t="s">
        <v>1966</v>
      </c>
    </row>
    <row r="1285" spans="2:2" x14ac:dyDescent="0.3">
      <c r="B1285" s="94" t="s">
        <v>1967</v>
      </c>
    </row>
    <row r="1286" spans="2:2" x14ac:dyDescent="0.3">
      <c r="B1286" s="94" t="s">
        <v>1968</v>
      </c>
    </row>
    <row r="1287" spans="2:2" x14ac:dyDescent="0.3">
      <c r="B1287" s="94" t="s">
        <v>1969</v>
      </c>
    </row>
    <row r="1288" spans="2:2" x14ac:dyDescent="0.3">
      <c r="B1288" s="94" t="s">
        <v>1970</v>
      </c>
    </row>
    <row r="1289" spans="2:2" x14ac:dyDescent="0.3">
      <c r="B1289" s="94" t="s">
        <v>1971</v>
      </c>
    </row>
    <row r="1290" spans="2:2" x14ac:dyDescent="0.3">
      <c r="B1290" s="94" t="s">
        <v>1972</v>
      </c>
    </row>
    <row r="1291" spans="2:2" x14ac:dyDescent="0.3">
      <c r="B1291" s="94" t="s">
        <v>1973</v>
      </c>
    </row>
    <row r="1292" spans="2:2" x14ac:dyDescent="0.3">
      <c r="B1292" s="94" t="s">
        <v>1974</v>
      </c>
    </row>
    <row r="1293" spans="2:2" x14ac:dyDescent="0.3">
      <c r="B1293" s="94" t="s">
        <v>1004</v>
      </c>
    </row>
    <row r="1294" spans="2:2" x14ac:dyDescent="0.3">
      <c r="B1294" s="94" t="s">
        <v>1066</v>
      </c>
    </row>
    <row r="1295" spans="2:2" x14ac:dyDescent="0.3">
      <c r="B1295" s="94" t="s">
        <v>1822</v>
      </c>
    </row>
    <row r="1296" spans="2:2" x14ac:dyDescent="0.3">
      <c r="B1296" s="94" t="s">
        <v>1823</v>
      </c>
    </row>
    <row r="1297" spans="2:2" x14ac:dyDescent="0.3">
      <c r="B1297" s="94" t="s">
        <v>1824</v>
      </c>
    </row>
    <row r="1299" spans="2:2" ht="18" x14ac:dyDescent="0.35">
      <c r="B1299" s="194" t="s">
        <v>419</v>
      </c>
    </row>
    <row r="1300" spans="2:2" x14ac:dyDescent="0.3">
      <c r="B1300" s="195" t="s">
        <v>1975</v>
      </c>
    </row>
    <row r="1301" spans="2:2" x14ac:dyDescent="0.3">
      <c r="B1301" s="195" t="s">
        <v>1008</v>
      </c>
    </row>
    <row r="1302" spans="2:2" x14ac:dyDescent="0.3">
      <c r="B1302" s="195" t="s">
        <v>1024</v>
      </c>
    </row>
    <row r="1303" spans="2:2" x14ac:dyDescent="0.3">
      <c r="B1303" s="94" t="s">
        <v>1976</v>
      </c>
    </row>
    <row r="1304" spans="2:2" x14ac:dyDescent="0.3">
      <c r="B1304" s="94" t="s">
        <v>1977</v>
      </c>
    </row>
    <row r="1305" spans="2:2" x14ac:dyDescent="0.3">
      <c r="B1305" s="196" t="s">
        <v>1706</v>
      </c>
    </row>
    <row r="1306" spans="2:2" x14ac:dyDescent="0.3">
      <c r="B1306" s="94" t="s">
        <v>1978</v>
      </c>
    </row>
    <row r="1307" spans="2:2" x14ac:dyDescent="0.3">
      <c r="B1307" s="94" t="s">
        <v>1979</v>
      </c>
    </row>
    <row r="1308" spans="2:2" x14ac:dyDescent="0.3">
      <c r="B1308" s="94" t="s">
        <v>1980</v>
      </c>
    </row>
    <row r="1309" spans="2:2" x14ac:dyDescent="0.3">
      <c r="B1309" s="94" t="s">
        <v>1981</v>
      </c>
    </row>
    <row r="1310" spans="2:2" x14ac:dyDescent="0.3">
      <c r="B1310" s="94" t="s">
        <v>1982</v>
      </c>
    </row>
    <row r="1311" spans="2:2" x14ac:dyDescent="0.3">
      <c r="B1311" s="94" t="s">
        <v>1983</v>
      </c>
    </row>
    <row r="1312" spans="2:2" x14ac:dyDescent="0.3">
      <c r="B1312" s="94" t="s">
        <v>1984</v>
      </c>
    </row>
    <row r="1313" spans="2:2" x14ac:dyDescent="0.3">
      <c r="B1313" s="94" t="s">
        <v>1985</v>
      </c>
    </row>
    <row r="1314" spans="2:2" x14ac:dyDescent="0.3">
      <c r="B1314" s="94" t="s">
        <v>1986</v>
      </c>
    </row>
    <row r="1315" spans="2:2" x14ac:dyDescent="0.3">
      <c r="B1315" s="94" t="s">
        <v>1987</v>
      </c>
    </row>
    <row r="1316" spans="2:2" x14ac:dyDescent="0.3">
      <c r="B1316" s="94" t="s">
        <v>1988</v>
      </c>
    </row>
    <row r="1317" spans="2:2" x14ac:dyDescent="0.3">
      <c r="B1317" s="94" t="s">
        <v>1989</v>
      </c>
    </row>
    <row r="1318" spans="2:2" x14ac:dyDescent="0.3">
      <c r="B1318" s="94" t="s">
        <v>1990</v>
      </c>
    </row>
    <row r="1319" spans="2:2" x14ac:dyDescent="0.3">
      <c r="B1319" s="94" t="s">
        <v>1991</v>
      </c>
    </row>
    <row r="1321" spans="2:2" ht="18" x14ac:dyDescent="0.35">
      <c r="B1321" s="194" t="s">
        <v>1992</v>
      </c>
    </row>
    <row r="1322" spans="2:2" x14ac:dyDescent="0.3">
      <c r="B1322" s="195" t="s">
        <v>1975</v>
      </c>
    </row>
    <row r="1323" spans="2:2" x14ac:dyDescent="0.3">
      <c r="B1323" s="195" t="s">
        <v>1008</v>
      </c>
    </row>
    <row r="1324" spans="2:2" x14ac:dyDescent="0.3">
      <c r="B1324" s="195" t="s">
        <v>1024</v>
      </c>
    </row>
    <row r="1325" spans="2:2" x14ac:dyDescent="0.3">
      <c r="B1325" s="94" t="s">
        <v>988</v>
      </c>
    </row>
    <row r="1326" spans="2:2" x14ac:dyDescent="0.3">
      <c r="B1326" s="196" t="s">
        <v>989</v>
      </c>
    </row>
    <row r="1327" spans="2:2" x14ac:dyDescent="0.3">
      <c r="B1327" s="94" t="s">
        <v>1993</v>
      </c>
    </row>
    <row r="1328" spans="2:2" x14ac:dyDescent="0.3">
      <c r="B1328" s="94" t="s">
        <v>1994</v>
      </c>
    </row>
    <row r="1329" spans="2:2" x14ac:dyDescent="0.3">
      <c r="B1329" s="94" t="s">
        <v>1995</v>
      </c>
    </row>
    <row r="1330" spans="2:2" x14ac:dyDescent="0.3">
      <c r="B1330" s="94" t="s">
        <v>1996</v>
      </c>
    </row>
    <row r="1331" spans="2:2" x14ac:dyDescent="0.3">
      <c r="B1331" s="94" t="s">
        <v>1997</v>
      </c>
    </row>
    <row r="1332" spans="2:2" x14ac:dyDescent="0.3">
      <c r="B1332" s="94" t="s">
        <v>1998</v>
      </c>
    </row>
    <row r="1333" spans="2:2" x14ac:dyDescent="0.3">
      <c r="B1333" s="94" t="s">
        <v>1999</v>
      </c>
    </row>
    <row r="1334" spans="2:2" x14ac:dyDescent="0.3">
      <c r="B1334" s="94" t="s">
        <v>2000</v>
      </c>
    </row>
    <row r="1335" spans="2:2" x14ac:dyDescent="0.3">
      <c r="B1335" s="94" t="s">
        <v>2001</v>
      </c>
    </row>
    <row r="1336" spans="2:2" x14ac:dyDescent="0.3">
      <c r="B1336" s="94" t="s">
        <v>2002</v>
      </c>
    </row>
    <row r="1337" spans="2:2" x14ac:dyDescent="0.3">
      <c r="B1337" s="94" t="s">
        <v>2003</v>
      </c>
    </row>
    <row r="1338" spans="2:2" x14ac:dyDescent="0.3">
      <c r="B1338" s="94" t="s">
        <v>2004</v>
      </c>
    </row>
    <row r="1339" spans="2:2" x14ac:dyDescent="0.3">
      <c r="B1339" s="94" t="s">
        <v>2005</v>
      </c>
    </row>
    <row r="1340" spans="2:2" x14ac:dyDescent="0.3">
      <c r="B1340" s="94" t="s">
        <v>2006</v>
      </c>
    </row>
    <row r="1341" spans="2:2" x14ac:dyDescent="0.3">
      <c r="B1341" s="94" t="s">
        <v>2007</v>
      </c>
    </row>
    <row r="1342" spans="2:2" x14ac:dyDescent="0.3">
      <c r="B1342" s="94" t="s">
        <v>2008</v>
      </c>
    </row>
    <row r="1343" spans="2:2" x14ac:dyDescent="0.3">
      <c r="B1343" s="94" t="s">
        <v>2009</v>
      </c>
    </row>
    <row r="1344" spans="2:2" x14ac:dyDescent="0.3">
      <c r="B1344" s="94" t="s">
        <v>2010</v>
      </c>
    </row>
    <row r="1345" spans="2:2" x14ac:dyDescent="0.3">
      <c r="B1345" s="94" t="s">
        <v>2011</v>
      </c>
    </row>
    <row r="1347" spans="2:2" ht="18" x14ac:dyDescent="0.35">
      <c r="B1347" s="194" t="s">
        <v>669</v>
      </c>
    </row>
    <row r="1348" spans="2:2" x14ac:dyDescent="0.3">
      <c r="B1348" s="195" t="s">
        <v>1056</v>
      </c>
    </row>
    <row r="1349" spans="2:2" x14ac:dyDescent="0.3">
      <c r="B1349" s="195" t="s">
        <v>1525</v>
      </c>
    </row>
    <row r="1350" spans="2:2" x14ac:dyDescent="0.3">
      <c r="B1350" s="195" t="s">
        <v>997</v>
      </c>
    </row>
    <row r="1351" spans="2:2" x14ac:dyDescent="0.3">
      <c r="B1351" s="94" t="s">
        <v>1475</v>
      </c>
    </row>
    <row r="1352" spans="2:2" x14ac:dyDescent="0.3">
      <c r="B1352" s="196" t="s">
        <v>1154</v>
      </c>
    </row>
    <row r="1353" spans="2:2" x14ac:dyDescent="0.3">
      <c r="B1353" s="94" t="s">
        <v>2012</v>
      </c>
    </row>
    <row r="1354" spans="2:2" x14ac:dyDescent="0.3">
      <c r="B1354" s="94" t="s">
        <v>2013</v>
      </c>
    </row>
    <row r="1355" spans="2:2" x14ac:dyDescent="0.3">
      <c r="B1355" s="94" t="s">
        <v>2014</v>
      </c>
    </row>
    <row r="1356" spans="2:2" x14ac:dyDescent="0.3">
      <c r="B1356" s="94" t="s">
        <v>2015</v>
      </c>
    </row>
    <row r="1357" spans="2:2" x14ac:dyDescent="0.3">
      <c r="B1357" s="94" t="s">
        <v>2016</v>
      </c>
    </row>
    <row r="1358" spans="2:2" x14ac:dyDescent="0.3">
      <c r="B1358" s="94" t="s">
        <v>2017</v>
      </c>
    </row>
    <row r="1359" spans="2:2" x14ac:dyDescent="0.3">
      <c r="B1359" s="94" t="s">
        <v>2018</v>
      </c>
    </row>
    <row r="1360" spans="2:2" x14ac:dyDescent="0.3">
      <c r="B1360" s="94" t="s">
        <v>2019</v>
      </c>
    </row>
    <row r="1361" spans="2:2" x14ac:dyDescent="0.3">
      <c r="B1361" s="94" t="s">
        <v>2020</v>
      </c>
    </row>
    <row r="1362" spans="2:2" x14ac:dyDescent="0.3">
      <c r="B1362" s="94" t="s">
        <v>2021</v>
      </c>
    </row>
    <row r="1363" spans="2:2" x14ac:dyDescent="0.3">
      <c r="B1363" s="94" t="s">
        <v>2022</v>
      </c>
    </row>
    <row r="1364" spans="2:2" x14ac:dyDescent="0.3">
      <c r="B1364" s="94" t="s">
        <v>2023</v>
      </c>
    </row>
    <row r="1365" spans="2:2" x14ac:dyDescent="0.3">
      <c r="B1365" s="94" t="s">
        <v>2024</v>
      </c>
    </row>
    <row r="1366" spans="2:2" x14ac:dyDescent="0.3">
      <c r="B1366" s="94" t="s">
        <v>2025</v>
      </c>
    </row>
    <row r="1367" spans="2:2" x14ac:dyDescent="0.3">
      <c r="B1367" s="94" t="s">
        <v>2026</v>
      </c>
    </row>
    <row r="1369" spans="2:2" ht="18" x14ac:dyDescent="0.35">
      <c r="B1369" s="194" t="s">
        <v>212</v>
      </c>
    </row>
    <row r="1370" spans="2:2" x14ac:dyDescent="0.3">
      <c r="B1370" s="195" t="s">
        <v>2027</v>
      </c>
    </row>
    <row r="1371" spans="2:2" x14ac:dyDescent="0.3">
      <c r="B1371" s="195" t="s">
        <v>986</v>
      </c>
    </row>
    <row r="1372" spans="2:2" x14ac:dyDescent="0.3">
      <c r="B1372" s="195" t="s">
        <v>1024</v>
      </c>
    </row>
    <row r="1373" spans="2:2" x14ac:dyDescent="0.3">
      <c r="B1373" s="94" t="s">
        <v>2028</v>
      </c>
    </row>
    <row r="1374" spans="2:2" x14ac:dyDescent="0.3">
      <c r="B1374" s="196" t="s">
        <v>1384</v>
      </c>
    </row>
    <row r="1375" spans="2:2" x14ac:dyDescent="0.3">
      <c r="B1375" s="94" t="s">
        <v>2029</v>
      </c>
    </row>
    <row r="1376" spans="2:2" x14ac:dyDescent="0.3">
      <c r="B1376" s="94" t="s">
        <v>2030</v>
      </c>
    </row>
    <row r="1377" spans="2:2" x14ac:dyDescent="0.3">
      <c r="B1377" s="94" t="s">
        <v>2031</v>
      </c>
    </row>
    <row r="1378" spans="2:2" x14ac:dyDescent="0.3">
      <c r="B1378" s="94" t="s">
        <v>2032</v>
      </c>
    </row>
    <row r="1379" spans="2:2" x14ac:dyDescent="0.3">
      <c r="B1379" s="94" t="s">
        <v>2033</v>
      </c>
    </row>
    <row r="1380" spans="2:2" x14ac:dyDescent="0.3">
      <c r="B1380" s="94" t="s">
        <v>2034</v>
      </c>
    </row>
    <row r="1381" spans="2:2" x14ac:dyDescent="0.3">
      <c r="B1381" s="94" t="s">
        <v>2035</v>
      </c>
    </row>
    <row r="1382" spans="2:2" x14ac:dyDescent="0.3">
      <c r="B1382" s="94" t="s">
        <v>2036</v>
      </c>
    </row>
    <row r="1384" spans="2:2" ht="18" x14ac:dyDescent="0.35">
      <c r="B1384" s="194" t="s">
        <v>272</v>
      </c>
    </row>
    <row r="1385" spans="2:2" x14ac:dyDescent="0.3">
      <c r="B1385" s="195" t="s">
        <v>2037</v>
      </c>
    </row>
    <row r="1386" spans="2:2" x14ac:dyDescent="0.3">
      <c r="B1386" s="195" t="s">
        <v>986</v>
      </c>
    </row>
    <row r="1387" spans="2:2" x14ac:dyDescent="0.3">
      <c r="B1387" s="195" t="s">
        <v>997</v>
      </c>
    </row>
    <row r="1388" spans="2:2" x14ac:dyDescent="0.3">
      <c r="B1388" s="94" t="s">
        <v>988</v>
      </c>
    </row>
    <row r="1389" spans="2:2" x14ac:dyDescent="0.3">
      <c r="B1389" s="196" t="s">
        <v>1154</v>
      </c>
    </row>
    <row r="1390" spans="2:2" x14ac:dyDescent="0.3">
      <c r="B1390" s="94" t="s">
        <v>2038</v>
      </c>
    </row>
    <row r="1391" spans="2:2" x14ac:dyDescent="0.3">
      <c r="B1391" s="94" t="s">
        <v>2039</v>
      </c>
    </row>
    <row r="1392" spans="2:2" x14ac:dyDescent="0.3">
      <c r="B1392" s="94" t="s">
        <v>2040</v>
      </c>
    </row>
    <row r="1393" spans="2:2" x14ac:dyDescent="0.3">
      <c r="B1393" s="94" t="s">
        <v>2041</v>
      </c>
    </row>
    <row r="1394" spans="2:2" x14ac:dyDescent="0.3">
      <c r="B1394" s="94" t="s">
        <v>2042</v>
      </c>
    </row>
    <row r="1395" spans="2:2" x14ac:dyDescent="0.3">
      <c r="B1395" s="94" t="s">
        <v>2043</v>
      </c>
    </row>
    <row r="1396" spans="2:2" x14ac:dyDescent="0.3">
      <c r="B1396" s="94" t="s">
        <v>2044</v>
      </c>
    </row>
    <row r="1397" spans="2:2" x14ac:dyDescent="0.3">
      <c r="B1397" s="94" t="s">
        <v>2045</v>
      </c>
    </row>
    <row r="1398" spans="2:2" x14ac:dyDescent="0.3">
      <c r="B1398" s="94" t="s">
        <v>2046</v>
      </c>
    </row>
    <row r="1399" spans="2:2" x14ac:dyDescent="0.3">
      <c r="B1399" s="94" t="s">
        <v>2047</v>
      </c>
    </row>
    <row r="1400" spans="2:2" x14ac:dyDescent="0.3">
      <c r="B1400" s="94" t="s">
        <v>2048</v>
      </c>
    </row>
    <row r="1401" spans="2:2" x14ac:dyDescent="0.3">
      <c r="B1401" s="94" t="s">
        <v>2049</v>
      </c>
    </row>
    <row r="1402" spans="2:2" x14ac:dyDescent="0.3">
      <c r="B1402" s="94" t="s">
        <v>2050</v>
      </c>
    </row>
    <row r="1403" spans="2:2" x14ac:dyDescent="0.3">
      <c r="B1403" s="94" t="s">
        <v>2051</v>
      </c>
    </row>
    <row r="1405" spans="2:2" ht="18" x14ac:dyDescent="0.35">
      <c r="B1405" s="194" t="s">
        <v>809</v>
      </c>
    </row>
    <row r="1406" spans="2:2" x14ac:dyDescent="0.3">
      <c r="B1406" s="195" t="s">
        <v>1604</v>
      </c>
    </row>
    <row r="1407" spans="2:2" x14ac:dyDescent="0.3">
      <c r="B1407" s="195" t="s">
        <v>986</v>
      </c>
    </row>
    <row r="1408" spans="2:2" x14ac:dyDescent="0.3">
      <c r="B1408" s="195" t="s">
        <v>2052</v>
      </c>
    </row>
    <row r="1409" spans="2:2" x14ac:dyDescent="0.3">
      <c r="B1409" s="94" t="s">
        <v>2053</v>
      </c>
    </row>
    <row r="1410" spans="2:2" x14ac:dyDescent="0.3">
      <c r="B1410" s="196" t="s">
        <v>989</v>
      </c>
    </row>
    <row r="1411" spans="2:2" x14ac:dyDescent="0.3">
      <c r="B1411" s="94" t="s">
        <v>2054</v>
      </c>
    </row>
    <row r="1412" spans="2:2" x14ac:dyDescent="0.3">
      <c r="B1412" s="94" t="s">
        <v>2055</v>
      </c>
    </row>
    <row r="1413" spans="2:2" x14ac:dyDescent="0.3">
      <c r="B1413" s="94" t="s">
        <v>2056</v>
      </c>
    </row>
    <row r="1414" spans="2:2" x14ac:dyDescent="0.3">
      <c r="B1414" s="94" t="s">
        <v>2057</v>
      </c>
    </row>
    <row r="1415" spans="2:2" x14ac:dyDescent="0.3">
      <c r="B1415" s="94" t="s">
        <v>2058</v>
      </c>
    </row>
    <row r="1416" spans="2:2" x14ac:dyDescent="0.3">
      <c r="B1416" s="94" t="s">
        <v>2059</v>
      </c>
    </row>
    <row r="1417" spans="2:2" x14ac:dyDescent="0.3">
      <c r="B1417" s="94" t="s">
        <v>1147</v>
      </c>
    </row>
    <row r="1418" spans="2:2" x14ac:dyDescent="0.3">
      <c r="B1418" s="94" t="s">
        <v>1932</v>
      </c>
    </row>
    <row r="1419" spans="2:2" x14ac:dyDescent="0.3">
      <c r="B1419" s="94" t="s">
        <v>1933</v>
      </c>
    </row>
    <row r="1421" spans="2:2" ht="18" x14ac:dyDescent="0.35">
      <c r="B1421" s="194" t="s">
        <v>273</v>
      </c>
    </row>
    <row r="1422" spans="2:2" x14ac:dyDescent="0.3">
      <c r="B1422" s="195" t="s">
        <v>2037</v>
      </c>
    </row>
    <row r="1423" spans="2:2" x14ac:dyDescent="0.3">
      <c r="B1423" s="195" t="s">
        <v>986</v>
      </c>
    </row>
    <row r="1424" spans="2:2" x14ac:dyDescent="0.3">
      <c r="B1424" s="195" t="s">
        <v>1655</v>
      </c>
    </row>
    <row r="1425" spans="2:2" x14ac:dyDescent="0.3">
      <c r="B1425" s="94" t="s">
        <v>2060</v>
      </c>
    </row>
    <row r="1426" spans="2:2" x14ac:dyDescent="0.3">
      <c r="B1426" s="196" t="s">
        <v>1154</v>
      </c>
    </row>
    <row r="1427" spans="2:2" x14ac:dyDescent="0.3">
      <c r="B1427" s="94" t="s">
        <v>2061</v>
      </c>
    </row>
    <row r="1428" spans="2:2" x14ac:dyDescent="0.3">
      <c r="B1428" s="94" t="s">
        <v>2062</v>
      </c>
    </row>
    <row r="1429" spans="2:2" x14ac:dyDescent="0.3">
      <c r="B1429" s="94" t="s">
        <v>2063</v>
      </c>
    </row>
    <row r="1430" spans="2:2" x14ac:dyDescent="0.3">
      <c r="B1430" s="94" t="s">
        <v>2064</v>
      </c>
    </row>
    <row r="1431" spans="2:2" x14ac:dyDescent="0.3">
      <c r="B1431" s="94" t="s">
        <v>2065</v>
      </c>
    </row>
    <row r="1432" spans="2:2" x14ac:dyDescent="0.3">
      <c r="B1432" s="94" t="s">
        <v>2066</v>
      </c>
    </row>
    <row r="1433" spans="2:2" x14ac:dyDescent="0.3">
      <c r="B1433" s="94" t="s">
        <v>2067</v>
      </c>
    </row>
    <row r="1434" spans="2:2" x14ac:dyDescent="0.3">
      <c r="B1434" s="94" t="s">
        <v>2068</v>
      </c>
    </row>
    <row r="1435" spans="2:2" x14ac:dyDescent="0.3">
      <c r="B1435" s="94" t="s">
        <v>2069</v>
      </c>
    </row>
    <row r="1437" spans="2:2" x14ac:dyDescent="0.3">
      <c r="B1437" s="94" t="s">
        <v>2070</v>
      </c>
    </row>
    <row r="1438" spans="2:2" x14ac:dyDescent="0.3">
      <c r="B1438" s="94" t="s">
        <v>2071</v>
      </c>
    </row>
    <row r="1439" spans="2:2" x14ac:dyDescent="0.3">
      <c r="B1439" s="94" t="s">
        <v>2072</v>
      </c>
    </row>
    <row r="1440" spans="2:2" x14ac:dyDescent="0.3">
      <c r="B1440" s="94" t="s">
        <v>2073</v>
      </c>
    </row>
    <row r="1441" spans="2:2" x14ac:dyDescent="0.3">
      <c r="B1441" s="94" t="s">
        <v>2074</v>
      </c>
    </row>
    <row r="1442" spans="2:2" x14ac:dyDescent="0.3">
      <c r="B1442" s="94" t="s">
        <v>2075</v>
      </c>
    </row>
    <row r="1443" spans="2:2" x14ac:dyDescent="0.3">
      <c r="B1443" s="94" t="s">
        <v>2076</v>
      </c>
    </row>
    <row r="1444" spans="2:2" x14ac:dyDescent="0.3">
      <c r="B1444" s="94" t="s">
        <v>2077</v>
      </c>
    </row>
    <row r="1445" spans="2:2" x14ac:dyDescent="0.3">
      <c r="B1445" s="94" t="s">
        <v>2078</v>
      </c>
    </row>
    <row r="1446" spans="2:2" x14ac:dyDescent="0.3">
      <c r="B1446" s="94" t="s">
        <v>2079</v>
      </c>
    </row>
    <row r="1447" spans="2:2" x14ac:dyDescent="0.3">
      <c r="B1447" s="94" t="s">
        <v>2080</v>
      </c>
    </row>
    <row r="1449" spans="2:2" x14ac:dyDescent="0.3">
      <c r="B1449" s="94" t="s">
        <v>2081</v>
      </c>
    </row>
    <row r="1450" spans="2:2" x14ac:dyDescent="0.3">
      <c r="B1450" s="94" t="s">
        <v>2082</v>
      </c>
    </row>
    <row r="1451" spans="2:2" x14ac:dyDescent="0.3">
      <c r="B1451" s="94" t="s">
        <v>2083</v>
      </c>
    </row>
    <row r="1452" spans="2:2" x14ac:dyDescent="0.3">
      <c r="B1452" s="94" t="s">
        <v>1147</v>
      </c>
    </row>
    <row r="1453" spans="2:2" x14ac:dyDescent="0.3">
      <c r="B1453" s="94" t="s">
        <v>2084</v>
      </c>
    </row>
    <row r="1454" spans="2:2" x14ac:dyDescent="0.3">
      <c r="B1454" s="94" t="s">
        <v>2085</v>
      </c>
    </row>
    <row r="1456" spans="2:2" ht="18" x14ac:dyDescent="0.35">
      <c r="B1456" s="194" t="s">
        <v>498</v>
      </c>
    </row>
    <row r="1457" spans="2:2" x14ac:dyDescent="0.3">
      <c r="B1457" s="195" t="s">
        <v>1760</v>
      </c>
    </row>
    <row r="1458" spans="2:2" x14ac:dyDescent="0.3">
      <c r="B1458" s="195" t="s">
        <v>986</v>
      </c>
    </row>
    <row r="1459" spans="2:2" x14ac:dyDescent="0.3">
      <c r="B1459" s="195" t="s">
        <v>987</v>
      </c>
    </row>
    <row r="1460" spans="2:2" x14ac:dyDescent="0.3">
      <c r="B1460" s="94" t="s">
        <v>988</v>
      </c>
    </row>
    <row r="1461" spans="2:2" x14ac:dyDescent="0.3">
      <c r="B1461" s="196" t="s">
        <v>1025</v>
      </c>
    </row>
    <row r="1462" spans="2:2" x14ac:dyDescent="0.3">
      <c r="B1462" s="94" t="s">
        <v>2086</v>
      </c>
    </row>
    <row r="1463" spans="2:2" x14ac:dyDescent="0.3">
      <c r="B1463" s="94" t="s">
        <v>2087</v>
      </c>
    </row>
    <row r="1464" spans="2:2" x14ac:dyDescent="0.3">
      <c r="B1464" s="94" t="s">
        <v>2088</v>
      </c>
    </row>
    <row r="1465" spans="2:2" x14ac:dyDescent="0.3">
      <c r="B1465" s="94" t="s">
        <v>2089</v>
      </c>
    </row>
    <row r="1466" spans="2:2" x14ac:dyDescent="0.3">
      <c r="B1466" s="94" t="s">
        <v>2090</v>
      </c>
    </row>
    <row r="1467" spans="2:2" x14ac:dyDescent="0.3">
      <c r="B1467" s="94" t="s">
        <v>2091</v>
      </c>
    </row>
    <row r="1468" spans="2:2" x14ac:dyDescent="0.3">
      <c r="B1468" s="94" t="s">
        <v>2092</v>
      </c>
    </row>
    <row r="1469" spans="2:2" x14ac:dyDescent="0.3">
      <c r="B1469" s="94" t="s">
        <v>2093</v>
      </c>
    </row>
    <row r="1470" spans="2:2" x14ac:dyDescent="0.3">
      <c r="B1470" s="94" t="s">
        <v>2094</v>
      </c>
    </row>
    <row r="1471" spans="2:2" x14ac:dyDescent="0.3">
      <c r="B1471" s="94" t="s">
        <v>2095</v>
      </c>
    </row>
    <row r="1472" spans="2:2" x14ac:dyDescent="0.3">
      <c r="B1472" s="94" t="s">
        <v>2096</v>
      </c>
    </row>
    <row r="1473" spans="2:2" x14ac:dyDescent="0.3">
      <c r="B1473" s="94" t="s">
        <v>2097</v>
      </c>
    </row>
    <row r="1474" spans="2:2" x14ac:dyDescent="0.3">
      <c r="B1474" s="94" t="s">
        <v>2098</v>
      </c>
    </row>
    <row r="1475" spans="2:2" x14ac:dyDescent="0.3">
      <c r="B1475" s="94" t="s">
        <v>2099</v>
      </c>
    </row>
    <row r="1476" spans="2:2" x14ac:dyDescent="0.3">
      <c r="B1476" s="94" t="s">
        <v>2100</v>
      </c>
    </row>
    <row r="1477" spans="2:2" x14ac:dyDescent="0.3">
      <c r="B1477" s="94" t="s">
        <v>2101</v>
      </c>
    </row>
    <row r="1478" spans="2:2" x14ac:dyDescent="0.3">
      <c r="B1478" s="94" t="s">
        <v>2102</v>
      </c>
    </row>
    <row r="1479" spans="2:2" x14ac:dyDescent="0.3">
      <c r="B1479" s="94" t="s">
        <v>2103</v>
      </c>
    </row>
    <row r="1480" spans="2:2" x14ac:dyDescent="0.3">
      <c r="B1480" s="94" t="s">
        <v>1004</v>
      </c>
    </row>
    <row r="1481" spans="2:2" x14ac:dyDescent="0.3">
      <c r="B1481" s="94" t="s">
        <v>2104</v>
      </c>
    </row>
    <row r="1482" spans="2:2" x14ac:dyDescent="0.3">
      <c r="B1482" s="94" t="s">
        <v>2105</v>
      </c>
    </row>
    <row r="1483" spans="2:2" x14ac:dyDescent="0.3">
      <c r="B1483" s="94" t="s">
        <v>2106</v>
      </c>
    </row>
    <row r="1484" spans="2:2" x14ac:dyDescent="0.3">
      <c r="B1484" s="94" t="s">
        <v>2107</v>
      </c>
    </row>
    <row r="1485" spans="2:2" x14ac:dyDescent="0.3">
      <c r="B1485" s="195" t="s">
        <v>2108</v>
      </c>
    </row>
    <row r="1487" spans="2:2" ht="18" x14ac:dyDescent="0.35">
      <c r="B1487" s="194" t="s">
        <v>725</v>
      </c>
    </row>
    <row r="1488" spans="2:2" x14ac:dyDescent="0.3">
      <c r="B1488" s="195" t="s">
        <v>1760</v>
      </c>
    </row>
    <row r="1489" spans="2:2" x14ac:dyDescent="0.3">
      <c r="B1489" s="195" t="s">
        <v>986</v>
      </c>
    </row>
    <row r="1490" spans="2:2" x14ac:dyDescent="0.3">
      <c r="B1490" s="195" t="s">
        <v>2109</v>
      </c>
    </row>
    <row r="1491" spans="2:2" x14ac:dyDescent="0.3">
      <c r="B1491" s="94" t="s">
        <v>2110</v>
      </c>
    </row>
    <row r="1492" spans="2:2" x14ac:dyDescent="0.3">
      <c r="B1492" s="94" t="s">
        <v>2111</v>
      </c>
    </row>
    <row r="1493" spans="2:2" x14ac:dyDescent="0.3">
      <c r="B1493" s="196" t="s">
        <v>989</v>
      </c>
    </row>
    <row r="1494" spans="2:2" x14ac:dyDescent="0.3">
      <c r="B1494" s="94" t="s">
        <v>2112</v>
      </c>
    </row>
    <row r="1495" spans="2:2" x14ac:dyDescent="0.3">
      <c r="B1495" s="94" t="s">
        <v>2113</v>
      </c>
    </row>
    <row r="1496" spans="2:2" x14ac:dyDescent="0.3">
      <c r="B1496" s="94" t="s">
        <v>2114</v>
      </c>
    </row>
    <row r="1497" spans="2:2" x14ac:dyDescent="0.3">
      <c r="B1497" s="94" t="s">
        <v>2115</v>
      </c>
    </row>
    <row r="1498" spans="2:2" x14ac:dyDescent="0.3">
      <c r="B1498" s="94" t="s">
        <v>2116</v>
      </c>
    </row>
    <row r="1499" spans="2:2" x14ac:dyDescent="0.3">
      <c r="B1499" s="94" t="s">
        <v>2117</v>
      </c>
    </row>
    <row r="1500" spans="2:2" x14ac:dyDescent="0.3">
      <c r="B1500" s="94" t="s">
        <v>2118</v>
      </c>
    </row>
    <row r="1501" spans="2:2" x14ac:dyDescent="0.3">
      <c r="B1501" s="94" t="s">
        <v>2119</v>
      </c>
    </row>
    <row r="1503" spans="2:2" ht="18" x14ac:dyDescent="0.35">
      <c r="B1503" s="194" t="s">
        <v>436</v>
      </c>
    </row>
    <row r="1504" spans="2:2" x14ac:dyDescent="0.3">
      <c r="B1504" s="195" t="s">
        <v>2120</v>
      </c>
    </row>
    <row r="1505" spans="2:2" x14ac:dyDescent="0.3">
      <c r="B1505" s="195" t="s">
        <v>1008</v>
      </c>
    </row>
    <row r="1506" spans="2:2" x14ac:dyDescent="0.3">
      <c r="B1506" s="195" t="s">
        <v>1655</v>
      </c>
    </row>
    <row r="1507" spans="2:2" x14ac:dyDescent="0.3">
      <c r="B1507" s="94" t="s">
        <v>988</v>
      </c>
    </row>
    <row r="1508" spans="2:2" x14ac:dyDescent="0.3">
      <c r="B1508" s="196" t="s">
        <v>1025</v>
      </c>
    </row>
    <row r="1509" spans="2:2" x14ac:dyDescent="0.3">
      <c r="B1509" s="94" t="s">
        <v>2121</v>
      </c>
    </row>
    <row r="1510" spans="2:2" x14ac:dyDescent="0.3">
      <c r="B1510" s="94" t="s">
        <v>2122</v>
      </c>
    </row>
    <row r="1511" spans="2:2" x14ac:dyDescent="0.3">
      <c r="B1511" s="94" t="s">
        <v>2123</v>
      </c>
    </row>
    <row r="1512" spans="2:2" x14ac:dyDescent="0.3">
      <c r="B1512" s="94" t="s">
        <v>2124</v>
      </c>
    </row>
    <row r="1513" spans="2:2" x14ac:dyDescent="0.3">
      <c r="B1513" s="94" t="s">
        <v>2125</v>
      </c>
    </row>
    <row r="1514" spans="2:2" x14ac:dyDescent="0.3">
      <c r="B1514" s="94" t="s">
        <v>2126</v>
      </c>
    </row>
    <row r="1515" spans="2:2" x14ac:dyDescent="0.3">
      <c r="B1515" s="94" t="s">
        <v>2127</v>
      </c>
    </row>
    <row r="1516" spans="2:2" x14ac:dyDescent="0.3">
      <c r="B1516" s="94" t="s">
        <v>2128</v>
      </c>
    </row>
    <row r="1517" spans="2:2" x14ac:dyDescent="0.3">
      <c r="B1517" s="94" t="s">
        <v>2129</v>
      </c>
    </row>
    <row r="1518" spans="2:2" x14ac:dyDescent="0.3">
      <c r="B1518" s="94" t="s">
        <v>2130</v>
      </c>
    </row>
    <row r="1519" spans="2:2" x14ac:dyDescent="0.3">
      <c r="B1519" s="94" t="s">
        <v>2131</v>
      </c>
    </row>
    <row r="1520" spans="2:2" x14ac:dyDescent="0.3">
      <c r="B1520" s="94" t="s">
        <v>2132</v>
      </c>
    </row>
    <row r="1521" spans="2:2" x14ac:dyDescent="0.3">
      <c r="B1521" s="94" t="s">
        <v>1147</v>
      </c>
    </row>
    <row r="1522" spans="2:2" x14ac:dyDescent="0.3">
      <c r="B1522" s="94" t="s">
        <v>2133</v>
      </c>
    </row>
    <row r="1523" spans="2:2" x14ac:dyDescent="0.3">
      <c r="B1523" s="94" t="s">
        <v>2134</v>
      </c>
    </row>
    <row r="1525" spans="2:2" ht="18" x14ac:dyDescent="0.35">
      <c r="B1525" s="194" t="s">
        <v>524</v>
      </c>
    </row>
    <row r="1526" spans="2:2" x14ac:dyDescent="0.3">
      <c r="B1526" s="195" t="s">
        <v>1916</v>
      </c>
    </row>
    <row r="1527" spans="2:2" x14ac:dyDescent="0.3">
      <c r="B1527" s="195" t="s">
        <v>1008</v>
      </c>
    </row>
    <row r="1528" spans="2:2" x14ac:dyDescent="0.3">
      <c r="B1528" s="195" t="s">
        <v>1655</v>
      </c>
    </row>
    <row r="1529" spans="2:2" x14ac:dyDescent="0.3">
      <c r="B1529" s="94" t="s">
        <v>2135</v>
      </c>
    </row>
    <row r="1530" spans="2:2" x14ac:dyDescent="0.3">
      <c r="B1530" s="94" t="s">
        <v>2136</v>
      </c>
    </row>
    <row r="1531" spans="2:2" x14ac:dyDescent="0.3">
      <c r="B1531" s="94" t="s">
        <v>2137</v>
      </c>
    </row>
    <row r="1532" spans="2:2" x14ac:dyDescent="0.3">
      <c r="B1532" s="196" t="s">
        <v>1025</v>
      </c>
    </row>
    <row r="1533" spans="2:2" x14ac:dyDescent="0.3">
      <c r="B1533" s="94" t="s">
        <v>2138</v>
      </c>
    </row>
    <row r="1534" spans="2:2" x14ac:dyDescent="0.3">
      <c r="B1534" s="94" t="s">
        <v>2139</v>
      </c>
    </row>
    <row r="1535" spans="2:2" x14ac:dyDescent="0.3">
      <c r="B1535" s="94" t="s">
        <v>2140</v>
      </c>
    </row>
    <row r="1536" spans="2:2" x14ac:dyDescent="0.3">
      <c r="B1536" s="94" t="s">
        <v>2141</v>
      </c>
    </row>
    <row r="1537" spans="2:2" x14ac:dyDescent="0.3">
      <c r="B1537" s="94" t="s">
        <v>2142</v>
      </c>
    </row>
    <row r="1538" spans="2:2" x14ac:dyDescent="0.3">
      <c r="B1538" s="94" t="s">
        <v>2143</v>
      </c>
    </row>
    <row r="1539" spans="2:2" x14ac:dyDescent="0.3">
      <c r="B1539" s="94" t="s">
        <v>2144</v>
      </c>
    </row>
    <row r="1540" spans="2:2" x14ac:dyDescent="0.3">
      <c r="B1540" s="94" t="s">
        <v>2145</v>
      </c>
    </row>
    <row r="1541" spans="2:2" x14ac:dyDescent="0.3">
      <c r="B1541" s="94" t="s">
        <v>2146</v>
      </c>
    </row>
    <row r="1542" spans="2:2" x14ac:dyDescent="0.3">
      <c r="B1542" s="94" t="s">
        <v>2147</v>
      </c>
    </row>
    <row r="1543" spans="2:2" x14ac:dyDescent="0.3">
      <c r="B1543" s="94" t="s">
        <v>2127</v>
      </c>
    </row>
    <row r="1544" spans="2:2" x14ac:dyDescent="0.3">
      <c r="B1544" s="94" t="s">
        <v>2148</v>
      </c>
    </row>
    <row r="1545" spans="2:2" x14ac:dyDescent="0.3">
      <c r="B1545" s="94" t="s">
        <v>2149</v>
      </c>
    </row>
    <row r="1546" spans="2:2" x14ac:dyDescent="0.3">
      <c r="B1546" s="94" t="s">
        <v>2150</v>
      </c>
    </row>
    <row r="1547" spans="2:2" x14ac:dyDescent="0.3">
      <c r="B1547" s="94" t="s">
        <v>2151</v>
      </c>
    </row>
    <row r="1548" spans="2:2" x14ac:dyDescent="0.3">
      <c r="B1548" s="94" t="s">
        <v>2152</v>
      </c>
    </row>
    <row r="1549" spans="2:2" x14ac:dyDescent="0.3">
      <c r="B1549" s="94" t="s">
        <v>2153</v>
      </c>
    </row>
    <row r="1550" spans="2:2" x14ac:dyDescent="0.3">
      <c r="B1550" s="94" t="s">
        <v>2154</v>
      </c>
    </row>
    <row r="1551" spans="2:2" x14ac:dyDescent="0.3">
      <c r="B1551" s="94" t="s">
        <v>2155</v>
      </c>
    </row>
    <row r="1552" spans="2:2" x14ac:dyDescent="0.3">
      <c r="B1552" s="94" t="s">
        <v>2156</v>
      </c>
    </row>
    <row r="1553" spans="2:2" x14ac:dyDescent="0.3">
      <c r="B1553" s="94" t="s">
        <v>2157</v>
      </c>
    </row>
    <row r="1554" spans="2:2" x14ac:dyDescent="0.3">
      <c r="B1554" s="94" t="s">
        <v>1004</v>
      </c>
    </row>
    <row r="1555" spans="2:2" x14ac:dyDescent="0.3">
      <c r="B1555" s="94" t="s">
        <v>2158</v>
      </c>
    </row>
    <row r="1556" spans="2:2" x14ac:dyDescent="0.3">
      <c r="B1556" s="94" t="s">
        <v>2159</v>
      </c>
    </row>
    <row r="1558" spans="2:2" ht="18" x14ac:dyDescent="0.35">
      <c r="B1558" s="194" t="s">
        <v>530</v>
      </c>
    </row>
    <row r="1559" spans="2:2" x14ac:dyDescent="0.3">
      <c r="B1559" s="195" t="s">
        <v>1344</v>
      </c>
    </row>
    <row r="1560" spans="2:2" x14ac:dyDescent="0.3">
      <c r="B1560" s="195" t="s">
        <v>1008</v>
      </c>
    </row>
    <row r="1561" spans="2:2" x14ac:dyDescent="0.3">
      <c r="B1561" s="195" t="s">
        <v>1655</v>
      </c>
    </row>
    <row r="1562" spans="2:2" x14ac:dyDescent="0.3">
      <c r="B1562" s="94" t="s">
        <v>988</v>
      </c>
    </row>
    <row r="1563" spans="2:2" x14ac:dyDescent="0.3">
      <c r="B1563" s="196" t="s">
        <v>1025</v>
      </c>
    </row>
    <row r="1564" spans="2:2" x14ac:dyDescent="0.3">
      <c r="B1564" s="94" t="s">
        <v>2160</v>
      </c>
    </row>
    <row r="1565" spans="2:2" x14ac:dyDescent="0.3">
      <c r="B1565" s="94" t="s">
        <v>2161</v>
      </c>
    </row>
    <row r="1566" spans="2:2" x14ac:dyDescent="0.3">
      <c r="B1566" s="94" t="s">
        <v>2162</v>
      </c>
    </row>
    <row r="1567" spans="2:2" x14ac:dyDescent="0.3">
      <c r="B1567" s="94" t="s">
        <v>2163</v>
      </c>
    </row>
    <row r="1568" spans="2:2" x14ac:dyDescent="0.3">
      <c r="B1568" s="94" t="s">
        <v>2164</v>
      </c>
    </row>
    <row r="1569" spans="2:2" x14ac:dyDescent="0.3">
      <c r="B1569" s="94" t="s">
        <v>2165</v>
      </c>
    </row>
    <row r="1570" spans="2:2" x14ac:dyDescent="0.3">
      <c r="B1570" s="94" t="s">
        <v>2166</v>
      </c>
    </row>
    <row r="1571" spans="2:2" x14ac:dyDescent="0.3">
      <c r="B1571" s="94" t="s">
        <v>2167</v>
      </c>
    </row>
    <row r="1572" spans="2:2" x14ac:dyDescent="0.3">
      <c r="B1572" s="94" t="s">
        <v>2168</v>
      </c>
    </row>
    <row r="1573" spans="2:2" x14ac:dyDescent="0.3">
      <c r="B1573" s="94" t="s">
        <v>2169</v>
      </c>
    </row>
    <row r="1574" spans="2:2" x14ac:dyDescent="0.3">
      <c r="B1574" s="94" t="s">
        <v>2170</v>
      </c>
    </row>
    <row r="1575" spans="2:2" x14ac:dyDescent="0.3">
      <c r="B1575" s="94" t="s">
        <v>2171</v>
      </c>
    </row>
    <row r="1576" spans="2:2" x14ac:dyDescent="0.3">
      <c r="B1576" s="94" t="s">
        <v>2172</v>
      </c>
    </row>
    <row r="1577" spans="2:2" x14ac:dyDescent="0.3">
      <c r="B1577" s="94" t="s">
        <v>2173</v>
      </c>
    </row>
    <row r="1578" spans="2:2" x14ac:dyDescent="0.3">
      <c r="B1578" s="94" t="s">
        <v>2174</v>
      </c>
    </row>
    <row r="1579" spans="2:2" x14ac:dyDescent="0.3">
      <c r="B1579" s="94" t="s">
        <v>2175</v>
      </c>
    </row>
    <row r="1580" spans="2:2" x14ac:dyDescent="0.3">
      <c r="B1580" s="94" t="s">
        <v>2176</v>
      </c>
    </row>
    <row r="1581" spans="2:2" x14ac:dyDescent="0.3">
      <c r="B1581" s="94" t="s">
        <v>2177</v>
      </c>
    </row>
    <row r="1582" spans="2:2" x14ac:dyDescent="0.3">
      <c r="B1582" s="94" t="s">
        <v>2178</v>
      </c>
    </row>
    <row r="1583" spans="2:2" x14ac:dyDescent="0.3">
      <c r="B1583" s="94" t="s">
        <v>2179</v>
      </c>
    </row>
    <row r="1584" spans="2:2" x14ac:dyDescent="0.3">
      <c r="B1584" s="94" t="s">
        <v>2180</v>
      </c>
    </row>
    <row r="1585" spans="2:2" x14ac:dyDescent="0.3">
      <c r="B1585" s="94" t="s">
        <v>1004</v>
      </c>
    </row>
    <row r="1586" spans="2:2" x14ac:dyDescent="0.3">
      <c r="B1586" s="94" t="s">
        <v>2181</v>
      </c>
    </row>
    <row r="1587" spans="2:2" x14ac:dyDescent="0.3">
      <c r="B1587" s="94" t="s">
        <v>2182</v>
      </c>
    </row>
    <row r="1589" spans="2:2" ht="18" x14ac:dyDescent="0.35">
      <c r="B1589" s="194" t="s">
        <v>510</v>
      </c>
    </row>
    <row r="1590" spans="2:2" x14ac:dyDescent="0.3">
      <c r="B1590" s="195" t="s">
        <v>2183</v>
      </c>
    </row>
    <row r="1591" spans="2:2" x14ac:dyDescent="0.3">
      <c r="B1591" s="195" t="s">
        <v>1008</v>
      </c>
    </row>
    <row r="1592" spans="2:2" x14ac:dyDescent="0.3">
      <c r="B1592" s="195" t="s">
        <v>1655</v>
      </c>
    </row>
    <row r="1593" spans="2:2" x14ac:dyDescent="0.3">
      <c r="B1593" s="94" t="s">
        <v>988</v>
      </c>
    </row>
    <row r="1594" spans="2:2" x14ac:dyDescent="0.3">
      <c r="B1594" s="196" t="s">
        <v>1025</v>
      </c>
    </row>
    <row r="1595" spans="2:2" x14ac:dyDescent="0.3">
      <c r="B1595" s="94" t="s">
        <v>2184</v>
      </c>
    </row>
    <row r="1596" spans="2:2" x14ac:dyDescent="0.3">
      <c r="B1596" s="94" t="s">
        <v>2185</v>
      </c>
    </row>
    <row r="1597" spans="2:2" x14ac:dyDescent="0.3">
      <c r="B1597" s="94" t="s">
        <v>2186</v>
      </c>
    </row>
    <row r="1598" spans="2:2" x14ac:dyDescent="0.3">
      <c r="B1598" s="94" t="s">
        <v>2187</v>
      </c>
    </row>
    <row r="1599" spans="2:2" x14ac:dyDescent="0.3">
      <c r="B1599" s="94" t="s">
        <v>2188</v>
      </c>
    </row>
    <row r="1600" spans="2:2" x14ac:dyDescent="0.3">
      <c r="B1600" s="94" t="s">
        <v>2189</v>
      </c>
    </row>
    <row r="1601" spans="2:2" x14ac:dyDescent="0.3">
      <c r="B1601" s="94" t="s">
        <v>2190</v>
      </c>
    </row>
    <row r="1602" spans="2:2" x14ac:dyDescent="0.3">
      <c r="B1602" s="94" t="s">
        <v>2191</v>
      </c>
    </row>
    <row r="1603" spans="2:2" x14ac:dyDescent="0.3">
      <c r="B1603" s="94" t="s">
        <v>2192</v>
      </c>
    </row>
    <row r="1604" spans="2:2" x14ac:dyDescent="0.3">
      <c r="B1604" s="94" t="s">
        <v>2096</v>
      </c>
    </row>
    <row r="1605" spans="2:2" x14ac:dyDescent="0.3">
      <c r="B1605" s="94" t="s">
        <v>2097</v>
      </c>
    </row>
    <row r="1606" spans="2:2" x14ac:dyDescent="0.3">
      <c r="B1606" s="94" t="s">
        <v>2098</v>
      </c>
    </row>
    <row r="1607" spans="2:2" x14ac:dyDescent="0.3">
      <c r="B1607" s="94" t="s">
        <v>2099</v>
      </c>
    </row>
    <row r="1608" spans="2:2" x14ac:dyDescent="0.3">
      <c r="B1608" s="94" t="s">
        <v>2100</v>
      </c>
    </row>
    <row r="1609" spans="2:2" x14ac:dyDescent="0.3">
      <c r="B1609" s="94" t="s">
        <v>2101</v>
      </c>
    </row>
    <row r="1610" spans="2:2" x14ac:dyDescent="0.3">
      <c r="B1610" s="94" t="s">
        <v>2102</v>
      </c>
    </row>
    <row r="1611" spans="2:2" x14ac:dyDescent="0.3">
      <c r="B1611" s="94" t="s">
        <v>2193</v>
      </c>
    </row>
    <row r="1612" spans="2:2" x14ac:dyDescent="0.3">
      <c r="B1612" s="94" t="s">
        <v>1004</v>
      </c>
    </row>
    <row r="1613" spans="2:2" x14ac:dyDescent="0.3">
      <c r="B1613" s="94" t="s">
        <v>2104</v>
      </c>
    </row>
    <row r="1614" spans="2:2" x14ac:dyDescent="0.3">
      <c r="B1614" s="94" t="s">
        <v>2105</v>
      </c>
    </row>
    <row r="1615" spans="2:2" x14ac:dyDescent="0.3">
      <c r="B1615" s="94" t="s">
        <v>2194</v>
      </c>
    </row>
    <row r="1616" spans="2:2" x14ac:dyDescent="0.3">
      <c r="B1616" s="94" t="s">
        <v>2195</v>
      </c>
    </row>
    <row r="1618" spans="2:2" ht="18" x14ac:dyDescent="0.35">
      <c r="B1618" s="194" t="s">
        <v>727</v>
      </c>
    </row>
    <row r="1619" spans="2:2" x14ac:dyDescent="0.3">
      <c r="B1619" s="195" t="s">
        <v>1916</v>
      </c>
    </row>
    <row r="1620" spans="2:2" x14ac:dyDescent="0.3">
      <c r="B1620" s="195" t="s">
        <v>986</v>
      </c>
    </row>
    <row r="1621" spans="2:2" x14ac:dyDescent="0.3">
      <c r="B1621" s="195" t="s">
        <v>1799</v>
      </c>
    </row>
    <row r="1622" spans="2:2" x14ac:dyDescent="0.3">
      <c r="B1622" s="94" t="s">
        <v>2196</v>
      </c>
    </row>
    <row r="1623" spans="2:2" x14ac:dyDescent="0.3">
      <c r="B1623" s="94" t="s">
        <v>2111</v>
      </c>
    </row>
    <row r="1624" spans="2:2" x14ac:dyDescent="0.3">
      <c r="B1624" s="196" t="s">
        <v>989</v>
      </c>
    </row>
    <row r="1625" spans="2:2" x14ac:dyDescent="0.3">
      <c r="B1625" s="94" t="s">
        <v>2197</v>
      </c>
    </row>
    <row r="1626" spans="2:2" x14ac:dyDescent="0.3">
      <c r="B1626" s="94" t="s">
        <v>2198</v>
      </c>
    </row>
    <row r="1627" spans="2:2" x14ac:dyDescent="0.3">
      <c r="B1627" s="94" t="s">
        <v>2199</v>
      </c>
    </row>
    <row r="1628" spans="2:2" x14ac:dyDescent="0.3">
      <c r="B1628" s="94" t="s">
        <v>2200</v>
      </c>
    </row>
    <row r="1629" spans="2:2" x14ac:dyDescent="0.3">
      <c r="B1629" s="94" t="s">
        <v>2201</v>
      </c>
    </row>
    <row r="1630" spans="2:2" x14ac:dyDescent="0.3">
      <c r="B1630" s="94" t="s">
        <v>2202</v>
      </c>
    </row>
    <row r="1631" spans="2:2" x14ac:dyDescent="0.3">
      <c r="B1631" s="94" t="s">
        <v>1770</v>
      </c>
    </row>
    <row r="1632" spans="2:2" x14ac:dyDescent="0.3">
      <c r="B1632" s="94" t="s">
        <v>2203</v>
      </c>
    </row>
    <row r="1633" spans="2:2" x14ac:dyDescent="0.3">
      <c r="B1633" s="94" t="s">
        <v>2204</v>
      </c>
    </row>
    <row r="1634" spans="2:2" x14ac:dyDescent="0.3">
      <c r="B1634" s="94" t="s">
        <v>2205</v>
      </c>
    </row>
    <row r="1636" spans="2:2" ht="18" x14ac:dyDescent="0.35">
      <c r="B1636" s="194" t="s">
        <v>511</v>
      </c>
    </row>
    <row r="1637" spans="2:2" x14ac:dyDescent="0.3">
      <c r="B1637" s="195" t="s">
        <v>2183</v>
      </c>
    </row>
    <row r="1638" spans="2:2" x14ac:dyDescent="0.3">
      <c r="B1638" s="195" t="s">
        <v>986</v>
      </c>
    </row>
    <row r="1639" spans="2:2" x14ac:dyDescent="0.3">
      <c r="B1639" s="195" t="s">
        <v>987</v>
      </c>
    </row>
    <row r="1640" spans="2:2" x14ac:dyDescent="0.3">
      <c r="B1640" s="94" t="s">
        <v>2206</v>
      </c>
    </row>
    <row r="1641" spans="2:2" x14ac:dyDescent="0.3">
      <c r="B1641" s="94" t="s">
        <v>2207</v>
      </c>
    </row>
    <row r="1642" spans="2:2" x14ac:dyDescent="0.3">
      <c r="B1642" s="196" t="s">
        <v>1025</v>
      </c>
    </row>
    <row r="1643" spans="2:2" x14ac:dyDescent="0.3">
      <c r="B1643" s="94" t="s">
        <v>2208</v>
      </c>
    </row>
    <row r="1644" spans="2:2" x14ac:dyDescent="0.3">
      <c r="B1644" s="94" t="s">
        <v>2209</v>
      </c>
    </row>
    <row r="1645" spans="2:2" x14ac:dyDescent="0.3">
      <c r="B1645" s="94" t="s">
        <v>2210</v>
      </c>
    </row>
    <row r="1646" spans="2:2" x14ac:dyDescent="0.3">
      <c r="B1646" s="94" t="s">
        <v>2211</v>
      </c>
    </row>
    <row r="1647" spans="2:2" x14ac:dyDescent="0.3">
      <c r="B1647" s="94" t="s">
        <v>2212</v>
      </c>
    </row>
    <row r="1648" spans="2:2" x14ac:dyDescent="0.3">
      <c r="B1648" s="94" t="s">
        <v>2213</v>
      </c>
    </row>
    <row r="1649" spans="2:2" x14ac:dyDescent="0.3">
      <c r="B1649" s="94" t="s">
        <v>2214</v>
      </c>
    </row>
    <row r="1650" spans="2:2" x14ac:dyDescent="0.3">
      <c r="B1650" s="94" t="s">
        <v>2215</v>
      </c>
    </row>
    <row r="1651" spans="2:2" x14ac:dyDescent="0.3">
      <c r="B1651" s="94" t="s">
        <v>2216</v>
      </c>
    </row>
    <row r="1652" spans="2:2" x14ac:dyDescent="0.3">
      <c r="B1652" s="94" t="s">
        <v>2096</v>
      </c>
    </row>
    <row r="1653" spans="2:2" x14ac:dyDescent="0.3">
      <c r="B1653" s="94" t="s">
        <v>2097</v>
      </c>
    </row>
    <row r="1654" spans="2:2" x14ac:dyDescent="0.3">
      <c r="B1654" s="94" t="s">
        <v>2217</v>
      </c>
    </row>
    <row r="1655" spans="2:2" x14ac:dyDescent="0.3">
      <c r="B1655" s="94" t="s">
        <v>2099</v>
      </c>
    </row>
    <row r="1656" spans="2:2" x14ac:dyDescent="0.3">
      <c r="B1656" s="94" t="s">
        <v>2218</v>
      </c>
    </row>
    <row r="1657" spans="2:2" x14ac:dyDescent="0.3">
      <c r="B1657" s="94" t="s">
        <v>2101</v>
      </c>
    </row>
    <row r="1658" spans="2:2" x14ac:dyDescent="0.3">
      <c r="B1658" s="94" t="s">
        <v>2102</v>
      </c>
    </row>
    <row r="1659" spans="2:2" x14ac:dyDescent="0.3">
      <c r="B1659" s="94" t="s">
        <v>2103</v>
      </c>
    </row>
    <row r="1660" spans="2:2" x14ac:dyDescent="0.3">
      <c r="B1660" s="94" t="s">
        <v>1004</v>
      </c>
    </row>
    <row r="1661" spans="2:2" x14ac:dyDescent="0.3">
      <c r="B1661" s="94" t="s">
        <v>2104</v>
      </c>
    </row>
    <row r="1662" spans="2:2" x14ac:dyDescent="0.3">
      <c r="B1662" s="94" t="s">
        <v>2105</v>
      </c>
    </row>
    <row r="1663" spans="2:2" x14ac:dyDescent="0.3">
      <c r="B1663" s="94" t="s">
        <v>2194</v>
      </c>
    </row>
    <row r="1664" spans="2:2" x14ac:dyDescent="0.3">
      <c r="B1664" s="94" t="s">
        <v>2195</v>
      </c>
    </row>
    <row r="1666" spans="2:2" ht="18" x14ac:dyDescent="0.35">
      <c r="B1666" s="194" t="s">
        <v>898</v>
      </c>
    </row>
    <row r="1667" spans="2:2" x14ac:dyDescent="0.3">
      <c r="B1667" s="195" t="s">
        <v>1975</v>
      </c>
    </row>
    <row r="1668" spans="2:2" x14ac:dyDescent="0.3">
      <c r="B1668" s="195" t="s">
        <v>1008</v>
      </c>
    </row>
    <row r="1669" spans="2:2" x14ac:dyDescent="0.3">
      <c r="B1669" s="195" t="s">
        <v>1024</v>
      </c>
    </row>
    <row r="1670" spans="2:2" x14ac:dyDescent="0.3">
      <c r="B1670" s="94" t="s">
        <v>1475</v>
      </c>
    </row>
    <row r="1671" spans="2:2" x14ac:dyDescent="0.3">
      <c r="B1671" s="196" t="s">
        <v>1706</v>
      </c>
    </row>
    <row r="1672" spans="2:2" x14ac:dyDescent="0.3">
      <c r="B1672" s="94" t="s">
        <v>2219</v>
      </c>
    </row>
    <row r="1673" spans="2:2" x14ac:dyDescent="0.3">
      <c r="B1673" s="94" t="s">
        <v>2220</v>
      </c>
    </row>
    <row r="1674" spans="2:2" x14ac:dyDescent="0.3">
      <c r="B1674" s="94" t="s">
        <v>2221</v>
      </c>
    </row>
    <row r="1675" spans="2:2" x14ac:dyDescent="0.3">
      <c r="B1675" s="94" t="s">
        <v>2222</v>
      </c>
    </row>
    <row r="1676" spans="2:2" x14ac:dyDescent="0.3">
      <c r="B1676" s="94" t="s">
        <v>2223</v>
      </c>
    </row>
    <row r="1677" spans="2:2" x14ac:dyDescent="0.3">
      <c r="B1677" s="94" t="s">
        <v>2224</v>
      </c>
    </row>
    <row r="1678" spans="2:2" x14ac:dyDescent="0.3">
      <c r="B1678" s="94" t="s">
        <v>2225</v>
      </c>
    </row>
    <row r="1679" spans="2:2" x14ac:dyDescent="0.3">
      <c r="B1679" s="94" t="s">
        <v>2226</v>
      </c>
    </row>
    <row r="1680" spans="2:2" x14ac:dyDescent="0.3">
      <c r="B1680" s="94" t="s">
        <v>2227</v>
      </c>
    </row>
    <row r="1681" spans="2:2" x14ac:dyDescent="0.3">
      <c r="B1681" s="94" t="s">
        <v>2228</v>
      </c>
    </row>
    <row r="1682" spans="2:2" x14ac:dyDescent="0.3">
      <c r="B1682" s="94" t="s">
        <v>2229</v>
      </c>
    </row>
    <row r="1683" spans="2:2" x14ac:dyDescent="0.3">
      <c r="B1683" s="94" t="s">
        <v>2230</v>
      </c>
    </row>
    <row r="1684" spans="2:2" x14ac:dyDescent="0.3">
      <c r="B1684" s="94" t="s">
        <v>2231</v>
      </c>
    </row>
    <row r="1685" spans="2:2" x14ac:dyDescent="0.3">
      <c r="B1685" s="94" t="s">
        <v>2232</v>
      </c>
    </row>
    <row r="1686" spans="2:2" x14ac:dyDescent="0.3">
      <c r="B1686" s="94" t="s">
        <v>2233</v>
      </c>
    </row>
    <row r="1687" spans="2:2" x14ac:dyDescent="0.3">
      <c r="B1687" s="94" t="s">
        <v>2234</v>
      </c>
    </row>
    <row r="1688" spans="2:2" x14ac:dyDescent="0.3">
      <c r="B1688" s="94" t="s">
        <v>2235</v>
      </c>
    </row>
    <row r="1690" spans="2:2" ht="18" x14ac:dyDescent="0.35">
      <c r="B1690" s="194" t="s">
        <v>420</v>
      </c>
    </row>
    <row r="1691" spans="2:2" x14ac:dyDescent="0.3">
      <c r="B1691" s="195" t="s">
        <v>2236</v>
      </c>
    </row>
    <row r="1692" spans="2:2" x14ac:dyDescent="0.3">
      <c r="B1692" s="195" t="s">
        <v>986</v>
      </c>
    </row>
    <row r="1693" spans="2:2" x14ac:dyDescent="0.3">
      <c r="B1693" s="195" t="s">
        <v>1366</v>
      </c>
    </row>
    <row r="1694" spans="2:2" x14ac:dyDescent="0.3">
      <c r="B1694" s="94" t="s">
        <v>2237</v>
      </c>
    </row>
    <row r="1695" spans="2:2" x14ac:dyDescent="0.3">
      <c r="B1695" s="196" t="s">
        <v>2238</v>
      </c>
    </row>
    <row r="1696" spans="2:2" x14ac:dyDescent="0.3">
      <c r="B1696" s="94" t="s">
        <v>2239</v>
      </c>
    </row>
    <row r="1697" spans="2:2" x14ac:dyDescent="0.3">
      <c r="B1697" s="94" t="s">
        <v>2240</v>
      </c>
    </row>
    <row r="1698" spans="2:2" x14ac:dyDescent="0.3">
      <c r="B1698" s="94" t="s">
        <v>2241</v>
      </c>
    </row>
    <row r="1699" spans="2:2" x14ac:dyDescent="0.3">
      <c r="B1699" s="94" t="s">
        <v>2242</v>
      </c>
    </row>
    <row r="1700" spans="2:2" x14ac:dyDescent="0.3">
      <c r="B1700" s="94" t="s">
        <v>2243</v>
      </c>
    </row>
    <row r="1701" spans="2:2" x14ac:dyDescent="0.3">
      <c r="B1701" s="94" t="s">
        <v>2244</v>
      </c>
    </row>
    <row r="1702" spans="2:2" x14ac:dyDescent="0.3">
      <c r="B1702" s="94" t="s">
        <v>2245</v>
      </c>
    </row>
    <row r="1703" spans="2:2" x14ac:dyDescent="0.3">
      <c r="B1703" s="94" t="s">
        <v>2246</v>
      </c>
    </row>
    <row r="1704" spans="2:2" x14ac:dyDescent="0.3">
      <c r="B1704" s="94" t="s">
        <v>2247</v>
      </c>
    </row>
    <row r="1705" spans="2:2" x14ac:dyDescent="0.3">
      <c r="B1705" s="94" t="s">
        <v>2248</v>
      </c>
    </row>
    <row r="1706" spans="2:2" x14ac:dyDescent="0.3">
      <c r="B1706" s="94" t="s">
        <v>2249</v>
      </c>
    </row>
    <row r="1707" spans="2:2" x14ac:dyDescent="0.3">
      <c r="B1707" s="94" t="s">
        <v>2250</v>
      </c>
    </row>
    <row r="1708" spans="2:2" x14ac:dyDescent="0.3">
      <c r="B1708" s="94" t="s">
        <v>2251</v>
      </c>
    </row>
    <row r="1709" spans="2:2" x14ac:dyDescent="0.3">
      <c r="B1709" s="94" t="s">
        <v>2252</v>
      </c>
    </row>
    <row r="1710" spans="2:2" x14ac:dyDescent="0.3">
      <c r="B1710" s="94" t="s">
        <v>2253</v>
      </c>
    </row>
    <row r="1711" spans="2:2" x14ac:dyDescent="0.3">
      <c r="B1711" s="94" t="s">
        <v>2254</v>
      </c>
    </row>
    <row r="1712" spans="2:2" x14ac:dyDescent="0.3">
      <c r="B1712" s="94" t="s">
        <v>2255</v>
      </c>
    </row>
    <row r="1713" spans="2:2" x14ac:dyDescent="0.3">
      <c r="B1713" s="94" t="s">
        <v>2256</v>
      </c>
    </row>
    <row r="1714" spans="2:2" x14ac:dyDescent="0.3">
      <c r="B1714" s="94" t="s">
        <v>2257</v>
      </c>
    </row>
    <row r="1715" spans="2:2" x14ac:dyDescent="0.3">
      <c r="B1715" s="94" t="s">
        <v>2258</v>
      </c>
    </row>
    <row r="1716" spans="2:2" x14ac:dyDescent="0.3">
      <c r="B1716" s="94" t="s">
        <v>2259</v>
      </c>
    </row>
    <row r="1717" spans="2:2" x14ac:dyDescent="0.3">
      <c r="B1717" s="94" t="s">
        <v>2260</v>
      </c>
    </row>
    <row r="1718" spans="2:2" x14ac:dyDescent="0.3">
      <c r="B1718" s="94" t="s">
        <v>2261</v>
      </c>
    </row>
    <row r="1719" spans="2:2" x14ac:dyDescent="0.3">
      <c r="B1719" s="94" t="s">
        <v>2262</v>
      </c>
    </row>
    <row r="1720" spans="2:2" x14ac:dyDescent="0.3">
      <c r="B1720" s="94" t="s">
        <v>2263</v>
      </c>
    </row>
    <row r="1721" spans="2:2" x14ac:dyDescent="0.3">
      <c r="B1721" s="94" t="s">
        <v>2264</v>
      </c>
    </row>
    <row r="1722" spans="2:2" x14ac:dyDescent="0.3">
      <c r="B1722" s="94" t="s">
        <v>2265</v>
      </c>
    </row>
    <row r="1723" spans="2:2" x14ac:dyDescent="0.3">
      <c r="B1723" s="94" t="s">
        <v>2266</v>
      </c>
    </row>
    <row r="1724" spans="2:2" x14ac:dyDescent="0.3">
      <c r="B1724" s="94" t="s">
        <v>2267</v>
      </c>
    </row>
    <row r="1725" spans="2:2" x14ac:dyDescent="0.3">
      <c r="B1725" s="94" t="s">
        <v>2268</v>
      </c>
    </row>
    <row r="1726" spans="2:2" x14ac:dyDescent="0.3">
      <c r="B1726" s="94" t="s">
        <v>2269</v>
      </c>
    </row>
    <row r="1727" spans="2:2" x14ac:dyDescent="0.3">
      <c r="B1727" s="94" t="s">
        <v>2270</v>
      </c>
    </row>
    <row r="1728" spans="2:2" x14ac:dyDescent="0.3">
      <c r="B1728" s="94" t="s">
        <v>2271</v>
      </c>
    </row>
    <row r="1729" spans="2:2" x14ac:dyDescent="0.3">
      <c r="B1729" s="94" t="s">
        <v>2272</v>
      </c>
    </row>
    <row r="1730" spans="2:2" x14ac:dyDescent="0.3">
      <c r="B1730" s="94" t="s">
        <v>2273</v>
      </c>
    </row>
    <row r="1731" spans="2:2" x14ac:dyDescent="0.3">
      <c r="B1731" s="94" t="s">
        <v>2274</v>
      </c>
    </row>
    <row r="1732" spans="2:2" x14ac:dyDescent="0.3">
      <c r="B1732" s="94" t="s">
        <v>2275</v>
      </c>
    </row>
    <row r="1734" spans="2:2" ht="18" x14ac:dyDescent="0.35">
      <c r="B1734" s="194" t="s">
        <v>973</v>
      </c>
    </row>
    <row r="1735" spans="2:2" x14ac:dyDescent="0.3">
      <c r="B1735" s="195" t="s">
        <v>1654</v>
      </c>
    </row>
    <row r="1736" spans="2:2" x14ac:dyDescent="0.3">
      <c r="B1736" s="195" t="s">
        <v>1865</v>
      </c>
    </row>
    <row r="1737" spans="2:2" x14ac:dyDescent="0.3">
      <c r="B1737" s="195" t="s">
        <v>1024</v>
      </c>
    </row>
    <row r="1738" spans="2:2" x14ac:dyDescent="0.3">
      <c r="B1738" s="94" t="s">
        <v>2276</v>
      </c>
    </row>
    <row r="1739" spans="2:2" x14ac:dyDescent="0.3">
      <c r="B1739" s="94" t="s">
        <v>2277</v>
      </c>
    </row>
    <row r="1740" spans="2:2" x14ac:dyDescent="0.3">
      <c r="B1740" s="94" t="s">
        <v>2278</v>
      </c>
    </row>
    <row r="1741" spans="2:2" x14ac:dyDescent="0.3">
      <c r="B1741" s="196" t="s">
        <v>1287</v>
      </c>
    </row>
    <row r="1742" spans="2:2" x14ac:dyDescent="0.3">
      <c r="B1742" s="94" t="s">
        <v>2279</v>
      </c>
    </row>
    <row r="1743" spans="2:2" x14ac:dyDescent="0.3">
      <c r="B1743" s="94" t="s">
        <v>2280</v>
      </c>
    </row>
    <row r="1744" spans="2:2" x14ac:dyDescent="0.3">
      <c r="B1744" s="94" t="s">
        <v>2281</v>
      </c>
    </row>
    <row r="1745" spans="2:2" x14ac:dyDescent="0.3">
      <c r="B1745" s="94" t="s">
        <v>2282</v>
      </c>
    </row>
    <row r="1746" spans="2:2" x14ac:dyDescent="0.3">
      <c r="B1746" s="94" t="s">
        <v>2283</v>
      </c>
    </row>
    <row r="1747" spans="2:2" x14ac:dyDescent="0.3">
      <c r="B1747" s="94" t="s">
        <v>2284</v>
      </c>
    </row>
    <row r="1748" spans="2:2" x14ac:dyDescent="0.3">
      <c r="B1748" s="94" t="s">
        <v>2285</v>
      </c>
    </row>
    <row r="1749" spans="2:2" x14ac:dyDescent="0.3">
      <c r="B1749" s="94" t="s">
        <v>2286</v>
      </c>
    </row>
    <row r="1750" spans="2:2" x14ac:dyDescent="0.3">
      <c r="B1750" s="94" t="s">
        <v>2287</v>
      </c>
    </row>
    <row r="1751" spans="2:2" x14ac:dyDescent="0.3">
      <c r="B1751" s="94" t="s">
        <v>2288</v>
      </c>
    </row>
    <row r="1752" spans="2:2" x14ac:dyDescent="0.3">
      <c r="B1752" s="94" t="s">
        <v>2289</v>
      </c>
    </row>
    <row r="1753" spans="2:2" x14ac:dyDescent="0.3">
      <c r="B1753" s="94" t="s">
        <v>2290</v>
      </c>
    </row>
    <row r="1754" spans="2:2" x14ac:dyDescent="0.3">
      <c r="B1754" s="94" t="s">
        <v>2291</v>
      </c>
    </row>
    <row r="1755" spans="2:2" x14ac:dyDescent="0.3">
      <c r="B1755" s="94" t="s">
        <v>2292</v>
      </c>
    </row>
    <row r="1756" spans="2:2" x14ac:dyDescent="0.3">
      <c r="B1756" s="94" t="s">
        <v>2293</v>
      </c>
    </row>
    <row r="1757" spans="2:2" x14ac:dyDescent="0.3">
      <c r="B1757" s="94" t="s">
        <v>2294</v>
      </c>
    </row>
    <row r="1758" spans="2:2" x14ac:dyDescent="0.3">
      <c r="B1758" s="94" t="s">
        <v>2295</v>
      </c>
    </row>
    <row r="1759" spans="2:2" x14ac:dyDescent="0.3">
      <c r="B1759" s="94" t="s">
        <v>2296</v>
      </c>
    </row>
    <row r="1760" spans="2:2" x14ac:dyDescent="0.3">
      <c r="B1760" s="94" t="s">
        <v>2297</v>
      </c>
    </row>
    <row r="1762" spans="2:2" ht="18" x14ac:dyDescent="0.35">
      <c r="B1762" s="194" t="s">
        <v>392</v>
      </c>
    </row>
    <row r="1763" spans="2:2" x14ac:dyDescent="0.3">
      <c r="B1763" s="195" t="s">
        <v>1742</v>
      </c>
    </row>
    <row r="1764" spans="2:2" x14ac:dyDescent="0.3">
      <c r="B1764" s="195" t="s">
        <v>986</v>
      </c>
    </row>
    <row r="1765" spans="2:2" x14ac:dyDescent="0.3">
      <c r="B1765" s="195" t="s">
        <v>1366</v>
      </c>
    </row>
    <row r="1766" spans="2:2" x14ac:dyDescent="0.3">
      <c r="B1766" s="94" t="s">
        <v>2298</v>
      </c>
    </row>
    <row r="1767" spans="2:2" x14ac:dyDescent="0.3">
      <c r="B1767" s="94" t="s">
        <v>2299</v>
      </c>
    </row>
    <row r="1768" spans="2:2" x14ac:dyDescent="0.3">
      <c r="B1768" s="196" t="s">
        <v>1369</v>
      </c>
    </row>
    <row r="1769" spans="2:2" x14ac:dyDescent="0.3">
      <c r="B1769" s="94" t="s">
        <v>2300</v>
      </c>
    </row>
    <row r="1770" spans="2:2" x14ac:dyDescent="0.3">
      <c r="B1770" s="94" t="s">
        <v>2301</v>
      </c>
    </row>
    <row r="1771" spans="2:2" x14ac:dyDescent="0.3">
      <c r="B1771" s="94" t="s">
        <v>2302</v>
      </c>
    </row>
    <row r="1772" spans="2:2" x14ac:dyDescent="0.3">
      <c r="B1772" s="94" t="s">
        <v>2303</v>
      </c>
    </row>
    <row r="1773" spans="2:2" x14ac:dyDescent="0.3">
      <c r="B1773" s="94" t="s">
        <v>2304</v>
      </c>
    </row>
    <row r="1775" spans="2:2" ht="18" x14ac:dyDescent="0.35">
      <c r="B1775" s="194" t="s">
        <v>413</v>
      </c>
    </row>
    <row r="1776" spans="2:2" x14ac:dyDescent="0.3">
      <c r="B1776" s="195" t="s">
        <v>2305</v>
      </c>
    </row>
    <row r="1777" spans="2:2" x14ac:dyDescent="0.3">
      <c r="B1777" s="195" t="s">
        <v>986</v>
      </c>
    </row>
    <row r="1778" spans="2:2" x14ac:dyDescent="0.3">
      <c r="B1778" s="195" t="s">
        <v>2306</v>
      </c>
    </row>
    <row r="1779" spans="2:2" x14ac:dyDescent="0.3">
      <c r="B1779" s="94" t="s">
        <v>2307</v>
      </c>
    </row>
    <row r="1780" spans="2:2" x14ac:dyDescent="0.3">
      <c r="B1780" s="94" t="s">
        <v>2308</v>
      </c>
    </row>
    <row r="1781" spans="2:2" x14ac:dyDescent="0.3">
      <c r="B1781" s="196" t="s">
        <v>1346</v>
      </c>
    </row>
    <row r="1782" spans="2:2" x14ac:dyDescent="0.3">
      <c r="B1782" s="94" t="s">
        <v>2309</v>
      </c>
    </row>
    <row r="1783" spans="2:2" x14ac:dyDescent="0.3">
      <c r="B1783" s="94" t="s">
        <v>2310</v>
      </c>
    </row>
    <row r="1784" spans="2:2" x14ac:dyDescent="0.3">
      <c r="B1784" s="94" t="s">
        <v>2311</v>
      </c>
    </row>
    <row r="1785" spans="2:2" x14ac:dyDescent="0.3">
      <c r="B1785" s="94" t="s">
        <v>2312</v>
      </c>
    </row>
    <row r="1786" spans="2:2" x14ac:dyDescent="0.3">
      <c r="B1786" s="94" t="s">
        <v>2313</v>
      </c>
    </row>
    <row r="1787" spans="2:2" x14ac:dyDescent="0.3">
      <c r="B1787" s="94" t="s">
        <v>2314</v>
      </c>
    </row>
    <row r="1788" spans="2:2" x14ac:dyDescent="0.3">
      <c r="B1788" s="94" t="s">
        <v>2315</v>
      </c>
    </row>
    <row r="1789" spans="2:2" x14ac:dyDescent="0.3">
      <c r="B1789" s="94" t="s">
        <v>2316</v>
      </c>
    </row>
    <row r="1790" spans="2:2" x14ac:dyDescent="0.3">
      <c r="B1790" s="94" t="s">
        <v>2317</v>
      </c>
    </row>
    <row r="1791" spans="2:2" x14ac:dyDescent="0.3">
      <c r="B1791" s="94" t="s">
        <v>2318</v>
      </c>
    </row>
    <row r="1792" spans="2:2" x14ac:dyDescent="0.3">
      <c r="B1792" s="94" t="s">
        <v>2319</v>
      </c>
    </row>
    <row r="1793" spans="2:2" x14ac:dyDescent="0.3">
      <c r="B1793" s="94" t="s">
        <v>2320</v>
      </c>
    </row>
    <row r="1794" spans="2:2" x14ac:dyDescent="0.3">
      <c r="B1794" s="94" t="s">
        <v>2321</v>
      </c>
    </row>
    <row r="1795" spans="2:2" x14ac:dyDescent="0.3">
      <c r="B1795" s="94" t="s">
        <v>2322</v>
      </c>
    </row>
    <row r="1796" spans="2:2" x14ac:dyDescent="0.3">
      <c r="B1796" s="94" t="s">
        <v>2323</v>
      </c>
    </row>
    <row r="1797" spans="2:2" x14ac:dyDescent="0.3">
      <c r="B1797" s="94" t="s">
        <v>2324</v>
      </c>
    </row>
    <row r="1798" spans="2:2" x14ac:dyDescent="0.3">
      <c r="B1798" s="94" t="s">
        <v>2325</v>
      </c>
    </row>
    <row r="1799" spans="2:2" x14ac:dyDescent="0.3">
      <c r="B1799" s="94" t="s">
        <v>2326</v>
      </c>
    </row>
    <row r="1800" spans="2:2" x14ac:dyDescent="0.3">
      <c r="B1800" s="94" t="s">
        <v>2327</v>
      </c>
    </row>
    <row r="1801" spans="2:2" x14ac:dyDescent="0.3">
      <c r="B1801" s="94" t="s">
        <v>2328</v>
      </c>
    </row>
    <row r="1802" spans="2:2" x14ac:dyDescent="0.3">
      <c r="B1802" s="94" t="s">
        <v>2329</v>
      </c>
    </row>
    <row r="1803" spans="2:2" x14ac:dyDescent="0.3">
      <c r="B1803" s="94" t="s">
        <v>2330</v>
      </c>
    </row>
    <row r="1804" spans="2:2" x14ac:dyDescent="0.3">
      <c r="B1804" s="94" t="s">
        <v>2331</v>
      </c>
    </row>
    <row r="1805" spans="2:2" x14ac:dyDescent="0.3">
      <c r="B1805" s="94" t="s">
        <v>2332</v>
      </c>
    </row>
    <row r="1806" spans="2:2" x14ac:dyDescent="0.3">
      <c r="B1806" s="94" t="s">
        <v>2333</v>
      </c>
    </row>
    <row r="1807" spans="2:2" x14ac:dyDescent="0.3">
      <c r="B1807" s="94" t="s">
        <v>2334</v>
      </c>
    </row>
    <row r="1808" spans="2:2" x14ac:dyDescent="0.3">
      <c r="B1808" s="94" t="s">
        <v>2335</v>
      </c>
    </row>
    <row r="1809" spans="2:2" x14ac:dyDescent="0.3">
      <c r="B1809" s="94" t="s">
        <v>2336</v>
      </c>
    </row>
    <row r="1810" spans="2:2" x14ac:dyDescent="0.3">
      <c r="B1810" s="94" t="s">
        <v>2337</v>
      </c>
    </row>
    <row r="1811" spans="2:2" x14ac:dyDescent="0.3">
      <c r="B1811" s="94" t="s">
        <v>2338</v>
      </c>
    </row>
    <row r="1812" spans="2:2" x14ac:dyDescent="0.3">
      <c r="B1812" s="94" t="s">
        <v>2339</v>
      </c>
    </row>
    <row r="1813" spans="2:2" x14ac:dyDescent="0.3">
      <c r="B1813" s="94" t="s">
        <v>2340</v>
      </c>
    </row>
    <row r="1814" spans="2:2" x14ac:dyDescent="0.3">
      <c r="B1814" s="94" t="s">
        <v>2341</v>
      </c>
    </row>
    <row r="1815" spans="2:2" x14ac:dyDescent="0.3">
      <c r="B1815" s="94" t="s">
        <v>2342</v>
      </c>
    </row>
    <row r="1816" spans="2:2" x14ac:dyDescent="0.3">
      <c r="B1816" s="94" t="s">
        <v>2343</v>
      </c>
    </row>
    <row r="1817" spans="2:2" x14ac:dyDescent="0.3">
      <c r="B1817" s="94" t="s">
        <v>2344</v>
      </c>
    </row>
    <row r="1818" spans="2:2" x14ac:dyDescent="0.3">
      <c r="B1818" s="94" t="s">
        <v>2345</v>
      </c>
    </row>
    <row r="1819" spans="2:2" x14ac:dyDescent="0.3">
      <c r="B1819" s="94" t="s">
        <v>2346</v>
      </c>
    </row>
    <row r="1820" spans="2:2" x14ac:dyDescent="0.3">
      <c r="B1820" s="94" t="s">
        <v>2347</v>
      </c>
    </row>
    <row r="1821" spans="2:2" x14ac:dyDescent="0.3">
      <c r="B1821" s="94" t="s">
        <v>2348</v>
      </c>
    </row>
    <row r="1822" spans="2:2" x14ac:dyDescent="0.3">
      <c r="B1822" s="94" t="s">
        <v>2349</v>
      </c>
    </row>
    <row r="1823" spans="2:2" x14ac:dyDescent="0.3">
      <c r="B1823" s="94" t="s">
        <v>2350</v>
      </c>
    </row>
    <row r="1824" spans="2:2" x14ac:dyDescent="0.3">
      <c r="B1824" s="94" t="s">
        <v>2351</v>
      </c>
    </row>
    <row r="1825" spans="2:2" x14ac:dyDescent="0.3">
      <c r="B1825" s="94" t="s">
        <v>2352</v>
      </c>
    </row>
    <row r="1826" spans="2:2" x14ac:dyDescent="0.3">
      <c r="B1826" s="94" t="s">
        <v>2353</v>
      </c>
    </row>
    <row r="1827" spans="2:2" x14ac:dyDescent="0.3">
      <c r="B1827" s="94" t="s">
        <v>2354</v>
      </c>
    </row>
    <row r="1828" spans="2:2" x14ac:dyDescent="0.3">
      <c r="B1828" s="94" t="s">
        <v>2355</v>
      </c>
    </row>
    <row r="1829" spans="2:2" x14ac:dyDescent="0.3">
      <c r="B1829" s="94" t="s">
        <v>2356</v>
      </c>
    </row>
    <row r="1830" spans="2:2" x14ac:dyDescent="0.3">
      <c r="B1830" s="94" t="s">
        <v>2357</v>
      </c>
    </row>
    <row r="1831" spans="2:2" x14ac:dyDescent="0.3">
      <c r="B1831" s="94" t="s">
        <v>2358</v>
      </c>
    </row>
    <row r="1832" spans="2:2" x14ac:dyDescent="0.3">
      <c r="B1832" s="94" t="s">
        <v>2359</v>
      </c>
    </row>
    <row r="1833" spans="2:2" x14ac:dyDescent="0.3">
      <c r="B1833" s="94" t="s">
        <v>2360</v>
      </c>
    </row>
    <row r="1834" spans="2:2" x14ac:dyDescent="0.3">
      <c r="B1834" s="94" t="s">
        <v>2361</v>
      </c>
    </row>
    <row r="1835" spans="2:2" x14ac:dyDescent="0.3">
      <c r="B1835" s="94" t="s">
        <v>2362</v>
      </c>
    </row>
    <row r="1836" spans="2:2" x14ac:dyDescent="0.3">
      <c r="B1836" s="94" t="s">
        <v>2363</v>
      </c>
    </row>
    <row r="1838" spans="2:2" ht="18" x14ac:dyDescent="0.35">
      <c r="B1838" s="194" t="s">
        <v>441</v>
      </c>
    </row>
    <row r="1839" spans="2:2" x14ac:dyDescent="0.3">
      <c r="B1839" s="94" t="s">
        <v>2364</v>
      </c>
    </row>
    <row r="1840" spans="2:2" x14ac:dyDescent="0.3">
      <c r="B1840" s="195" t="s">
        <v>1865</v>
      </c>
    </row>
    <row r="1841" spans="2:2" x14ac:dyDescent="0.3">
      <c r="B1841" s="195" t="s">
        <v>2365</v>
      </c>
    </row>
    <row r="1842" spans="2:2" x14ac:dyDescent="0.3">
      <c r="B1842" s="94" t="s">
        <v>2366</v>
      </c>
    </row>
    <row r="1843" spans="2:2" x14ac:dyDescent="0.3">
      <c r="B1843" s="94" t="s">
        <v>2367</v>
      </c>
    </row>
    <row r="1844" spans="2:2" x14ac:dyDescent="0.3">
      <c r="B1844" s="196" t="s">
        <v>2368</v>
      </c>
    </row>
    <row r="1845" spans="2:2" x14ac:dyDescent="0.3">
      <c r="B1845" s="94" t="s">
        <v>2369</v>
      </c>
    </row>
    <row r="1846" spans="2:2" x14ac:dyDescent="0.3">
      <c r="B1846" s="94" t="s">
        <v>2370</v>
      </c>
    </row>
    <row r="1847" spans="2:2" x14ac:dyDescent="0.3">
      <c r="B1847" s="94" t="s">
        <v>2371</v>
      </c>
    </row>
    <row r="1848" spans="2:2" x14ac:dyDescent="0.3">
      <c r="B1848" s="94" t="s">
        <v>2372</v>
      </c>
    </row>
    <row r="1849" spans="2:2" x14ac:dyDescent="0.3">
      <c r="B1849" s="94" t="s">
        <v>2373</v>
      </c>
    </row>
    <row r="1850" spans="2:2" x14ac:dyDescent="0.3">
      <c r="B1850" s="94" t="s">
        <v>2374</v>
      </c>
    </row>
    <row r="1851" spans="2:2" x14ac:dyDescent="0.3">
      <c r="B1851" s="94" t="s">
        <v>2375</v>
      </c>
    </row>
    <row r="1852" spans="2:2" x14ac:dyDescent="0.3">
      <c r="B1852" s="94" t="s">
        <v>2376</v>
      </c>
    </row>
    <row r="1853" spans="2:2" x14ac:dyDescent="0.3">
      <c r="B1853" s="94" t="s">
        <v>2377</v>
      </c>
    </row>
    <row r="1854" spans="2:2" x14ac:dyDescent="0.3">
      <c r="B1854" s="94" t="s">
        <v>2378</v>
      </c>
    </row>
    <row r="1855" spans="2:2" x14ac:dyDescent="0.3">
      <c r="B1855" s="94" t="s">
        <v>2379</v>
      </c>
    </row>
    <row r="1856" spans="2:2" x14ac:dyDescent="0.3">
      <c r="B1856" s="94" t="s">
        <v>2380</v>
      </c>
    </row>
    <row r="1857" spans="2:4" x14ac:dyDescent="0.3">
      <c r="B1857" s="94" t="s">
        <v>2381</v>
      </c>
    </row>
    <row r="1858" spans="2:4" x14ac:dyDescent="0.3">
      <c r="B1858" s="94" t="s">
        <v>2382</v>
      </c>
    </row>
    <row r="1859" spans="2:4" x14ac:dyDescent="0.3">
      <c r="B1859" s="94" t="s">
        <v>2383</v>
      </c>
    </row>
    <row r="1861" spans="2:4" x14ac:dyDescent="0.3">
      <c r="C1861" s="171" t="s">
        <v>2384</v>
      </c>
    </row>
    <row r="1862" spans="2:4" x14ac:dyDescent="0.3">
      <c r="C1862" s="85" t="s">
        <v>2385</v>
      </c>
      <c r="D1862" s="85" t="s">
        <v>2386</v>
      </c>
    </row>
    <row r="1863" spans="2:4" x14ac:dyDescent="0.3">
      <c r="C1863" s="197">
        <v>1</v>
      </c>
      <c r="D1863" s="94" t="s">
        <v>2387</v>
      </c>
    </row>
    <row r="1864" spans="2:4" x14ac:dyDescent="0.3">
      <c r="C1864" s="197">
        <v>2</v>
      </c>
      <c r="D1864" s="94" t="s">
        <v>2388</v>
      </c>
    </row>
    <row r="1865" spans="2:4" x14ac:dyDescent="0.3">
      <c r="C1865" s="197">
        <v>3</v>
      </c>
      <c r="D1865" s="94" t="s">
        <v>2389</v>
      </c>
    </row>
    <row r="1866" spans="2:4" x14ac:dyDescent="0.3">
      <c r="C1866" s="197">
        <v>4</v>
      </c>
      <c r="D1866" s="94" t="s">
        <v>2390</v>
      </c>
    </row>
    <row r="1867" spans="2:4" x14ac:dyDescent="0.3">
      <c r="C1867" s="197">
        <v>5</v>
      </c>
      <c r="D1867" s="94" t="s">
        <v>2391</v>
      </c>
    </row>
    <row r="1868" spans="2:4" x14ac:dyDescent="0.3">
      <c r="C1868" s="171" t="s">
        <v>2392</v>
      </c>
    </row>
    <row r="1869" spans="2:4" x14ac:dyDescent="0.3">
      <c r="C1869" s="85" t="s">
        <v>2385</v>
      </c>
      <c r="D1869" s="85" t="s">
        <v>2386</v>
      </c>
    </row>
    <row r="1870" spans="2:4" x14ac:dyDescent="0.3">
      <c r="C1870" s="197">
        <v>1</v>
      </c>
      <c r="D1870" s="94" t="s">
        <v>2393</v>
      </c>
    </row>
    <row r="1871" spans="2:4" x14ac:dyDescent="0.3">
      <c r="C1871" s="197">
        <v>2</v>
      </c>
      <c r="D1871" s="94" t="s">
        <v>2394</v>
      </c>
    </row>
    <row r="1872" spans="2:4" x14ac:dyDescent="0.3">
      <c r="C1872" s="197">
        <v>3</v>
      </c>
      <c r="D1872" s="94" t="s">
        <v>2395</v>
      </c>
    </row>
    <row r="1873" spans="2:4" x14ac:dyDescent="0.3">
      <c r="C1873" s="197">
        <v>4</v>
      </c>
      <c r="D1873" s="94" t="s">
        <v>2396</v>
      </c>
    </row>
    <row r="1874" spans="2:4" x14ac:dyDescent="0.3">
      <c r="C1874" s="197">
        <v>5</v>
      </c>
      <c r="D1874" s="94" t="s">
        <v>2397</v>
      </c>
    </row>
    <row r="1875" spans="2:4" x14ac:dyDescent="0.3">
      <c r="C1875" s="197">
        <v>6</v>
      </c>
      <c r="D1875" s="94" t="s">
        <v>2398</v>
      </c>
    </row>
    <row r="1876" spans="2:4" x14ac:dyDescent="0.3">
      <c r="C1876" s="171" t="s">
        <v>2399</v>
      </c>
    </row>
    <row r="1877" spans="2:4" x14ac:dyDescent="0.3">
      <c r="C1877" s="85" t="s">
        <v>2400</v>
      </c>
      <c r="D1877" s="85" t="s">
        <v>2401</v>
      </c>
    </row>
    <row r="1878" spans="2:4" x14ac:dyDescent="0.3">
      <c r="C1878" s="197">
        <v>1</v>
      </c>
      <c r="D1878" s="94" t="s">
        <v>2402</v>
      </c>
    </row>
    <row r="1879" spans="2:4" x14ac:dyDescent="0.3">
      <c r="C1879" s="197">
        <v>2</v>
      </c>
      <c r="D1879" s="94" t="s">
        <v>2403</v>
      </c>
    </row>
    <row r="1880" spans="2:4" x14ac:dyDescent="0.3">
      <c r="C1880" s="197">
        <v>3</v>
      </c>
      <c r="D1880" s="94" t="s">
        <v>2404</v>
      </c>
    </row>
    <row r="1881" spans="2:4" x14ac:dyDescent="0.3">
      <c r="C1881" s="197">
        <v>4</v>
      </c>
      <c r="D1881" s="94" t="s">
        <v>2405</v>
      </c>
    </row>
    <row r="1882" spans="2:4" x14ac:dyDescent="0.3">
      <c r="C1882" s="197">
        <v>5</v>
      </c>
      <c r="D1882" s="94" t="s">
        <v>2406</v>
      </c>
    </row>
    <row r="1884" spans="2:4" ht="18" x14ac:dyDescent="0.35">
      <c r="B1884" s="194" t="s">
        <v>723</v>
      </c>
    </row>
    <row r="1885" spans="2:4" x14ac:dyDescent="0.3">
      <c r="B1885" s="195" t="s">
        <v>1023</v>
      </c>
    </row>
    <row r="1886" spans="2:4" x14ac:dyDescent="0.3">
      <c r="B1886" s="195" t="s">
        <v>986</v>
      </c>
    </row>
    <row r="1887" spans="2:4" x14ac:dyDescent="0.3">
      <c r="B1887" s="195" t="s">
        <v>2407</v>
      </c>
    </row>
    <row r="1888" spans="2:4" x14ac:dyDescent="0.3">
      <c r="B1888" s="94" t="s">
        <v>2408</v>
      </c>
    </row>
    <row r="1889" spans="2:2" x14ac:dyDescent="0.3">
      <c r="B1889" s="196" t="s">
        <v>999</v>
      </c>
    </row>
    <row r="1890" spans="2:2" x14ac:dyDescent="0.3">
      <c r="B1890" s="94" t="s">
        <v>2409</v>
      </c>
    </row>
    <row r="1891" spans="2:2" x14ac:dyDescent="0.3">
      <c r="B1891" s="94" t="s">
        <v>2410</v>
      </c>
    </row>
    <row r="1892" spans="2:2" x14ac:dyDescent="0.3">
      <c r="B1892" s="94" t="s">
        <v>2411</v>
      </c>
    </row>
    <row r="1893" spans="2:2" x14ac:dyDescent="0.3">
      <c r="B1893" s="94" t="s">
        <v>2412</v>
      </c>
    </row>
    <row r="1894" spans="2:2" x14ac:dyDescent="0.3">
      <c r="B1894" s="94" t="s">
        <v>2413</v>
      </c>
    </row>
    <row r="1895" spans="2:2" x14ac:dyDescent="0.3">
      <c r="B1895" s="94" t="s">
        <v>2414</v>
      </c>
    </row>
    <row r="1896" spans="2:2" x14ac:dyDescent="0.3">
      <c r="B1896" s="94" t="s">
        <v>2415</v>
      </c>
    </row>
    <row r="1897" spans="2:2" x14ac:dyDescent="0.3">
      <c r="B1897" s="94" t="s">
        <v>2416</v>
      </c>
    </row>
    <row r="1898" spans="2:2" x14ac:dyDescent="0.3">
      <c r="B1898" s="94" t="s">
        <v>2417</v>
      </c>
    </row>
    <row r="1899" spans="2:2" x14ac:dyDescent="0.3">
      <c r="B1899" s="94" t="s">
        <v>2418</v>
      </c>
    </row>
    <row r="1900" spans="2:2" x14ac:dyDescent="0.3">
      <c r="B1900" s="94" t="s">
        <v>2419</v>
      </c>
    </row>
    <row r="1901" spans="2:2" x14ac:dyDescent="0.3">
      <c r="B1901" s="94" t="s">
        <v>2420</v>
      </c>
    </row>
    <row r="1902" spans="2:2" x14ac:dyDescent="0.3">
      <c r="B1902" s="94" t="s">
        <v>1004</v>
      </c>
    </row>
    <row r="1903" spans="2:2" x14ac:dyDescent="0.3">
      <c r="B1903" s="94" t="s">
        <v>2421</v>
      </c>
    </row>
    <row r="1904" spans="2:2" x14ac:dyDescent="0.3">
      <c r="B1904" s="94" t="s">
        <v>2422</v>
      </c>
    </row>
    <row r="1905" spans="2:2" x14ac:dyDescent="0.3">
      <c r="B1905" s="94" t="s">
        <v>2423</v>
      </c>
    </row>
    <row r="1907" spans="2:2" ht="18" x14ac:dyDescent="0.35">
      <c r="B1907" s="194" t="s">
        <v>802</v>
      </c>
    </row>
    <row r="1908" spans="2:2" x14ac:dyDescent="0.3">
      <c r="B1908" s="195" t="s">
        <v>1564</v>
      </c>
    </row>
    <row r="1909" spans="2:2" x14ac:dyDescent="0.3">
      <c r="B1909" s="195" t="s">
        <v>2424</v>
      </c>
    </row>
    <row r="1910" spans="2:2" x14ac:dyDescent="0.3">
      <c r="B1910" s="94" t="s">
        <v>2425</v>
      </c>
    </row>
    <row r="1911" spans="2:2" x14ac:dyDescent="0.3">
      <c r="B1911" s="195" t="s">
        <v>987</v>
      </c>
    </row>
    <row r="1912" spans="2:2" x14ac:dyDescent="0.3">
      <c r="B1912" s="94" t="s">
        <v>1570</v>
      </c>
    </row>
    <row r="1913" spans="2:2" x14ac:dyDescent="0.3">
      <c r="B1913" s="196" t="s">
        <v>989</v>
      </c>
    </row>
    <row r="1914" spans="2:2" x14ac:dyDescent="0.3">
      <c r="B1914" s="94" t="s">
        <v>2426</v>
      </c>
    </row>
    <row r="1915" spans="2:2" x14ac:dyDescent="0.3">
      <c r="B1915" s="94" t="s">
        <v>2427</v>
      </c>
    </row>
    <row r="1916" spans="2:2" x14ac:dyDescent="0.3">
      <c r="B1916" s="94" t="s">
        <v>2428</v>
      </c>
    </row>
    <row r="1917" spans="2:2" x14ac:dyDescent="0.3">
      <c r="B1917" s="94" t="s">
        <v>2429</v>
      </c>
    </row>
    <row r="1918" spans="2:2" x14ac:dyDescent="0.3">
      <c r="B1918" s="94" t="s">
        <v>2430</v>
      </c>
    </row>
    <row r="1919" spans="2:2" x14ac:dyDescent="0.3">
      <c r="B1919" s="94" t="s">
        <v>2431</v>
      </c>
    </row>
    <row r="1920" spans="2:2" x14ac:dyDescent="0.3">
      <c r="B1920" s="94" t="s">
        <v>2432</v>
      </c>
    </row>
    <row r="1921" spans="2:2" x14ac:dyDescent="0.3">
      <c r="B1921" s="94" t="s">
        <v>1147</v>
      </c>
    </row>
    <row r="1922" spans="2:2" x14ac:dyDescent="0.3">
      <c r="B1922" s="94" t="s">
        <v>2433</v>
      </c>
    </row>
    <row r="1923" spans="2:2" x14ac:dyDescent="0.3">
      <c r="B1923" s="94" t="s">
        <v>2434</v>
      </c>
    </row>
    <row r="1924" spans="2:2" x14ac:dyDescent="0.3">
      <c r="B1924" s="94" t="s">
        <v>2435</v>
      </c>
    </row>
    <row r="1926" spans="2:2" ht="18" x14ac:dyDescent="0.35">
      <c r="B1926" s="194" t="s">
        <v>402</v>
      </c>
    </row>
    <row r="1927" spans="2:2" x14ac:dyDescent="0.3">
      <c r="B1927" s="195" t="s">
        <v>1760</v>
      </c>
    </row>
    <row r="1928" spans="2:2" x14ac:dyDescent="0.3">
      <c r="B1928" s="195" t="s">
        <v>986</v>
      </c>
    </row>
    <row r="1929" spans="2:2" x14ac:dyDescent="0.3">
      <c r="B1929" s="195" t="s">
        <v>997</v>
      </c>
    </row>
    <row r="1930" spans="2:2" x14ac:dyDescent="0.3">
      <c r="B1930" s="94" t="s">
        <v>988</v>
      </c>
    </row>
    <row r="1931" spans="2:2" x14ac:dyDescent="0.3">
      <c r="B1931" s="196" t="s">
        <v>989</v>
      </c>
    </row>
    <row r="1932" spans="2:2" x14ac:dyDescent="0.3">
      <c r="B1932" s="94" t="s">
        <v>2436</v>
      </c>
    </row>
    <row r="1933" spans="2:2" x14ac:dyDescent="0.3">
      <c r="B1933" s="94" t="s">
        <v>2437</v>
      </c>
    </row>
    <row r="1934" spans="2:2" x14ac:dyDescent="0.3">
      <c r="B1934" s="94" t="s">
        <v>2438</v>
      </c>
    </row>
    <row r="1935" spans="2:2" x14ac:dyDescent="0.3">
      <c r="B1935" s="94" t="s">
        <v>2439</v>
      </c>
    </row>
    <row r="1936" spans="2:2" x14ac:dyDescent="0.3">
      <c r="B1936" s="94" t="s">
        <v>2440</v>
      </c>
    </row>
    <row r="1937" spans="2:2" x14ac:dyDescent="0.3">
      <c r="B1937" s="94" t="s">
        <v>2441</v>
      </c>
    </row>
    <row r="1939" spans="2:2" ht="18" x14ac:dyDescent="0.35">
      <c r="B1939" s="194" t="s">
        <v>2442</v>
      </c>
    </row>
    <row r="1940" spans="2:2" x14ac:dyDescent="0.3">
      <c r="B1940" s="195" t="s">
        <v>2443</v>
      </c>
    </row>
    <row r="1941" spans="2:2" x14ac:dyDescent="0.3">
      <c r="B1941" s="195" t="s">
        <v>986</v>
      </c>
    </row>
    <row r="1942" spans="2:2" x14ac:dyDescent="0.3">
      <c r="B1942" s="195" t="s">
        <v>997</v>
      </c>
    </row>
    <row r="1943" spans="2:2" x14ac:dyDescent="0.3">
      <c r="B1943" s="94" t="s">
        <v>2444</v>
      </c>
    </row>
    <row r="1944" spans="2:2" x14ac:dyDescent="0.3">
      <c r="B1944" s="94" t="s">
        <v>2445</v>
      </c>
    </row>
    <row r="1945" spans="2:2" x14ac:dyDescent="0.3">
      <c r="B1945" s="196" t="s">
        <v>989</v>
      </c>
    </row>
    <row r="1946" spans="2:2" x14ac:dyDescent="0.3">
      <c r="B1946" s="94" t="s">
        <v>2446</v>
      </c>
    </row>
    <row r="1947" spans="2:2" x14ac:dyDescent="0.3">
      <c r="B1947" s="94" t="s">
        <v>2447</v>
      </c>
    </row>
    <row r="1948" spans="2:2" x14ac:dyDescent="0.3">
      <c r="B1948" s="94" t="s">
        <v>2448</v>
      </c>
    </row>
    <row r="1949" spans="2:2" x14ac:dyDescent="0.3">
      <c r="B1949" s="94" t="s">
        <v>2449</v>
      </c>
    </row>
    <row r="1950" spans="2:2" x14ac:dyDescent="0.3">
      <c r="B1950" s="94" t="s">
        <v>2450</v>
      </c>
    </row>
    <row r="1951" spans="2:2" x14ac:dyDescent="0.3">
      <c r="B1951" s="94" t="s">
        <v>2451</v>
      </c>
    </row>
    <row r="1952" spans="2:2" x14ac:dyDescent="0.3">
      <c r="B1952" s="94" t="s">
        <v>2452</v>
      </c>
    </row>
    <row r="1953" spans="2:2" x14ac:dyDescent="0.3">
      <c r="B1953" s="94" t="s">
        <v>2453</v>
      </c>
    </row>
    <row r="1954" spans="2:2" x14ac:dyDescent="0.3">
      <c r="B1954" s="94" t="s">
        <v>1851</v>
      </c>
    </row>
    <row r="1955" spans="2:2" x14ac:dyDescent="0.3">
      <c r="B1955" s="94" t="s">
        <v>2454</v>
      </c>
    </row>
    <row r="1956" spans="2:2" x14ac:dyDescent="0.3">
      <c r="B1956" s="94" t="s">
        <v>2455</v>
      </c>
    </row>
    <row r="1957" spans="2:2" x14ac:dyDescent="0.3">
      <c r="B1957" s="94" t="s">
        <v>2456</v>
      </c>
    </row>
    <row r="1959" spans="2:2" ht="18" x14ac:dyDescent="0.35">
      <c r="B1959" s="194" t="s">
        <v>429</v>
      </c>
    </row>
    <row r="1960" spans="2:2" x14ac:dyDescent="0.3">
      <c r="B1960" s="195" t="s">
        <v>1844</v>
      </c>
    </row>
    <row r="1961" spans="2:2" x14ac:dyDescent="0.3">
      <c r="B1961" s="195" t="s">
        <v>1008</v>
      </c>
    </row>
    <row r="1962" spans="2:2" x14ac:dyDescent="0.3">
      <c r="B1962" s="195" t="s">
        <v>1117</v>
      </c>
    </row>
    <row r="1963" spans="2:2" x14ac:dyDescent="0.3">
      <c r="B1963" s="94" t="s">
        <v>2457</v>
      </c>
    </row>
    <row r="1964" spans="2:2" x14ac:dyDescent="0.3">
      <c r="B1964" s="94" t="s">
        <v>2458</v>
      </c>
    </row>
    <row r="1965" spans="2:2" x14ac:dyDescent="0.3">
      <c r="B1965" s="94" t="s">
        <v>2459</v>
      </c>
    </row>
    <row r="1966" spans="2:2" x14ac:dyDescent="0.3">
      <c r="B1966" s="196" t="s">
        <v>989</v>
      </c>
    </row>
    <row r="1967" spans="2:2" x14ac:dyDescent="0.3">
      <c r="B1967" s="94" t="s">
        <v>2460</v>
      </c>
    </row>
    <row r="1968" spans="2:2" x14ac:dyDescent="0.3">
      <c r="B1968" s="94" t="s">
        <v>2461</v>
      </c>
    </row>
    <row r="1969" spans="2:2" x14ac:dyDescent="0.3">
      <c r="B1969" s="94" t="s">
        <v>2462</v>
      </c>
    </row>
    <row r="1970" spans="2:2" x14ac:dyDescent="0.3">
      <c r="B1970" s="94" t="s">
        <v>2463</v>
      </c>
    </row>
    <row r="1971" spans="2:2" x14ac:dyDescent="0.3">
      <c r="B1971" s="94" t="s">
        <v>2464</v>
      </c>
    </row>
    <row r="1972" spans="2:2" x14ac:dyDescent="0.3">
      <c r="B1972" s="94" t="s">
        <v>2465</v>
      </c>
    </row>
    <row r="1973" spans="2:2" x14ac:dyDescent="0.3">
      <c r="B1973" s="94" t="s">
        <v>2466</v>
      </c>
    </row>
    <row r="1974" spans="2:2" x14ac:dyDescent="0.3">
      <c r="B1974" s="94" t="s">
        <v>1130</v>
      </c>
    </row>
    <row r="1975" spans="2:2" x14ac:dyDescent="0.3">
      <c r="B1975" s="94" t="s">
        <v>1131</v>
      </c>
    </row>
    <row r="1976" spans="2:2" x14ac:dyDescent="0.3">
      <c r="B1976" s="94" t="s">
        <v>2467</v>
      </c>
    </row>
    <row r="1977" spans="2:2" x14ac:dyDescent="0.3">
      <c r="B1977" s="94" t="s">
        <v>2468</v>
      </c>
    </row>
    <row r="1978" spans="2:2" x14ac:dyDescent="0.3">
      <c r="B1978" s="94" t="s">
        <v>1134</v>
      </c>
    </row>
    <row r="1979" spans="2:2" x14ac:dyDescent="0.3">
      <c r="B1979" s="94" t="s">
        <v>1135</v>
      </c>
    </row>
    <row r="1980" spans="2:2" x14ac:dyDescent="0.3">
      <c r="B1980" s="94" t="s">
        <v>1136</v>
      </c>
    </row>
    <row r="1981" spans="2:2" x14ac:dyDescent="0.3">
      <c r="B1981" s="94" t="s">
        <v>1137</v>
      </c>
    </row>
    <row r="1982" spans="2:2" x14ac:dyDescent="0.3">
      <c r="B1982" s="94" t="s">
        <v>1138</v>
      </c>
    </row>
    <row r="1983" spans="2:2" x14ac:dyDescent="0.3">
      <c r="B1983" s="94" t="s">
        <v>1139</v>
      </c>
    </row>
    <row r="1984" spans="2:2" x14ac:dyDescent="0.3">
      <c r="B1984" s="94" t="s">
        <v>2469</v>
      </c>
    </row>
    <row r="1985" spans="2:2" x14ac:dyDescent="0.3">
      <c r="B1985" s="94" t="s">
        <v>2470</v>
      </c>
    </row>
    <row r="1986" spans="2:2" x14ac:dyDescent="0.3">
      <c r="B1986" s="94" t="s">
        <v>1142</v>
      </c>
    </row>
    <row r="1987" spans="2:2" x14ac:dyDescent="0.3">
      <c r="B1987" s="94" t="s">
        <v>2471</v>
      </c>
    </row>
    <row r="1988" spans="2:2" x14ac:dyDescent="0.3">
      <c r="B1988" s="94" t="s">
        <v>2472</v>
      </c>
    </row>
    <row r="1989" spans="2:2" x14ac:dyDescent="0.3">
      <c r="B1989" s="94" t="s">
        <v>1145</v>
      </c>
    </row>
    <row r="1990" spans="2:2" x14ac:dyDescent="0.3">
      <c r="B1990" s="94" t="s">
        <v>2473</v>
      </c>
    </row>
    <row r="1991" spans="2:2" x14ac:dyDescent="0.3">
      <c r="B1991" s="94" t="s">
        <v>1147</v>
      </c>
    </row>
    <row r="1992" spans="2:2" x14ac:dyDescent="0.3">
      <c r="B1992" s="94" t="s">
        <v>2474</v>
      </c>
    </row>
    <row r="1993" spans="2:2" x14ac:dyDescent="0.3">
      <c r="B1993" s="94" t="s">
        <v>2475</v>
      </c>
    </row>
    <row r="1994" spans="2:2" x14ac:dyDescent="0.3">
      <c r="B1994" s="94" t="s">
        <v>2476</v>
      </c>
    </row>
    <row r="1995" spans="2:2" x14ac:dyDescent="0.3">
      <c r="B1995" s="94" t="s">
        <v>2477</v>
      </c>
    </row>
    <row r="1996" spans="2:2" x14ac:dyDescent="0.3">
      <c r="B1996" s="94" t="s">
        <v>2478</v>
      </c>
    </row>
    <row r="1997" spans="2:2" x14ac:dyDescent="0.3">
      <c r="B1997" s="94" t="s">
        <v>2479</v>
      </c>
    </row>
    <row r="1998" spans="2:2" x14ac:dyDescent="0.3">
      <c r="B1998" s="94" t="s">
        <v>2480</v>
      </c>
    </row>
    <row r="2000" spans="2:2" ht="18" x14ac:dyDescent="0.35">
      <c r="B2000" s="194" t="s">
        <v>810</v>
      </c>
    </row>
    <row r="2001" spans="2:2" x14ac:dyDescent="0.3">
      <c r="B2001" s="195" t="s">
        <v>2481</v>
      </c>
    </row>
    <row r="2002" spans="2:2" x14ac:dyDescent="0.3">
      <c r="B2002" s="195" t="s">
        <v>1008</v>
      </c>
    </row>
    <row r="2003" spans="2:2" x14ac:dyDescent="0.3">
      <c r="B2003" s="195" t="s">
        <v>997</v>
      </c>
    </row>
    <row r="2004" spans="2:2" x14ac:dyDescent="0.3">
      <c r="B2004" s="94" t="s">
        <v>2482</v>
      </c>
    </row>
    <row r="2005" spans="2:2" x14ac:dyDescent="0.3">
      <c r="B2005" s="94" t="s">
        <v>2483</v>
      </c>
    </row>
    <row r="2006" spans="2:2" x14ac:dyDescent="0.3">
      <c r="B2006" s="196" t="s">
        <v>1409</v>
      </c>
    </row>
    <row r="2007" spans="2:2" x14ac:dyDescent="0.3">
      <c r="B2007" s="94" t="s">
        <v>2484</v>
      </c>
    </row>
    <row r="2008" spans="2:2" x14ac:dyDescent="0.3">
      <c r="B2008" s="94" t="s">
        <v>2485</v>
      </c>
    </row>
    <row r="2009" spans="2:2" x14ac:dyDescent="0.3">
      <c r="B2009" s="94" t="s">
        <v>2486</v>
      </c>
    </row>
    <row r="2010" spans="2:2" x14ac:dyDescent="0.3">
      <c r="B2010" s="94" t="s">
        <v>2487</v>
      </c>
    </row>
    <row r="2011" spans="2:2" x14ac:dyDescent="0.3">
      <c r="B2011" s="94" t="s">
        <v>2488</v>
      </c>
    </row>
    <row r="2012" spans="2:2" x14ac:dyDescent="0.3">
      <c r="B2012" s="94" t="s">
        <v>2489</v>
      </c>
    </row>
    <row r="2013" spans="2:2" x14ac:dyDescent="0.3">
      <c r="B2013" s="94" t="s">
        <v>2490</v>
      </c>
    </row>
    <row r="2014" spans="2:2" x14ac:dyDescent="0.3">
      <c r="B2014" s="94" t="s">
        <v>2491</v>
      </c>
    </row>
    <row r="2015" spans="2:2" x14ac:dyDescent="0.3">
      <c r="B2015" s="94" t="s">
        <v>2492</v>
      </c>
    </row>
    <row r="2016" spans="2:2" x14ac:dyDescent="0.3">
      <c r="B2016" s="94" t="s">
        <v>2493</v>
      </c>
    </row>
    <row r="2018" spans="2:3" x14ac:dyDescent="0.3">
      <c r="B2018" s="85" t="s">
        <v>2494</v>
      </c>
      <c r="C2018" s="85" t="s">
        <v>2495</v>
      </c>
    </row>
    <row r="2019" spans="2:3" x14ac:dyDescent="0.3">
      <c r="B2019" s="94" t="s">
        <v>2496</v>
      </c>
      <c r="C2019" s="94" t="s">
        <v>2497</v>
      </c>
    </row>
    <row r="2020" spans="2:3" x14ac:dyDescent="0.3">
      <c r="B2020" s="94" t="s">
        <v>2498</v>
      </c>
      <c r="C2020" s="94" t="s">
        <v>2499</v>
      </c>
    </row>
    <row r="2021" spans="2:3" x14ac:dyDescent="0.3">
      <c r="B2021" s="94" t="s">
        <v>2500</v>
      </c>
      <c r="C2021" s="94" t="s">
        <v>2501</v>
      </c>
    </row>
    <row r="2022" spans="2:3" x14ac:dyDescent="0.3">
      <c r="B2022" s="94" t="s">
        <v>2502</v>
      </c>
      <c r="C2022" s="94" t="s">
        <v>2503</v>
      </c>
    </row>
    <row r="2023" spans="2:3" x14ac:dyDescent="0.3">
      <c r="B2023" s="94" t="s">
        <v>2504</v>
      </c>
      <c r="C2023" s="94" t="s">
        <v>2505</v>
      </c>
    </row>
    <row r="2025" spans="2:3" x14ac:dyDescent="0.3">
      <c r="B2025" s="94" t="s">
        <v>2506</v>
      </c>
    </row>
    <row r="2026" spans="2:3" x14ac:dyDescent="0.3">
      <c r="B2026" s="94" t="s">
        <v>2507</v>
      </c>
    </row>
    <row r="2027" spans="2:3" x14ac:dyDescent="0.3">
      <c r="B2027" s="94" t="s">
        <v>1147</v>
      </c>
    </row>
    <row r="2028" spans="2:3" x14ac:dyDescent="0.3">
      <c r="B2028" s="94" t="s">
        <v>2508</v>
      </c>
    </row>
    <row r="2029" spans="2:3" x14ac:dyDescent="0.3">
      <c r="B2029" s="94" t="s">
        <v>2509</v>
      </c>
    </row>
    <row r="2031" spans="2:3" ht="18" x14ac:dyDescent="0.35">
      <c r="B2031" s="194" t="s">
        <v>236</v>
      </c>
    </row>
    <row r="2032" spans="2:3" x14ac:dyDescent="0.3">
      <c r="B2032" s="195" t="s">
        <v>1782</v>
      </c>
    </row>
    <row r="2033" spans="2:2" x14ac:dyDescent="0.3">
      <c r="B2033" s="195" t="s">
        <v>986</v>
      </c>
    </row>
    <row r="2034" spans="2:2" x14ac:dyDescent="0.3">
      <c r="B2034" s="195" t="s">
        <v>1153</v>
      </c>
    </row>
    <row r="2035" spans="2:2" x14ac:dyDescent="0.3">
      <c r="B2035" s="94" t="s">
        <v>988</v>
      </c>
    </row>
    <row r="2036" spans="2:2" x14ac:dyDescent="0.3">
      <c r="B2036" s="196" t="s">
        <v>1154</v>
      </c>
    </row>
    <row r="2037" spans="2:2" x14ac:dyDescent="0.3">
      <c r="B2037" s="94" t="s">
        <v>2510</v>
      </c>
    </row>
    <row r="2038" spans="2:2" x14ac:dyDescent="0.3">
      <c r="B2038" s="94" t="s">
        <v>2511</v>
      </c>
    </row>
    <row r="2039" spans="2:2" x14ac:dyDescent="0.3">
      <c r="B2039" s="94" t="s">
        <v>2512</v>
      </c>
    </row>
    <row r="2040" spans="2:2" x14ac:dyDescent="0.3">
      <c r="B2040" s="94" t="s">
        <v>2513</v>
      </c>
    </row>
    <row r="2041" spans="2:2" x14ac:dyDescent="0.3">
      <c r="B2041" s="94" t="s">
        <v>2514</v>
      </c>
    </row>
    <row r="2042" spans="2:2" x14ac:dyDescent="0.3">
      <c r="B2042" s="94" t="s">
        <v>2515</v>
      </c>
    </row>
    <row r="2043" spans="2:2" x14ac:dyDescent="0.3">
      <c r="B2043" s="94" t="s">
        <v>2516</v>
      </c>
    </row>
    <row r="2044" spans="2:2" x14ac:dyDescent="0.3">
      <c r="B2044" s="94" t="s">
        <v>2517</v>
      </c>
    </row>
    <row r="2045" spans="2:2" x14ac:dyDescent="0.3">
      <c r="B2045" s="94" t="s">
        <v>2518</v>
      </c>
    </row>
    <row r="2046" spans="2:2" x14ac:dyDescent="0.3">
      <c r="B2046" s="94" t="s">
        <v>2519</v>
      </c>
    </row>
    <row r="2047" spans="2:2" x14ac:dyDescent="0.3">
      <c r="B2047" s="94" t="s">
        <v>2520</v>
      </c>
    </row>
    <row r="2048" spans="2:2" x14ac:dyDescent="0.3">
      <c r="B2048" s="94" t="s">
        <v>2521</v>
      </c>
    </row>
    <row r="2049" spans="2:2" x14ac:dyDescent="0.3">
      <c r="B2049" s="94" t="s">
        <v>2522</v>
      </c>
    </row>
    <row r="2050" spans="2:2" x14ac:dyDescent="0.3">
      <c r="B2050" s="94" t="s">
        <v>2523</v>
      </c>
    </row>
    <row r="2051" spans="2:2" x14ac:dyDescent="0.3">
      <c r="B2051" s="94" t="s">
        <v>2524</v>
      </c>
    </row>
    <row r="2053" spans="2:2" ht="18" x14ac:dyDescent="0.35">
      <c r="B2053" s="194" t="s">
        <v>693</v>
      </c>
    </row>
    <row r="2054" spans="2:2" x14ac:dyDescent="0.3">
      <c r="B2054" s="195" t="s">
        <v>1490</v>
      </c>
    </row>
    <row r="2055" spans="2:2" x14ac:dyDescent="0.3">
      <c r="B2055" s="195" t="s">
        <v>986</v>
      </c>
    </row>
    <row r="2056" spans="2:2" x14ac:dyDescent="0.3">
      <c r="B2056" s="195" t="s">
        <v>1024</v>
      </c>
    </row>
    <row r="2057" spans="2:2" x14ac:dyDescent="0.3">
      <c r="B2057" s="94" t="s">
        <v>1475</v>
      </c>
    </row>
    <row r="2058" spans="2:2" x14ac:dyDescent="0.3">
      <c r="B2058" s="196" t="s">
        <v>1154</v>
      </c>
    </row>
    <row r="2059" spans="2:2" x14ac:dyDescent="0.3">
      <c r="B2059" s="94" t="s">
        <v>2525</v>
      </c>
    </row>
    <row r="2060" spans="2:2" x14ac:dyDescent="0.3">
      <c r="B2060" s="94" t="s">
        <v>2526</v>
      </c>
    </row>
    <row r="2061" spans="2:2" x14ac:dyDescent="0.3">
      <c r="B2061" s="94" t="s">
        <v>2527</v>
      </c>
    </row>
    <row r="2062" spans="2:2" x14ac:dyDescent="0.3">
      <c r="B2062" s="94" t="s">
        <v>2528</v>
      </c>
    </row>
    <row r="2063" spans="2:2" x14ac:dyDescent="0.3">
      <c r="B2063" s="94" t="s">
        <v>2529</v>
      </c>
    </row>
    <row r="2064" spans="2:2" x14ac:dyDescent="0.3">
      <c r="B2064" s="94" t="s">
        <v>2530</v>
      </c>
    </row>
    <row r="2066" spans="2:2" ht="18" x14ac:dyDescent="0.35">
      <c r="B2066" s="194" t="s">
        <v>213</v>
      </c>
    </row>
    <row r="2067" spans="2:2" x14ac:dyDescent="0.3">
      <c r="B2067" s="195" t="s">
        <v>1750</v>
      </c>
    </row>
    <row r="2068" spans="2:2" x14ac:dyDescent="0.3">
      <c r="B2068" s="195" t="s">
        <v>986</v>
      </c>
    </row>
    <row r="2069" spans="2:2" x14ac:dyDescent="0.3">
      <c r="B2069" s="195" t="s">
        <v>1366</v>
      </c>
    </row>
    <row r="2070" spans="2:2" x14ac:dyDescent="0.3">
      <c r="B2070" s="94" t="s">
        <v>988</v>
      </c>
    </row>
    <row r="2071" spans="2:2" x14ac:dyDescent="0.3">
      <c r="B2071" s="196" t="s">
        <v>989</v>
      </c>
    </row>
    <row r="2072" spans="2:2" x14ac:dyDescent="0.3">
      <c r="B2072" s="94" t="s">
        <v>2531</v>
      </c>
    </row>
    <row r="2073" spans="2:2" x14ac:dyDescent="0.3">
      <c r="B2073" s="94" t="s">
        <v>2532</v>
      </c>
    </row>
    <row r="2074" spans="2:2" x14ac:dyDescent="0.3">
      <c r="B2074" s="94" t="s">
        <v>2533</v>
      </c>
    </row>
    <row r="2075" spans="2:2" x14ac:dyDescent="0.3">
      <c r="B2075" s="94" t="s">
        <v>1147</v>
      </c>
    </row>
    <row r="2076" spans="2:2" x14ac:dyDescent="0.3">
      <c r="B2076" s="94" t="s">
        <v>2534</v>
      </c>
    </row>
    <row r="2077" spans="2:2" x14ac:dyDescent="0.3">
      <c r="B2077" s="94" t="s">
        <v>2535</v>
      </c>
    </row>
    <row r="2079" spans="2:2" ht="18" x14ac:dyDescent="0.35">
      <c r="B2079" s="194" t="s">
        <v>185</v>
      </c>
    </row>
    <row r="2080" spans="2:2" x14ac:dyDescent="0.3">
      <c r="B2080" s="94" t="s">
        <v>2536</v>
      </c>
    </row>
    <row r="2081" spans="2:2" x14ac:dyDescent="0.3">
      <c r="B2081" s="195" t="s">
        <v>986</v>
      </c>
    </row>
    <row r="2082" spans="2:2" x14ac:dyDescent="0.3">
      <c r="B2082" s="195" t="s">
        <v>1153</v>
      </c>
    </row>
    <row r="2083" spans="2:2" x14ac:dyDescent="0.3">
      <c r="B2083" s="94" t="s">
        <v>2537</v>
      </c>
    </row>
    <row r="2084" spans="2:2" x14ac:dyDescent="0.3">
      <c r="B2084" s="94" t="s">
        <v>2538</v>
      </c>
    </row>
    <row r="2085" spans="2:2" x14ac:dyDescent="0.3">
      <c r="B2085" s="196" t="s">
        <v>1154</v>
      </c>
    </row>
    <row r="2086" spans="2:2" x14ac:dyDescent="0.3">
      <c r="B2086" s="94" t="s">
        <v>2539</v>
      </c>
    </row>
    <row r="2087" spans="2:2" x14ac:dyDescent="0.3">
      <c r="B2087" s="94" t="s">
        <v>2540</v>
      </c>
    </row>
    <row r="2088" spans="2:2" x14ac:dyDescent="0.3">
      <c r="B2088" s="94" t="s">
        <v>2541</v>
      </c>
    </row>
    <row r="2089" spans="2:2" x14ac:dyDescent="0.3">
      <c r="B2089" s="94" t="s">
        <v>2542</v>
      </c>
    </row>
    <row r="2090" spans="2:2" x14ac:dyDescent="0.3">
      <c r="B2090" s="94" t="s">
        <v>2543</v>
      </c>
    </row>
    <row r="2091" spans="2:2" x14ac:dyDescent="0.3">
      <c r="B2091" s="94" t="s">
        <v>2544</v>
      </c>
    </row>
    <row r="2092" spans="2:2" x14ac:dyDescent="0.3">
      <c r="B2092" s="94" t="s">
        <v>2545</v>
      </c>
    </row>
    <row r="2093" spans="2:2" x14ac:dyDescent="0.3">
      <c r="B2093" s="94" t="s">
        <v>2546</v>
      </c>
    </row>
    <row r="2094" spans="2:2" x14ac:dyDescent="0.3">
      <c r="B2094" s="94" t="s">
        <v>2547</v>
      </c>
    </row>
    <row r="2095" spans="2:2" x14ac:dyDescent="0.3">
      <c r="B2095" s="94" t="s">
        <v>2548</v>
      </c>
    </row>
    <row r="2097" spans="2:2" ht="18" x14ac:dyDescent="0.35">
      <c r="B2097" s="194" t="s">
        <v>793</v>
      </c>
    </row>
    <row r="2098" spans="2:2" x14ac:dyDescent="0.3">
      <c r="B2098" s="195" t="s">
        <v>1742</v>
      </c>
    </row>
    <row r="2099" spans="2:2" x14ac:dyDescent="0.3">
      <c r="B2099" s="195" t="s">
        <v>986</v>
      </c>
    </row>
    <row r="2100" spans="2:2" x14ac:dyDescent="0.3">
      <c r="B2100" s="195" t="s">
        <v>987</v>
      </c>
    </row>
    <row r="2101" spans="2:2" x14ac:dyDescent="0.3">
      <c r="B2101" s="94" t="s">
        <v>2549</v>
      </c>
    </row>
    <row r="2102" spans="2:2" x14ac:dyDescent="0.3">
      <c r="B2102" s="94" t="s">
        <v>2550</v>
      </c>
    </row>
    <row r="2103" spans="2:2" x14ac:dyDescent="0.3">
      <c r="B2103" s="196" t="s">
        <v>1346</v>
      </c>
    </row>
    <row r="2104" spans="2:2" x14ac:dyDescent="0.3">
      <c r="B2104" s="94" t="s">
        <v>2551</v>
      </c>
    </row>
    <row r="2105" spans="2:2" x14ac:dyDescent="0.3">
      <c r="B2105" s="94" t="s">
        <v>2552</v>
      </c>
    </row>
    <row r="2106" spans="2:2" x14ac:dyDescent="0.3">
      <c r="B2106" s="94" t="s">
        <v>2553</v>
      </c>
    </row>
    <row r="2107" spans="2:2" x14ac:dyDescent="0.3">
      <c r="B2107" s="94" t="s">
        <v>2554</v>
      </c>
    </row>
    <row r="2108" spans="2:2" x14ac:dyDescent="0.3">
      <c r="B2108" s="94" t="s">
        <v>2555</v>
      </c>
    </row>
    <row r="2109" spans="2:2" x14ac:dyDescent="0.3">
      <c r="B2109" s="94" t="s">
        <v>2556</v>
      </c>
    </row>
    <row r="2110" spans="2:2" x14ac:dyDescent="0.3">
      <c r="B2110" s="94" t="s">
        <v>2557</v>
      </c>
    </row>
    <row r="2111" spans="2:2" x14ac:dyDescent="0.3">
      <c r="B2111" s="94" t="s">
        <v>2558</v>
      </c>
    </row>
    <row r="2112" spans="2:2" x14ac:dyDescent="0.3">
      <c r="B2112" s="94" t="s">
        <v>2559</v>
      </c>
    </row>
    <row r="2113" spans="2:2" x14ac:dyDescent="0.3">
      <c r="B2113" s="94" t="s">
        <v>2560</v>
      </c>
    </row>
    <row r="2114" spans="2:2" x14ac:dyDescent="0.3">
      <c r="B2114" s="94" t="s">
        <v>2561</v>
      </c>
    </row>
    <row r="2115" spans="2:2" x14ac:dyDescent="0.3">
      <c r="B2115" s="94" t="s">
        <v>2562</v>
      </c>
    </row>
    <row r="2116" spans="2:2" x14ac:dyDescent="0.3">
      <c r="B2116" s="94" t="s">
        <v>2563</v>
      </c>
    </row>
    <row r="2118" spans="2:2" ht="18" x14ac:dyDescent="0.35">
      <c r="B2118" s="194" t="s">
        <v>483</v>
      </c>
    </row>
    <row r="2119" spans="2:2" x14ac:dyDescent="0.3">
      <c r="B2119" s="195" t="s">
        <v>1023</v>
      </c>
    </row>
    <row r="2120" spans="2:2" x14ac:dyDescent="0.3">
      <c r="B2120" s="195" t="s">
        <v>986</v>
      </c>
    </row>
    <row r="2121" spans="2:2" x14ac:dyDescent="0.3">
      <c r="B2121" s="195" t="s">
        <v>1366</v>
      </c>
    </row>
    <row r="2122" spans="2:2" x14ac:dyDescent="0.3">
      <c r="B2122" s="94" t="s">
        <v>2564</v>
      </c>
    </row>
    <row r="2123" spans="2:2" x14ac:dyDescent="0.3">
      <c r="B2123" s="94" t="s">
        <v>2565</v>
      </c>
    </row>
    <row r="2124" spans="2:2" x14ac:dyDescent="0.3">
      <c r="B2124" s="196" t="s">
        <v>999</v>
      </c>
    </row>
    <row r="2125" spans="2:2" x14ac:dyDescent="0.3">
      <c r="B2125" s="94" t="s">
        <v>2566</v>
      </c>
    </row>
    <row r="2126" spans="2:2" x14ac:dyDescent="0.3">
      <c r="B2126" s="94" t="s">
        <v>2567</v>
      </c>
    </row>
    <row r="2127" spans="2:2" x14ac:dyDescent="0.3">
      <c r="B2127" s="94" t="s">
        <v>2568</v>
      </c>
    </row>
    <row r="2129" spans="2:2" ht="18" x14ac:dyDescent="0.35">
      <c r="B2129" s="194" t="s">
        <v>403</v>
      </c>
    </row>
    <row r="2130" spans="2:2" x14ac:dyDescent="0.3">
      <c r="B2130" s="195" t="s">
        <v>1490</v>
      </c>
    </row>
    <row r="2131" spans="2:2" x14ac:dyDescent="0.3">
      <c r="B2131" s="195" t="s">
        <v>986</v>
      </c>
    </row>
    <row r="2132" spans="2:2" x14ac:dyDescent="0.3">
      <c r="B2132" s="195" t="s">
        <v>987</v>
      </c>
    </row>
    <row r="2133" spans="2:2" x14ac:dyDescent="0.3">
      <c r="B2133" s="94" t="s">
        <v>988</v>
      </c>
    </row>
    <row r="2134" spans="2:2" x14ac:dyDescent="0.3">
      <c r="B2134" s="196" t="s">
        <v>1384</v>
      </c>
    </row>
    <row r="2135" spans="2:2" x14ac:dyDescent="0.3">
      <c r="B2135" s="94" t="s">
        <v>2569</v>
      </c>
    </row>
    <row r="2136" spans="2:2" x14ac:dyDescent="0.3">
      <c r="B2136" s="94" t="s">
        <v>2570</v>
      </c>
    </row>
    <row r="2137" spans="2:2" x14ac:dyDescent="0.3">
      <c r="B2137" s="94" t="s">
        <v>2571</v>
      </c>
    </row>
    <row r="2138" spans="2:2" x14ac:dyDescent="0.3">
      <c r="B2138" s="94" t="s">
        <v>2572</v>
      </c>
    </row>
    <row r="2139" spans="2:2" x14ac:dyDescent="0.3">
      <c r="B2139" s="94" t="s">
        <v>2573</v>
      </c>
    </row>
    <row r="2140" spans="2:2" x14ac:dyDescent="0.3">
      <c r="B2140" s="94" t="s">
        <v>2574</v>
      </c>
    </row>
    <row r="2141" spans="2:2" x14ac:dyDescent="0.3">
      <c r="B2141" s="94" t="s">
        <v>2575</v>
      </c>
    </row>
    <row r="2142" spans="2:2" x14ac:dyDescent="0.3">
      <c r="B2142" s="94" t="s">
        <v>2576</v>
      </c>
    </row>
    <row r="2143" spans="2:2" x14ac:dyDescent="0.3">
      <c r="B2143" s="94" t="s">
        <v>2577</v>
      </c>
    </row>
    <row r="2144" spans="2:2" x14ac:dyDescent="0.3">
      <c r="B2144" s="94" t="s">
        <v>2578</v>
      </c>
    </row>
    <row r="2145" spans="2:2" x14ac:dyDescent="0.3">
      <c r="B2145" s="94" t="s">
        <v>2579</v>
      </c>
    </row>
    <row r="2147" spans="2:2" ht="18" x14ac:dyDescent="0.35">
      <c r="B2147" s="194" t="s">
        <v>414</v>
      </c>
    </row>
    <row r="2148" spans="2:2" x14ac:dyDescent="0.3">
      <c r="B2148" s="195" t="s">
        <v>1473</v>
      </c>
    </row>
    <row r="2149" spans="2:2" x14ac:dyDescent="0.3">
      <c r="B2149" s="195" t="s">
        <v>986</v>
      </c>
    </row>
    <row r="2150" spans="2:2" x14ac:dyDescent="0.3">
      <c r="B2150" s="195" t="s">
        <v>1366</v>
      </c>
    </row>
    <row r="2151" spans="2:2" x14ac:dyDescent="0.3">
      <c r="B2151" s="94" t="s">
        <v>988</v>
      </c>
    </row>
    <row r="2152" spans="2:2" x14ac:dyDescent="0.3">
      <c r="B2152" s="196" t="s">
        <v>999</v>
      </c>
    </row>
    <row r="2153" spans="2:2" x14ac:dyDescent="0.3">
      <c r="B2153" s="94" t="s">
        <v>2580</v>
      </c>
    </row>
    <row r="2154" spans="2:2" x14ac:dyDescent="0.3">
      <c r="B2154" s="94" t="s">
        <v>2581</v>
      </c>
    </row>
    <row r="2155" spans="2:2" x14ac:dyDescent="0.3">
      <c r="B2155" s="94" t="s">
        <v>2582</v>
      </c>
    </row>
    <row r="2156" spans="2:2" x14ac:dyDescent="0.3">
      <c r="B2156" s="94" t="s">
        <v>2583</v>
      </c>
    </row>
    <row r="2157" spans="2:2" x14ac:dyDescent="0.3">
      <c r="B2157" s="94" t="s">
        <v>2584</v>
      </c>
    </row>
    <row r="2158" spans="2:2" x14ac:dyDescent="0.3">
      <c r="B2158" s="94" t="s">
        <v>2585</v>
      </c>
    </row>
    <row r="2159" spans="2:2" x14ac:dyDescent="0.3">
      <c r="B2159" s="94" t="s">
        <v>2586</v>
      </c>
    </row>
    <row r="2160" spans="2:2" x14ac:dyDescent="0.3">
      <c r="B2160" s="94" t="s">
        <v>2587</v>
      </c>
    </row>
    <row r="2161" spans="2:2" x14ac:dyDescent="0.3">
      <c r="B2161" s="94" t="s">
        <v>2588</v>
      </c>
    </row>
    <row r="2163" spans="2:2" ht="18" x14ac:dyDescent="0.35">
      <c r="B2163" s="194" t="s">
        <v>817</v>
      </c>
    </row>
    <row r="2164" spans="2:2" x14ac:dyDescent="0.3">
      <c r="B2164" s="195" t="s">
        <v>2589</v>
      </c>
    </row>
    <row r="2165" spans="2:2" x14ac:dyDescent="0.3">
      <c r="B2165" s="195" t="s">
        <v>986</v>
      </c>
    </row>
    <row r="2166" spans="2:2" x14ac:dyDescent="0.3">
      <c r="B2166" s="195" t="s">
        <v>1799</v>
      </c>
    </row>
    <row r="2167" spans="2:2" x14ac:dyDescent="0.3">
      <c r="B2167" s="94" t="s">
        <v>2590</v>
      </c>
    </row>
    <row r="2168" spans="2:2" x14ac:dyDescent="0.3">
      <c r="B2168" s="94" t="s">
        <v>2591</v>
      </c>
    </row>
    <row r="2169" spans="2:2" x14ac:dyDescent="0.3">
      <c r="B2169" s="196" t="s">
        <v>1154</v>
      </c>
    </row>
    <row r="2170" spans="2:2" x14ac:dyDescent="0.3">
      <c r="B2170" s="94" t="s">
        <v>2592</v>
      </c>
    </row>
    <row r="2171" spans="2:2" x14ac:dyDescent="0.3">
      <c r="B2171" s="94" t="s">
        <v>2593</v>
      </c>
    </row>
    <row r="2172" spans="2:2" x14ac:dyDescent="0.3">
      <c r="B2172" s="94" t="s">
        <v>2594</v>
      </c>
    </row>
    <row r="2173" spans="2:2" x14ac:dyDescent="0.3">
      <c r="B2173" s="94" t="s">
        <v>2595</v>
      </c>
    </row>
    <row r="2174" spans="2:2" x14ac:dyDescent="0.3">
      <c r="B2174" s="94" t="s">
        <v>2596</v>
      </c>
    </row>
    <row r="2175" spans="2:2" x14ac:dyDescent="0.3">
      <c r="B2175" s="94" t="s">
        <v>2597</v>
      </c>
    </row>
    <row r="2176" spans="2:2" x14ac:dyDescent="0.3">
      <c r="B2176" s="94" t="s">
        <v>2598</v>
      </c>
    </row>
    <row r="2177" spans="2:2" x14ac:dyDescent="0.3">
      <c r="B2177" s="94" t="s">
        <v>2599</v>
      </c>
    </row>
    <row r="2178" spans="2:2" x14ac:dyDescent="0.3">
      <c r="B2178" s="94" t="s">
        <v>2600</v>
      </c>
    </row>
    <row r="2179" spans="2:2" x14ac:dyDescent="0.3">
      <c r="B2179" s="94" t="s">
        <v>2601</v>
      </c>
    </row>
    <row r="2180" spans="2:2" x14ac:dyDescent="0.3">
      <c r="B2180" s="94" t="s">
        <v>1757</v>
      </c>
    </row>
    <row r="2181" spans="2:2" x14ac:dyDescent="0.3">
      <c r="B2181" s="94" t="s">
        <v>2602</v>
      </c>
    </row>
    <row r="2182" spans="2:2" x14ac:dyDescent="0.3">
      <c r="B2182" s="94" t="s">
        <v>2603</v>
      </c>
    </row>
    <row r="2183" spans="2:2" x14ac:dyDescent="0.3">
      <c r="B2183" s="94" t="s">
        <v>2604</v>
      </c>
    </row>
    <row r="2184" spans="2:2" x14ac:dyDescent="0.3">
      <c r="B2184" s="94" t="s">
        <v>2605</v>
      </c>
    </row>
    <row r="2185" spans="2:2" x14ac:dyDescent="0.3">
      <c r="B2185" s="94" t="s">
        <v>2606</v>
      </c>
    </row>
    <row r="2186" spans="2:2" x14ac:dyDescent="0.3">
      <c r="B2186" s="94" t="s">
        <v>2607</v>
      </c>
    </row>
    <row r="2187" spans="2:2" x14ac:dyDescent="0.3">
      <c r="B2187" s="94" t="s">
        <v>2608</v>
      </c>
    </row>
    <row r="2188" spans="2:2" x14ac:dyDescent="0.3">
      <c r="B2188" s="94" t="s">
        <v>2609</v>
      </c>
    </row>
    <row r="2189" spans="2:2" x14ac:dyDescent="0.3">
      <c r="B2189" s="94" t="s">
        <v>2610</v>
      </c>
    </row>
    <row r="2190" spans="2:2" x14ac:dyDescent="0.3">
      <c r="B2190" s="94" t="s">
        <v>2611</v>
      </c>
    </row>
    <row r="2191" spans="2:2" x14ac:dyDescent="0.3">
      <c r="B2191" s="94" t="s">
        <v>2612</v>
      </c>
    </row>
    <row r="2192" spans="2:2" x14ac:dyDescent="0.3">
      <c r="B2192" s="94" t="s">
        <v>2613</v>
      </c>
    </row>
    <row r="2193" spans="2:2" x14ac:dyDescent="0.3">
      <c r="B2193" s="94" t="s">
        <v>1004</v>
      </c>
    </row>
    <row r="2194" spans="2:2" x14ac:dyDescent="0.3">
      <c r="B2194" s="94" t="s">
        <v>2614</v>
      </c>
    </row>
    <row r="2195" spans="2:2" x14ac:dyDescent="0.3">
      <c r="B2195" s="94" t="s">
        <v>2615</v>
      </c>
    </row>
    <row r="2197" spans="2:2" ht="18" x14ac:dyDescent="0.35">
      <c r="B2197" s="194" t="s">
        <v>901</v>
      </c>
    </row>
    <row r="2198" spans="2:2" x14ac:dyDescent="0.3">
      <c r="B2198" s="195" t="s">
        <v>2616</v>
      </c>
    </row>
    <row r="2199" spans="2:2" x14ac:dyDescent="0.3">
      <c r="B2199" s="195" t="s">
        <v>986</v>
      </c>
    </row>
    <row r="2200" spans="2:2" x14ac:dyDescent="0.3">
      <c r="B2200" s="195" t="s">
        <v>987</v>
      </c>
    </row>
    <row r="2201" spans="2:2" x14ac:dyDescent="0.3">
      <c r="B2201" s="94" t="s">
        <v>1570</v>
      </c>
    </row>
    <row r="2202" spans="2:2" x14ac:dyDescent="0.3">
      <c r="B2202" s="196" t="s">
        <v>1384</v>
      </c>
    </row>
    <row r="2203" spans="2:2" x14ac:dyDescent="0.3">
      <c r="B2203" s="94" t="s">
        <v>2617</v>
      </c>
    </row>
    <row r="2204" spans="2:2" x14ac:dyDescent="0.3">
      <c r="B2204" s="94" t="s">
        <v>2618</v>
      </c>
    </row>
    <row r="2205" spans="2:2" x14ac:dyDescent="0.3">
      <c r="B2205" s="94" t="s">
        <v>2619</v>
      </c>
    </row>
    <row r="2206" spans="2:2" x14ac:dyDescent="0.3">
      <c r="B2206" s="94" t="s">
        <v>2620</v>
      </c>
    </row>
    <row r="2207" spans="2:2" x14ac:dyDescent="0.3">
      <c r="B2207" s="94" t="s">
        <v>2621</v>
      </c>
    </row>
    <row r="2208" spans="2:2" x14ac:dyDescent="0.3">
      <c r="B2208" s="94" t="s">
        <v>2622</v>
      </c>
    </row>
    <row r="2209" spans="2:2" x14ac:dyDescent="0.3">
      <c r="B2209" s="94" t="s">
        <v>2623</v>
      </c>
    </row>
    <row r="2210" spans="2:2" x14ac:dyDescent="0.3">
      <c r="B2210" s="94" t="s">
        <v>2624</v>
      </c>
    </row>
    <row r="2211" spans="2:2" x14ac:dyDescent="0.3">
      <c r="B2211" s="94" t="s">
        <v>2625</v>
      </c>
    </row>
    <row r="2212" spans="2:2" x14ac:dyDescent="0.3">
      <c r="B2212" s="94" t="s">
        <v>2626</v>
      </c>
    </row>
    <row r="2213" spans="2:2" x14ac:dyDescent="0.3">
      <c r="B2213" s="94" t="s">
        <v>2627</v>
      </c>
    </row>
    <row r="2214" spans="2:2" x14ac:dyDescent="0.3">
      <c r="B2214" s="94" t="s">
        <v>2628</v>
      </c>
    </row>
    <row r="2215" spans="2:2" x14ac:dyDescent="0.3">
      <c r="B2215" s="94" t="s">
        <v>2629</v>
      </c>
    </row>
    <row r="2216" spans="2:2" x14ac:dyDescent="0.3">
      <c r="B2216" s="94" t="s">
        <v>2630</v>
      </c>
    </row>
    <row r="2217" spans="2:2" x14ac:dyDescent="0.3">
      <c r="B2217" s="94" t="s">
        <v>2631</v>
      </c>
    </row>
    <row r="2218" spans="2:2" x14ac:dyDescent="0.3">
      <c r="B2218" s="94" t="s">
        <v>2632</v>
      </c>
    </row>
    <row r="2220" spans="2:2" ht="18" x14ac:dyDescent="0.35">
      <c r="B2220" s="194" t="s">
        <v>700</v>
      </c>
    </row>
    <row r="2221" spans="2:2" x14ac:dyDescent="0.3">
      <c r="B2221" s="195" t="s">
        <v>1604</v>
      </c>
    </row>
    <row r="2222" spans="2:2" x14ac:dyDescent="0.3">
      <c r="B2222" s="195" t="s">
        <v>986</v>
      </c>
    </row>
    <row r="2223" spans="2:2" x14ac:dyDescent="0.3">
      <c r="B2223" s="195" t="s">
        <v>1491</v>
      </c>
    </row>
    <row r="2224" spans="2:2" x14ac:dyDescent="0.3">
      <c r="B2224" s="94" t="s">
        <v>1475</v>
      </c>
    </row>
    <row r="2225" spans="2:2" x14ac:dyDescent="0.3">
      <c r="B2225" s="196" t="s">
        <v>989</v>
      </c>
    </row>
    <row r="2226" spans="2:2" x14ac:dyDescent="0.3">
      <c r="B2226" s="94" t="s">
        <v>2633</v>
      </c>
    </row>
    <row r="2227" spans="2:2" x14ac:dyDescent="0.3">
      <c r="B2227" s="94" t="s">
        <v>2634</v>
      </c>
    </row>
    <row r="2228" spans="2:2" x14ac:dyDescent="0.3">
      <c r="B2228" s="94" t="s">
        <v>2635</v>
      </c>
    </row>
    <row r="2229" spans="2:2" x14ac:dyDescent="0.3">
      <c r="B2229" s="94" t="s">
        <v>2636</v>
      </c>
    </row>
    <row r="2230" spans="2:2" x14ac:dyDescent="0.3">
      <c r="B2230" s="94" t="s">
        <v>2637</v>
      </c>
    </row>
    <row r="2231" spans="2:2" x14ac:dyDescent="0.3">
      <c r="B2231" s="94" t="s">
        <v>2638</v>
      </c>
    </row>
    <row r="2232" spans="2:2" x14ac:dyDescent="0.3">
      <c r="B2232" s="94" t="s">
        <v>2639</v>
      </c>
    </row>
    <row r="2233" spans="2:2" x14ac:dyDescent="0.3">
      <c r="B2233" s="94" t="s">
        <v>2640</v>
      </c>
    </row>
    <row r="2235" spans="2:2" ht="18" x14ac:dyDescent="0.35">
      <c r="B2235" s="194" t="s">
        <v>368</v>
      </c>
    </row>
    <row r="2236" spans="2:2" x14ac:dyDescent="0.3">
      <c r="B2236" s="195" t="s">
        <v>2641</v>
      </c>
    </row>
    <row r="2237" spans="2:2" x14ac:dyDescent="0.3">
      <c r="B2237" s="195" t="s">
        <v>986</v>
      </c>
    </row>
    <row r="2238" spans="2:2" x14ac:dyDescent="0.3">
      <c r="B2238" s="195" t="s">
        <v>1024</v>
      </c>
    </row>
    <row r="2239" spans="2:2" x14ac:dyDescent="0.3">
      <c r="B2239" s="94" t="s">
        <v>988</v>
      </c>
    </row>
    <row r="2240" spans="2:2" x14ac:dyDescent="0.3">
      <c r="B2240" s="196" t="s">
        <v>1346</v>
      </c>
    </row>
    <row r="2241" spans="2:2" x14ac:dyDescent="0.3">
      <c r="B2241" s="94" t="s">
        <v>2642</v>
      </c>
    </row>
    <row r="2242" spans="2:2" x14ac:dyDescent="0.3">
      <c r="B2242" s="94" t="s">
        <v>2643</v>
      </c>
    </row>
    <row r="2243" spans="2:2" x14ac:dyDescent="0.3">
      <c r="B2243" s="94" t="s">
        <v>2644</v>
      </c>
    </row>
    <row r="2244" spans="2:2" x14ac:dyDescent="0.3">
      <c r="B2244" s="94" t="s">
        <v>2645</v>
      </c>
    </row>
    <row r="2245" spans="2:2" x14ac:dyDescent="0.3">
      <c r="B2245" s="94" t="s">
        <v>2646</v>
      </c>
    </row>
    <row r="2246" spans="2:2" x14ac:dyDescent="0.3">
      <c r="B2246" s="94" t="s">
        <v>2647</v>
      </c>
    </row>
    <row r="2247" spans="2:2" x14ac:dyDescent="0.3">
      <c r="B2247" s="94" t="s">
        <v>2648</v>
      </c>
    </row>
    <row r="2248" spans="2:2" x14ac:dyDescent="0.3">
      <c r="B2248" s="94" t="s">
        <v>2649</v>
      </c>
    </row>
    <row r="2249" spans="2:2" x14ac:dyDescent="0.3">
      <c r="B2249" s="94" t="s">
        <v>2650</v>
      </c>
    </row>
    <row r="2251" spans="2:2" ht="18" x14ac:dyDescent="0.35">
      <c r="B2251" s="194" t="s">
        <v>214</v>
      </c>
    </row>
    <row r="2252" spans="2:2" x14ac:dyDescent="0.3">
      <c r="B2252" s="195" t="s">
        <v>2027</v>
      </c>
    </row>
    <row r="2253" spans="2:2" x14ac:dyDescent="0.3">
      <c r="B2253" s="195" t="s">
        <v>986</v>
      </c>
    </row>
    <row r="2254" spans="2:2" x14ac:dyDescent="0.3">
      <c r="B2254" s="195" t="s">
        <v>1024</v>
      </c>
    </row>
    <row r="2255" spans="2:2" x14ac:dyDescent="0.3">
      <c r="B2255" s="94" t="s">
        <v>988</v>
      </c>
    </row>
    <row r="2256" spans="2:2" x14ac:dyDescent="0.3">
      <c r="B2256" s="196" t="s">
        <v>1346</v>
      </c>
    </row>
    <row r="2257" spans="2:2" x14ac:dyDescent="0.3">
      <c r="B2257" s="94" t="s">
        <v>2651</v>
      </c>
    </row>
    <row r="2258" spans="2:2" x14ac:dyDescent="0.3">
      <c r="B2258" s="94" t="s">
        <v>2652</v>
      </c>
    </row>
    <row r="2259" spans="2:2" x14ac:dyDescent="0.3">
      <c r="B2259" s="94" t="s">
        <v>2653</v>
      </c>
    </row>
    <row r="2260" spans="2:2" x14ac:dyDescent="0.3">
      <c r="B2260" s="94" t="s">
        <v>2654</v>
      </c>
    </row>
    <row r="2261" spans="2:2" x14ac:dyDescent="0.3">
      <c r="B2261" s="94" t="s">
        <v>2655</v>
      </c>
    </row>
    <row r="2262" spans="2:2" x14ac:dyDescent="0.3">
      <c r="B2262" s="94" t="s">
        <v>2648</v>
      </c>
    </row>
    <row r="2263" spans="2:2" x14ac:dyDescent="0.3">
      <c r="B2263" s="94" t="s">
        <v>2649</v>
      </c>
    </row>
    <row r="2264" spans="2:2" x14ac:dyDescent="0.3">
      <c r="B2264" s="94" t="s">
        <v>2650</v>
      </c>
    </row>
    <row r="2266" spans="2:2" ht="18" x14ac:dyDescent="0.35">
      <c r="B2266" s="194" t="s">
        <v>371</v>
      </c>
    </row>
    <row r="2267" spans="2:2" x14ac:dyDescent="0.3">
      <c r="B2267" s="195" t="s">
        <v>2027</v>
      </c>
    </row>
    <row r="2268" spans="2:2" x14ac:dyDescent="0.3">
      <c r="B2268" s="195" t="s">
        <v>986</v>
      </c>
    </row>
    <row r="2269" spans="2:2" x14ac:dyDescent="0.3">
      <c r="B2269" s="195" t="s">
        <v>1024</v>
      </c>
    </row>
    <row r="2270" spans="2:2" x14ac:dyDescent="0.3">
      <c r="B2270" s="94" t="s">
        <v>2656</v>
      </c>
    </row>
    <row r="2271" spans="2:2" x14ac:dyDescent="0.3">
      <c r="B2271" s="196" t="s">
        <v>1346</v>
      </c>
    </row>
    <row r="2272" spans="2:2" x14ac:dyDescent="0.3">
      <c r="B2272" s="94" t="s">
        <v>2657</v>
      </c>
    </row>
    <row r="2273" spans="2:2" x14ac:dyDescent="0.3">
      <c r="B2273" s="94" t="s">
        <v>2658</v>
      </c>
    </row>
    <row r="2274" spans="2:2" x14ac:dyDescent="0.3">
      <c r="B2274" s="94" t="s">
        <v>2659</v>
      </c>
    </row>
    <row r="2275" spans="2:2" x14ac:dyDescent="0.3">
      <c r="B2275" s="94" t="s">
        <v>2660</v>
      </c>
    </row>
    <row r="2276" spans="2:2" x14ac:dyDescent="0.3">
      <c r="B2276" s="94" t="s">
        <v>2648</v>
      </c>
    </row>
    <row r="2277" spans="2:2" x14ac:dyDescent="0.3">
      <c r="B2277" s="94" t="s">
        <v>2649</v>
      </c>
    </row>
    <row r="2278" spans="2:2" x14ac:dyDescent="0.3">
      <c r="B2278" s="94" t="s">
        <v>2661</v>
      </c>
    </row>
    <row r="2280" spans="2:2" ht="18" x14ac:dyDescent="0.35">
      <c r="B2280" s="194" t="s">
        <v>237</v>
      </c>
    </row>
    <row r="2281" spans="2:2" x14ac:dyDescent="0.3">
      <c r="B2281" s="195" t="s">
        <v>2662</v>
      </c>
    </row>
    <row r="2282" spans="2:2" x14ac:dyDescent="0.3">
      <c r="B2282" s="195" t="s">
        <v>986</v>
      </c>
    </row>
    <row r="2283" spans="2:2" x14ac:dyDescent="0.3">
      <c r="B2283" s="195" t="s">
        <v>1024</v>
      </c>
    </row>
    <row r="2284" spans="2:2" x14ac:dyDescent="0.3">
      <c r="B2284" s="94" t="s">
        <v>2663</v>
      </c>
    </row>
    <row r="2285" spans="2:2" x14ac:dyDescent="0.3">
      <c r="B2285" s="196" t="s">
        <v>1154</v>
      </c>
    </row>
    <row r="2286" spans="2:2" x14ac:dyDescent="0.3">
      <c r="B2286" s="94" t="s">
        <v>2664</v>
      </c>
    </row>
    <row r="2287" spans="2:2" x14ac:dyDescent="0.3">
      <c r="B2287" s="94" t="s">
        <v>2665</v>
      </c>
    </row>
    <row r="2288" spans="2:2" x14ac:dyDescent="0.3">
      <c r="B2288" s="94" t="s">
        <v>2666</v>
      </c>
    </row>
    <row r="2289" spans="2:2" x14ac:dyDescent="0.3">
      <c r="B2289" s="94" t="s">
        <v>2667</v>
      </c>
    </row>
    <row r="2290" spans="2:2" x14ac:dyDescent="0.3">
      <c r="B2290" s="94" t="s">
        <v>2668</v>
      </c>
    </row>
    <row r="2291" spans="2:2" x14ac:dyDescent="0.3">
      <c r="B2291" s="94" t="s">
        <v>2669</v>
      </c>
    </row>
    <row r="2292" spans="2:2" x14ac:dyDescent="0.3">
      <c r="B2292" s="94" t="s">
        <v>2670</v>
      </c>
    </row>
    <row r="2293" spans="2:2" x14ac:dyDescent="0.3">
      <c r="B2293" s="94" t="s">
        <v>2671</v>
      </c>
    </row>
    <row r="2294" spans="2:2" x14ac:dyDescent="0.3">
      <c r="B2294" s="94" t="s">
        <v>2672</v>
      </c>
    </row>
    <row r="2295" spans="2:2" x14ac:dyDescent="0.3">
      <c r="B2295" s="94" t="s">
        <v>2673</v>
      </c>
    </row>
    <row r="2296" spans="2:2" x14ac:dyDescent="0.3">
      <c r="B2296" s="94" t="s">
        <v>2674</v>
      </c>
    </row>
    <row r="2297" spans="2:2" x14ac:dyDescent="0.3">
      <c r="B2297" s="94" t="s">
        <v>2675</v>
      </c>
    </row>
    <row r="2298" spans="2:2" x14ac:dyDescent="0.3">
      <c r="B2298" s="94" t="s">
        <v>2676</v>
      </c>
    </row>
    <row r="2299" spans="2:2" x14ac:dyDescent="0.3">
      <c r="B2299" s="94" t="s">
        <v>2677</v>
      </c>
    </row>
    <row r="2300" spans="2:2" x14ac:dyDescent="0.3">
      <c r="B2300" s="94" t="s">
        <v>2678</v>
      </c>
    </row>
    <row r="2301" spans="2:2" x14ac:dyDescent="0.3">
      <c r="B2301" s="94" t="s">
        <v>2679</v>
      </c>
    </row>
    <row r="2302" spans="2:2" x14ac:dyDescent="0.3">
      <c r="B2302" s="94" t="s">
        <v>2680</v>
      </c>
    </row>
    <row r="2303" spans="2:2" x14ac:dyDescent="0.3">
      <c r="B2303" s="94" t="s">
        <v>2681</v>
      </c>
    </row>
    <row r="2304" spans="2:2" x14ac:dyDescent="0.3">
      <c r="B2304" s="94" t="s">
        <v>2682</v>
      </c>
    </row>
    <row r="2305" spans="2:2" x14ac:dyDescent="0.3">
      <c r="B2305" s="94" t="s">
        <v>2683</v>
      </c>
    </row>
    <row r="2306" spans="2:2" x14ac:dyDescent="0.3">
      <c r="B2306" s="94" t="s">
        <v>2684</v>
      </c>
    </row>
    <row r="2307" spans="2:2" x14ac:dyDescent="0.3">
      <c r="B2307" s="94" t="s">
        <v>2165</v>
      </c>
    </row>
    <row r="2308" spans="2:2" x14ac:dyDescent="0.3">
      <c r="B2308" s="94" t="s">
        <v>2685</v>
      </c>
    </row>
    <row r="2309" spans="2:2" x14ac:dyDescent="0.3">
      <c r="B2309" s="94" t="s">
        <v>2686</v>
      </c>
    </row>
    <row r="2310" spans="2:2" x14ac:dyDescent="0.3">
      <c r="B2310" s="94" t="s">
        <v>2687</v>
      </c>
    </row>
    <row r="2311" spans="2:2" x14ac:dyDescent="0.3">
      <c r="B2311" s="94" t="s">
        <v>2688</v>
      </c>
    </row>
    <row r="2312" spans="2:2" x14ac:dyDescent="0.3">
      <c r="B2312" s="94" t="s">
        <v>2689</v>
      </c>
    </row>
    <row r="2313" spans="2:2" x14ac:dyDescent="0.3">
      <c r="B2313" s="94" t="s">
        <v>2690</v>
      </c>
    </row>
    <row r="2314" spans="2:2" x14ac:dyDescent="0.3">
      <c r="B2314" s="94" t="s">
        <v>2691</v>
      </c>
    </row>
    <row r="2315" spans="2:2" x14ac:dyDescent="0.3">
      <c r="B2315" s="94" t="s">
        <v>2692</v>
      </c>
    </row>
    <row r="2316" spans="2:2" x14ac:dyDescent="0.3">
      <c r="B2316" s="94" t="s">
        <v>2693</v>
      </c>
    </row>
    <row r="2317" spans="2:2" x14ac:dyDescent="0.3">
      <c r="B2317" s="94" t="s">
        <v>2694</v>
      </c>
    </row>
    <row r="2318" spans="2:2" x14ac:dyDescent="0.3">
      <c r="B2318" s="94" t="s">
        <v>2695</v>
      </c>
    </row>
    <row r="2319" spans="2:2" x14ac:dyDescent="0.3">
      <c r="B2319" s="94" t="s">
        <v>2696</v>
      </c>
    </row>
    <row r="2320" spans="2:2" x14ac:dyDescent="0.3">
      <c r="B2320" s="94" t="s">
        <v>2697</v>
      </c>
    </row>
    <row r="2321" spans="2:2" x14ac:dyDescent="0.3">
      <c r="B2321" s="94" t="s">
        <v>2698</v>
      </c>
    </row>
    <row r="2322" spans="2:2" x14ac:dyDescent="0.3">
      <c r="B2322" s="94" t="s">
        <v>2699</v>
      </c>
    </row>
    <row r="2324" spans="2:2" ht="18" x14ac:dyDescent="0.35">
      <c r="B2324" s="194" t="s">
        <v>274</v>
      </c>
    </row>
    <row r="2325" spans="2:2" x14ac:dyDescent="0.3">
      <c r="B2325" s="195" t="s">
        <v>2183</v>
      </c>
    </row>
    <row r="2326" spans="2:2" x14ac:dyDescent="0.3">
      <c r="B2326" s="195" t="s">
        <v>986</v>
      </c>
    </row>
    <row r="2327" spans="2:2" x14ac:dyDescent="0.3">
      <c r="B2327" s="195" t="s">
        <v>1345</v>
      </c>
    </row>
    <row r="2328" spans="2:2" x14ac:dyDescent="0.3">
      <c r="B2328" s="94" t="s">
        <v>1475</v>
      </c>
    </row>
    <row r="2329" spans="2:2" x14ac:dyDescent="0.3">
      <c r="B2329" s="196" t="s">
        <v>989</v>
      </c>
    </row>
    <row r="2330" spans="2:2" x14ac:dyDescent="0.3">
      <c r="B2330" s="94" t="s">
        <v>2700</v>
      </c>
    </row>
    <row r="2331" spans="2:2" x14ac:dyDescent="0.3">
      <c r="B2331" s="94" t="s">
        <v>2701</v>
      </c>
    </row>
    <row r="2332" spans="2:2" x14ac:dyDescent="0.3">
      <c r="B2332" s="94" t="s">
        <v>2702</v>
      </c>
    </row>
    <row r="2333" spans="2:2" x14ac:dyDescent="0.3">
      <c r="B2333" s="94" t="s">
        <v>2703</v>
      </c>
    </row>
    <row r="2334" spans="2:2" x14ac:dyDescent="0.3">
      <c r="B2334" s="94" t="s">
        <v>2704</v>
      </c>
    </row>
    <row r="2335" spans="2:2" x14ac:dyDescent="0.3">
      <c r="B2335" s="94" t="s">
        <v>2705</v>
      </c>
    </row>
    <row r="2336" spans="2:2" x14ac:dyDescent="0.3">
      <c r="B2336" s="94" t="s">
        <v>2706</v>
      </c>
    </row>
    <row r="2337" spans="2:2" x14ac:dyDescent="0.3">
      <c r="B2337" s="94" t="s">
        <v>2707</v>
      </c>
    </row>
    <row r="2338" spans="2:2" x14ac:dyDescent="0.3">
      <c r="B2338" s="94" t="s">
        <v>2708</v>
      </c>
    </row>
    <row r="2339" spans="2:2" x14ac:dyDescent="0.3">
      <c r="B2339" s="94" t="s">
        <v>2709</v>
      </c>
    </row>
    <row r="2340" spans="2:2" x14ac:dyDescent="0.3">
      <c r="B2340" s="94" t="s">
        <v>2710</v>
      </c>
    </row>
    <row r="2341" spans="2:2" x14ac:dyDescent="0.3">
      <c r="B2341" s="94" t="s">
        <v>2711</v>
      </c>
    </row>
    <row r="2342" spans="2:2" x14ac:dyDescent="0.3">
      <c r="B2342" s="94" t="s">
        <v>2712</v>
      </c>
    </row>
    <row r="2343" spans="2:2" x14ac:dyDescent="0.3">
      <c r="B2343" s="94" t="s">
        <v>2713</v>
      </c>
    </row>
    <row r="2344" spans="2:2" x14ac:dyDescent="0.3">
      <c r="B2344" s="94" t="s">
        <v>2714</v>
      </c>
    </row>
    <row r="2346" spans="2:2" ht="18" x14ac:dyDescent="0.35">
      <c r="B2346" s="194" t="s">
        <v>215</v>
      </c>
    </row>
    <row r="2347" spans="2:2" x14ac:dyDescent="0.3">
      <c r="B2347" s="195" t="s">
        <v>1934</v>
      </c>
    </row>
    <row r="2348" spans="2:2" x14ac:dyDescent="0.3">
      <c r="B2348" s="195" t="s">
        <v>986</v>
      </c>
    </row>
    <row r="2349" spans="2:2" x14ac:dyDescent="0.3">
      <c r="B2349" s="195" t="s">
        <v>1024</v>
      </c>
    </row>
    <row r="2350" spans="2:2" x14ac:dyDescent="0.3">
      <c r="B2350" s="94" t="s">
        <v>988</v>
      </c>
    </row>
    <row r="2351" spans="2:2" x14ac:dyDescent="0.3">
      <c r="B2351" s="196" t="s">
        <v>1384</v>
      </c>
    </row>
    <row r="2352" spans="2:2" x14ac:dyDescent="0.3">
      <c r="B2352" s="94" t="s">
        <v>2715</v>
      </c>
    </row>
    <row r="2353" spans="2:2" x14ac:dyDescent="0.3">
      <c r="B2353" s="94" t="s">
        <v>2716</v>
      </c>
    </row>
    <row r="2354" spans="2:2" x14ac:dyDescent="0.3">
      <c r="B2354" s="94" t="s">
        <v>2717</v>
      </c>
    </row>
    <row r="2355" spans="2:2" x14ac:dyDescent="0.3">
      <c r="B2355" s="94" t="s">
        <v>2718</v>
      </c>
    </row>
    <row r="2356" spans="2:2" x14ac:dyDescent="0.3">
      <c r="B2356" s="94" t="s">
        <v>2719</v>
      </c>
    </row>
    <row r="2357" spans="2:2" x14ac:dyDescent="0.3">
      <c r="B2357" s="94" t="s">
        <v>2720</v>
      </c>
    </row>
    <row r="2358" spans="2:2" x14ac:dyDescent="0.3">
      <c r="B2358" s="94" t="s">
        <v>2721</v>
      </c>
    </row>
    <row r="2359" spans="2:2" x14ac:dyDescent="0.3">
      <c r="B2359" s="94" t="s">
        <v>2722</v>
      </c>
    </row>
    <row r="2360" spans="2:2" x14ac:dyDescent="0.3">
      <c r="B2360" s="94" t="s">
        <v>2723</v>
      </c>
    </row>
    <row r="2361" spans="2:2" x14ac:dyDescent="0.3">
      <c r="B2361" s="94" t="s">
        <v>2724</v>
      </c>
    </row>
    <row r="2362" spans="2:2" x14ac:dyDescent="0.3">
      <c r="B2362" s="94" t="s">
        <v>2725</v>
      </c>
    </row>
    <row r="2363" spans="2:2" x14ac:dyDescent="0.3">
      <c r="B2363" s="94" t="s">
        <v>2726</v>
      </c>
    </row>
    <row r="2364" spans="2:2" x14ac:dyDescent="0.3">
      <c r="B2364" s="94" t="s">
        <v>2727</v>
      </c>
    </row>
    <row r="2365" spans="2:2" x14ac:dyDescent="0.3">
      <c r="B2365" s="94" t="s">
        <v>2728</v>
      </c>
    </row>
    <row r="2366" spans="2:2" x14ac:dyDescent="0.3">
      <c r="B2366" s="94" t="s">
        <v>2729</v>
      </c>
    </row>
    <row r="2367" spans="2:2" x14ac:dyDescent="0.3">
      <c r="B2367" s="94" t="s">
        <v>2730</v>
      </c>
    </row>
    <row r="2368" spans="2:2" x14ac:dyDescent="0.3">
      <c r="B2368" s="94" t="s">
        <v>2731</v>
      </c>
    </row>
    <row r="2369" spans="2:2" x14ac:dyDescent="0.3">
      <c r="B2369" s="94" t="s">
        <v>2732</v>
      </c>
    </row>
    <row r="2370" spans="2:2" x14ac:dyDescent="0.3">
      <c r="B2370" s="94" t="s">
        <v>2733</v>
      </c>
    </row>
    <row r="2371" spans="2:2" x14ac:dyDescent="0.3">
      <c r="B2371" s="94" t="s">
        <v>2734</v>
      </c>
    </row>
    <row r="2373" spans="2:2" ht="18" x14ac:dyDescent="0.35">
      <c r="B2373" s="194" t="s">
        <v>815</v>
      </c>
    </row>
    <row r="2374" spans="2:2" x14ac:dyDescent="0.3">
      <c r="B2374" s="195" t="s">
        <v>2735</v>
      </c>
    </row>
    <row r="2375" spans="2:2" x14ac:dyDescent="0.3">
      <c r="B2375" s="195" t="s">
        <v>986</v>
      </c>
    </row>
    <row r="2376" spans="2:2" x14ac:dyDescent="0.3">
      <c r="B2376" s="195" t="s">
        <v>987</v>
      </c>
    </row>
    <row r="2377" spans="2:2" x14ac:dyDescent="0.3">
      <c r="B2377" s="94" t="s">
        <v>2736</v>
      </c>
    </row>
    <row r="2378" spans="2:2" x14ac:dyDescent="0.3">
      <c r="B2378" s="196" t="s">
        <v>989</v>
      </c>
    </row>
    <row r="2379" spans="2:2" x14ac:dyDescent="0.3">
      <c r="B2379" s="94" t="s">
        <v>2737</v>
      </c>
    </row>
    <row r="2380" spans="2:2" x14ac:dyDescent="0.3">
      <c r="B2380" s="94" t="s">
        <v>2738</v>
      </c>
    </row>
    <row r="2381" spans="2:2" x14ac:dyDescent="0.3">
      <c r="B2381" s="94" t="s">
        <v>2739</v>
      </c>
    </row>
    <row r="2382" spans="2:2" x14ac:dyDescent="0.3">
      <c r="B2382" s="94" t="s">
        <v>2740</v>
      </c>
    </row>
    <row r="2383" spans="2:2" x14ac:dyDescent="0.3">
      <c r="B2383" s="94" t="s">
        <v>2741</v>
      </c>
    </row>
    <row r="2384" spans="2:2" x14ac:dyDescent="0.3">
      <c r="B2384" s="94" t="s">
        <v>2742</v>
      </c>
    </row>
    <row r="2385" spans="2:2" x14ac:dyDescent="0.3">
      <c r="B2385" s="94" t="s">
        <v>2743</v>
      </c>
    </row>
    <row r="2386" spans="2:2" x14ac:dyDescent="0.3">
      <c r="B2386" s="94" t="s">
        <v>2744</v>
      </c>
    </row>
    <row r="2387" spans="2:2" x14ac:dyDescent="0.3">
      <c r="B2387" s="94" t="s">
        <v>2745</v>
      </c>
    </row>
    <row r="2388" spans="2:2" x14ac:dyDescent="0.3">
      <c r="B2388" s="94" t="s">
        <v>2746</v>
      </c>
    </row>
    <row r="2389" spans="2:2" x14ac:dyDescent="0.3">
      <c r="B2389" s="94" t="s">
        <v>2747</v>
      </c>
    </row>
    <row r="2390" spans="2:2" x14ac:dyDescent="0.3">
      <c r="B2390" s="94" t="s">
        <v>2748</v>
      </c>
    </row>
    <row r="2391" spans="2:2" x14ac:dyDescent="0.3">
      <c r="B2391" s="94" t="s">
        <v>2749</v>
      </c>
    </row>
    <row r="2392" spans="2:2" x14ac:dyDescent="0.3">
      <c r="B2392" s="94" t="s">
        <v>2750</v>
      </c>
    </row>
    <row r="2393" spans="2:2" x14ac:dyDescent="0.3">
      <c r="B2393" s="94" t="s">
        <v>2751</v>
      </c>
    </row>
    <row r="2394" spans="2:2" x14ac:dyDescent="0.3">
      <c r="B2394" s="94" t="s">
        <v>2752</v>
      </c>
    </row>
    <row r="2395" spans="2:2" x14ac:dyDescent="0.3">
      <c r="B2395" s="94" t="s">
        <v>2753</v>
      </c>
    </row>
    <row r="2396" spans="2:2" x14ac:dyDescent="0.3">
      <c r="B2396" s="94" t="s">
        <v>1147</v>
      </c>
    </row>
    <row r="2397" spans="2:2" x14ac:dyDescent="0.3">
      <c r="B2397" s="94" t="s">
        <v>1852</v>
      </c>
    </row>
    <row r="2398" spans="2:2" x14ac:dyDescent="0.3">
      <c r="B2398" s="94" t="s">
        <v>2754</v>
      </c>
    </row>
    <row r="2400" spans="2:2" ht="18" x14ac:dyDescent="0.35">
      <c r="B2400" s="194" t="s">
        <v>421</v>
      </c>
    </row>
    <row r="2401" spans="2:2" x14ac:dyDescent="0.3">
      <c r="B2401" s="195" t="s">
        <v>1213</v>
      </c>
    </row>
    <row r="2402" spans="2:2" x14ac:dyDescent="0.3">
      <c r="B2402" s="195" t="s">
        <v>986</v>
      </c>
    </row>
    <row r="2403" spans="2:2" x14ac:dyDescent="0.3">
      <c r="B2403" s="195" t="s">
        <v>1024</v>
      </c>
    </row>
    <row r="2404" spans="2:2" x14ac:dyDescent="0.3">
      <c r="B2404" s="94" t="s">
        <v>2755</v>
      </c>
    </row>
    <row r="2405" spans="2:2" x14ac:dyDescent="0.3">
      <c r="B2405" s="94" t="s">
        <v>2756</v>
      </c>
    </row>
    <row r="2406" spans="2:2" x14ac:dyDescent="0.3">
      <c r="B2406" s="196" t="s">
        <v>1154</v>
      </c>
    </row>
    <row r="2407" spans="2:2" x14ac:dyDescent="0.3">
      <c r="B2407" s="94" t="s">
        <v>2757</v>
      </c>
    </row>
    <row r="2408" spans="2:2" x14ac:dyDescent="0.3">
      <c r="B2408" s="94" t="s">
        <v>2758</v>
      </c>
    </row>
    <row r="2409" spans="2:2" x14ac:dyDescent="0.3">
      <c r="B2409" s="94" t="s">
        <v>2759</v>
      </c>
    </row>
    <row r="2410" spans="2:2" x14ac:dyDescent="0.3">
      <c r="B2410" s="94" t="s">
        <v>2760</v>
      </c>
    </row>
    <row r="2411" spans="2:2" x14ac:dyDescent="0.3">
      <c r="B2411" s="94" t="s">
        <v>1587</v>
      </c>
    </row>
    <row r="2412" spans="2:2" x14ac:dyDescent="0.3">
      <c r="B2412" s="94" t="s">
        <v>2761</v>
      </c>
    </row>
    <row r="2413" spans="2:2" x14ac:dyDescent="0.3">
      <c r="B2413" s="94" t="s">
        <v>2762</v>
      </c>
    </row>
    <row r="2414" spans="2:2" x14ac:dyDescent="0.3">
      <c r="B2414" s="94" t="s">
        <v>2763</v>
      </c>
    </row>
    <row r="2415" spans="2:2" x14ac:dyDescent="0.3">
      <c r="B2415" s="94" t="s">
        <v>2764</v>
      </c>
    </row>
    <row r="2416" spans="2:2" x14ac:dyDescent="0.3">
      <c r="B2416" s="94" t="s">
        <v>2765</v>
      </c>
    </row>
    <row r="2417" spans="2:2" x14ac:dyDescent="0.3">
      <c r="B2417" s="94" t="s">
        <v>2766</v>
      </c>
    </row>
    <row r="2418" spans="2:2" x14ac:dyDescent="0.3">
      <c r="B2418" s="94" t="s">
        <v>2767</v>
      </c>
    </row>
    <row r="2419" spans="2:2" x14ac:dyDescent="0.3">
      <c r="B2419" s="94" t="s">
        <v>2768</v>
      </c>
    </row>
    <row r="2420" spans="2:2" x14ac:dyDescent="0.3">
      <c r="B2420" s="94" t="s">
        <v>2769</v>
      </c>
    </row>
    <row r="2421" spans="2:2" x14ac:dyDescent="0.3">
      <c r="B2421" s="94" t="s">
        <v>2770</v>
      </c>
    </row>
    <row r="2422" spans="2:2" x14ac:dyDescent="0.3">
      <c r="B2422" s="94" t="s">
        <v>2771</v>
      </c>
    </row>
    <row r="2423" spans="2:2" x14ac:dyDescent="0.3">
      <c r="B2423" s="94" t="s">
        <v>2772</v>
      </c>
    </row>
    <row r="2424" spans="2:2" x14ac:dyDescent="0.3">
      <c r="B2424" s="94" t="s">
        <v>2773</v>
      </c>
    </row>
    <row r="2425" spans="2:2" x14ac:dyDescent="0.3">
      <c r="B2425" s="94" t="s">
        <v>2774</v>
      </c>
    </row>
    <row r="2426" spans="2:2" x14ac:dyDescent="0.3">
      <c r="B2426" s="94" t="s">
        <v>2775</v>
      </c>
    </row>
    <row r="2428" spans="2:2" ht="18" x14ac:dyDescent="0.35">
      <c r="B2428" s="194" t="s">
        <v>257</v>
      </c>
    </row>
    <row r="2429" spans="2:2" x14ac:dyDescent="0.3">
      <c r="B2429" s="195" t="s">
        <v>1564</v>
      </c>
    </row>
    <row r="2430" spans="2:2" x14ac:dyDescent="0.3">
      <c r="B2430" s="195" t="s">
        <v>986</v>
      </c>
    </row>
    <row r="2431" spans="2:2" x14ac:dyDescent="0.3">
      <c r="B2431" s="195" t="s">
        <v>1153</v>
      </c>
    </row>
    <row r="2432" spans="2:2" x14ac:dyDescent="0.3">
      <c r="B2432" s="94" t="s">
        <v>988</v>
      </c>
    </row>
    <row r="2433" spans="2:2" x14ac:dyDescent="0.3">
      <c r="B2433" s="196" t="s">
        <v>989</v>
      </c>
    </row>
    <row r="2434" spans="2:2" x14ac:dyDescent="0.3">
      <c r="B2434" s="94" t="s">
        <v>2776</v>
      </c>
    </row>
    <row r="2435" spans="2:2" x14ac:dyDescent="0.3">
      <c r="B2435" s="94" t="s">
        <v>2777</v>
      </c>
    </row>
    <row r="2436" spans="2:2" x14ac:dyDescent="0.3">
      <c r="B2436" s="94" t="s">
        <v>2778</v>
      </c>
    </row>
    <row r="2437" spans="2:2" x14ac:dyDescent="0.3">
      <c r="B2437" s="94" t="s">
        <v>2779</v>
      </c>
    </row>
    <row r="2438" spans="2:2" x14ac:dyDescent="0.3">
      <c r="B2438" s="94" t="s">
        <v>2780</v>
      </c>
    </row>
    <row r="2439" spans="2:2" x14ac:dyDescent="0.3">
      <c r="B2439" s="94" t="s">
        <v>2165</v>
      </c>
    </row>
    <row r="2440" spans="2:2" x14ac:dyDescent="0.3">
      <c r="B2440" s="94" t="s">
        <v>1147</v>
      </c>
    </row>
    <row r="2441" spans="2:2" x14ac:dyDescent="0.3">
      <c r="B2441" s="94" t="s">
        <v>2781</v>
      </c>
    </row>
    <row r="2442" spans="2:2" x14ac:dyDescent="0.3">
      <c r="B2442" s="94" t="s">
        <v>2782</v>
      </c>
    </row>
    <row r="2443" spans="2:2" x14ac:dyDescent="0.3">
      <c r="B2443" s="94" t="s">
        <v>2783</v>
      </c>
    </row>
    <row r="2445" spans="2:2" ht="18" x14ac:dyDescent="0.35">
      <c r="B2445" s="194" t="s">
        <v>216</v>
      </c>
    </row>
    <row r="2446" spans="2:2" x14ac:dyDescent="0.3">
      <c r="B2446" s="195" t="s">
        <v>1056</v>
      </c>
    </row>
    <row r="2447" spans="2:2" x14ac:dyDescent="0.3">
      <c r="B2447" s="195" t="s">
        <v>986</v>
      </c>
    </row>
    <row r="2448" spans="2:2" x14ac:dyDescent="0.3">
      <c r="B2448" s="195" t="s">
        <v>987</v>
      </c>
    </row>
    <row r="2449" spans="2:2" x14ac:dyDescent="0.3">
      <c r="B2449" s="94" t="s">
        <v>1475</v>
      </c>
    </row>
    <row r="2450" spans="2:2" x14ac:dyDescent="0.3">
      <c r="B2450" s="196" t="s">
        <v>989</v>
      </c>
    </row>
    <row r="2451" spans="2:2" x14ac:dyDescent="0.3">
      <c r="B2451" s="94" t="s">
        <v>2784</v>
      </c>
    </row>
    <row r="2452" spans="2:2" x14ac:dyDescent="0.3">
      <c r="B2452" s="94" t="s">
        <v>2785</v>
      </c>
    </row>
    <row r="2453" spans="2:2" x14ac:dyDescent="0.3">
      <c r="B2453" s="94" t="s">
        <v>2786</v>
      </c>
    </row>
    <row r="2454" spans="2:2" x14ac:dyDescent="0.3">
      <c r="B2454" s="94" t="s">
        <v>2787</v>
      </c>
    </row>
    <row r="2455" spans="2:2" x14ac:dyDescent="0.3">
      <c r="B2455" s="94" t="s">
        <v>2788</v>
      </c>
    </row>
    <row r="2456" spans="2:2" x14ac:dyDescent="0.3">
      <c r="B2456" s="94" t="s">
        <v>2789</v>
      </c>
    </row>
    <row r="2457" spans="2:2" x14ac:dyDescent="0.3">
      <c r="B2457" s="94" t="s">
        <v>2790</v>
      </c>
    </row>
    <row r="2458" spans="2:2" x14ac:dyDescent="0.3">
      <c r="B2458" s="94" t="s">
        <v>2791</v>
      </c>
    </row>
    <row r="2459" spans="2:2" x14ac:dyDescent="0.3">
      <c r="B2459" s="94" t="s">
        <v>2792</v>
      </c>
    </row>
    <row r="2460" spans="2:2" x14ac:dyDescent="0.3">
      <c r="B2460" s="94" t="s">
        <v>2793</v>
      </c>
    </row>
    <row r="2461" spans="2:2" x14ac:dyDescent="0.3">
      <c r="B2461" s="94" t="s">
        <v>1147</v>
      </c>
    </row>
    <row r="2462" spans="2:2" x14ac:dyDescent="0.3">
      <c r="B2462" s="94" t="s">
        <v>1402</v>
      </c>
    </row>
    <row r="2463" spans="2:2" x14ac:dyDescent="0.3">
      <c r="B2463" s="94" t="s">
        <v>1403</v>
      </c>
    </row>
    <row r="2465" spans="2:2" ht="18" x14ac:dyDescent="0.35">
      <c r="B2465" s="194" t="s">
        <v>415</v>
      </c>
    </row>
    <row r="2466" spans="2:2" x14ac:dyDescent="0.3">
      <c r="B2466" s="195" t="s">
        <v>2794</v>
      </c>
    </row>
    <row r="2467" spans="2:2" x14ac:dyDescent="0.3">
      <c r="B2467" s="195" t="s">
        <v>986</v>
      </c>
    </row>
    <row r="2468" spans="2:2" x14ac:dyDescent="0.3">
      <c r="B2468" s="195" t="s">
        <v>1024</v>
      </c>
    </row>
    <row r="2469" spans="2:2" x14ac:dyDescent="0.3">
      <c r="B2469" s="94" t="s">
        <v>2795</v>
      </c>
    </row>
    <row r="2470" spans="2:2" x14ac:dyDescent="0.3">
      <c r="B2470" s="94" t="s">
        <v>2796</v>
      </c>
    </row>
    <row r="2471" spans="2:2" x14ac:dyDescent="0.3">
      <c r="B2471" s="94" t="s">
        <v>2797</v>
      </c>
    </row>
    <row r="2472" spans="2:2" x14ac:dyDescent="0.3">
      <c r="B2472" s="196" t="s">
        <v>989</v>
      </c>
    </row>
    <row r="2473" spans="2:2" x14ac:dyDescent="0.3">
      <c r="B2473" s="94" t="s">
        <v>2798</v>
      </c>
    </row>
    <row r="2474" spans="2:2" x14ac:dyDescent="0.3">
      <c r="B2474" s="94" t="s">
        <v>2799</v>
      </c>
    </row>
    <row r="2475" spans="2:2" x14ac:dyDescent="0.3">
      <c r="B2475" s="94" t="s">
        <v>2800</v>
      </c>
    </row>
    <row r="2476" spans="2:2" x14ac:dyDescent="0.3">
      <c r="B2476" s="94" t="s">
        <v>2801</v>
      </c>
    </row>
    <row r="2477" spans="2:2" x14ac:dyDescent="0.3">
      <c r="B2477" s="94" t="s">
        <v>2802</v>
      </c>
    </row>
    <row r="2478" spans="2:2" x14ac:dyDescent="0.3">
      <c r="B2478" s="94" t="s">
        <v>1465</v>
      </c>
    </row>
    <row r="2479" spans="2:2" x14ac:dyDescent="0.3">
      <c r="B2479" s="94" t="s">
        <v>1466</v>
      </c>
    </row>
    <row r="2480" spans="2:2" x14ac:dyDescent="0.3">
      <c r="B2480" s="94" t="s">
        <v>1467</v>
      </c>
    </row>
    <row r="2481" spans="2:2" x14ac:dyDescent="0.3">
      <c r="B2481" s="94" t="s">
        <v>1468</v>
      </c>
    </row>
    <row r="2482" spans="2:2" x14ac:dyDescent="0.3">
      <c r="B2482" s="94" t="s">
        <v>1988</v>
      </c>
    </row>
    <row r="2483" spans="2:2" x14ac:dyDescent="0.3">
      <c r="B2483" s="94" t="s">
        <v>1989</v>
      </c>
    </row>
    <row r="2484" spans="2:2" x14ac:dyDescent="0.3">
      <c r="B2484" s="94" t="s">
        <v>2803</v>
      </c>
    </row>
    <row r="2485" spans="2:2" x14ac:dyDescent="0.3">
      <c r="B2485" s="94" t="s">
        <v>2804</v>
      </c>
    </row>
    <row r="2487" spans="2:2" ht="18" x14ac:dyDescent="0.35">
      <c r="B2487" s="194" t="s">
        <v>674</v>
      </c>
    </row>
    <row r="2488" spans="2:2" x14ac:dyDescent="0.3">
      <c r="B2488" s="195" t="s">
        <v>1750</v>
      </c>
    </row>
    <row r="2489" spans="2:2" x14ac:dyDescent="0.3">
      <c r="B2489" s="195" t="s">
        <v>1525</v>
      </c>
    </row>
    <row r="2490" spans="2:2" x14ac:dyDescent="0.3">
      <c r="B2490" s="195" t="s">
        <v>1024</v>
      </c>
    </row>
    <row r="2491" spans="2:2" x14ac:dyDescent="0.3">
      <c r="B2491" s="94" t="s">
        <v>988</v>
      </c>
    </row>
    <row r="2492" spans="2:2" x14ac:dyDescent="0.3">
      <c r="B2492" s="196" t="s">
        <v>1154</v>
      </c>
    </row>
    <row r="2493" spans="2:2" x14ac:dyDescent="0.3">
      <c r="B2493" s="94" t="s">
        <v>2805</v>
      </c>
    </row>
    <row r="2494" spans="2:2" x14ac:dyDescent="0.3">
      <c r="B2494" s="94" t="s">
        <v>2806</v>
      </c>
    </row>
    <row r="2495" spans="2:2" x14ac:dyDescent="0.3">
      <c r="B2495" s="94" t="s">
        <v>2807</v>
      </c>
    </row>
    <row r="2497" spans="2:2" ht="18" x14ac:dyDescent="0.35">
      <c r="B2497" s="194" t="s">
        <v>437</v>
      </c>
    </row>
    <row r="2498" spans="2:2" x14ac:dyDescent="0.3">
      <c r="B2498" s="195" t="s">
        <v>2589</v>
      </c>
    </row>
    <row r="2499" spans="2:2" x14ac:dyDescent="0.3">
      <c r="B2499" s="195" t="s">
        <v>1525</v>
      </c>
    </row>
    <row r="2500" spans="2:2" x14ac:dyDescent="0.3">
      <c r="B2500" s="195" t="s">
        <v>997</v>
      </c>
    </row>
    <row r="2501" spans="2:2" x14ac:dyDescent="0.3">
      <c r="B2501" s="94" t="s">
        <v>1475</v>
      </c>
    </row>
    <row r="2502" spans="2:2" x14ac:dyDescent="0.3">
      <c r="B2502" s="196" t="s">
        <v>989</v>
      </c>
    </row>
    <row r="2503" spans="2:2" x14ac:dyDescent="0.3">
      <c r="B2503" s="94" t="s">
        <v>2808</v>
      </c>
    </row>
    <row r="2504" spans="2:2" x14ac:dyDescent="0.3">
      <c r="B2504" s="94" t="s">
        <v>2809</v>
      </c>
    </row>
    <row r="2505" spans="2:2" x14ac:dyDescent="0.3">
      <c r="B2505" s="94" t="s">
        <v>2810</v>
      </c>
    </row>
    <row r="2506" spans="2:2" x14ac:dyDescent="0.3">
      <c r="B2506" s="94" t="s">
        <v>2811</v>
      </c>
    </row>
    <row r="2507" spans="2:2" x14ac:dyDescent="0.3">
      <c r="B2507" s="94" t="s">
        <v>2812</v>
      </c>
    </row>
    <row r="2508" spans="2:2" x14ac:dyDescent="0.3">
      <c r="B2508" s="94" t="s">
        <v>2813</v>
      </c>
    </row>
    <row r="2509" spans="2:2" x14ac:dyDescent="0.3">
      <c r="B2509" s="94" t="s">
        <v>2814</v>
      </c>
    </row>
    <row r="2510" spans="2:2" x14ac:dyDescent="0.3">
      <c r="B2510" s="94" t="s">
        <v>2815</v>
      </c>
    </row>
    <row r="2511" spans="2:2" x14ac:dyDescent="0.3">
      <c r="B2511" s="94" t="s">
        <v>2816</v>
      </c>
    </row>
    <row r="2512" spans="2:2" x14ac:dyDescent="0.3">
      <c r="B2512" s="94" t="s">
        <v>2817</v>
      </c>
    </row>
    <row r="2513" spans="2:2" x14ac:dyDescent="0.3">
      <c r="B2513" s="94" t="s">
        <v>2818</v>
      </c>
    </row>
    <row r="2514" spans="2:2" x14ac:dyDescent="0.3">
      <c r="B2514" s="94" t="s">
        <v>2819</v>
      </c>
    </row>
    <row r="2515" spans="2:2" x14ac:dyDescent="0.3">
      <c r="B2515" s="94" t="s">
        <v>2820</v>
      </c>
    </row>
    <row r="2516" spans="2:2" x14ac:dyDescent="0.3">
      <c r="B2516" s="94" t="s">
        <v>2821</v>
      </c>
    </row>
    <row r="2517" spans="2:2" x14ac:dyDescent="0.3">
      <c r="B2517" s="94" t="s">
        <v>2822</v>
      </c>
    </row>
    <row r="2518" spans="2:2" x14ac:dyDescent="0.3">
      <c r="B2518" s="94" t="s">
        <v>2823</v>
      </c>
    </row>
    <row r="2519" spans="2:2" x14ac:dyDescent="0.3">
      <c r="B2519" s="94" t="s">
        <v>2824</v>
      </c>
    </row>
    <row r="2521" spans="2:2" ht="18" x14ac:dyDescent="0.35">
      <c r="B2521" s="194" t="s">
        <v>513</v>
      </c>
    </row>
    <row r="2522" spans="2:2" x14ac:dyDescent="0.3">
      <c r="B2522" s="195" t="s">
        <v>2037</v>
      </c>
    </row>
    <row r="2523" spans="2:2" x14ac:dyDescent="0.3">
      <c r="B2523" s="195" t="s">
        <v>986</v>
      </c>
    </row>
    <row r="2524" spans="2:2" x14ac:dyDescent="0.3">
      <c r="B2524" s="195" t="s">
        <v>987</v>
      </c>
    </row>
    <row r="2525" spans="2:2" x14ac:dyDescent="0.3">
      <c r="B2525" s="94" t="s">
        <v>988</v>
      </c>
    </row>
    <row r="2526" spans="2:2" x14ac:dyDescent="0.3">
      <c r="B2526" s="196" t="s">
        <v>1154</v>
      </c>
    </row>
    <row r="2527" spans="2:2" x14ac:dyDescent="0.3">
      <c r="B2527" s="94" t="s">
        <v>2825</v>
      </c>
    </row>
    <row r="2528" spans="2:2" x14ac:dyDescent="0.3">
      <c r="B2528" s="94" t="s">
        <v>2826</v>
      </c>
    </row>
    <row r="2529" spans="2:2" x14ac:dyDescent="0.3">
      <c r="B2529" s="94" t="s">
        <v>2827</v>
      </c>
    </row>
    <row r="2530" spans="2:2" x14ac:dyDescent="0.3">
      <c r="B2530" s="94" t="s">
        <v>2828</v>
      </c>
    </row>
    <row r="2531" spans="2:2" x14ac:dyDescent="0.3">
      <c r="B2531" s="94" t="s">
        <v>1679</v>
      </c>
    </row>
    <row r="2532" spans="2:2" x14ac:dyDescent="0.3">
      <c r="B2532" s="94" t="s">
        <v>2829</v>
      </c>
    </row>
    <row r="2533" spans="2:2" x14ac:dyDescent="0.3">
      <c r="B2533" s="94" t="s">
        <v>2830</v>
      </c>
    </row>
    <row r="2534" spans="2:2" x14ac:dyDescent="0.3">
      <c r="B2534" s="94" t="s">
        <v>2831</v>
      </c>
    </row>
    <row r="2535" spans="2:2" x14ac:dyDescent="0.3">
      <c r="B2535" s="94" t="s">
        <v>2832</v>
      </c>
    </row>
    <row r="2536" spans="2:2" x14ac:dyDescent="0.3">
      <c r="B2536" s="94" t="s">
        <v>2833</v>
      </c>
    </row>
    <row r="2537" spans="2:2" x14ac:dyDescent="0.3">
      <c r="B2537" s="94" t="s">
        <v>2834</v>
      </c>
    </row>
    <row r="2538" spans="2:2" x14ac:dyDescent="0.3">
      <c r="B2538" s="94" t="s">
        <v>2835</v>
      </c>
    </row>
    <row r="2539" spans="2:2" x14ac:dyDescent="0.3">
      <c r="B2539" s="94" t="s">
        <v>2836</v>
      </c>
    </row>
    <row r="2540" spans="2:2" x14ac:dyDescent="0.3">
      <c r="B2540" s="94" t="s">
        <v>2837</v>
      </c>
    </row>
    <row r="2541" spans="2:2" x14ac:dyDescent="0.3">
      <c r="B2541" s="94" t="s">
        <v>2838</v>
      </c>
    </row>
    <row r="2542" spans="2:2" x14ac:dyDescent="0.3">
      <c r="B2542" s="94" t="s">
        <v>2839</v>
      </c>
    </row>
    <row r="2543" spans="2:2" x14ac:dyDescent="0.3">
      <c r="B2543" s="94" t="s">
        <v>2840</v>
      </c>
    </row>
    <row r="2544" spans="2:2" x14ac:dyDescent="0.3">
      <c r="B2544" s="94" t="s">
        <v>2841</v>
      </c>
    </row>
    <row r="2545" spans="2:2" x14ac:dyDescent="0.3">
      <c r="B2545" s="94" t="s">
        <v>2842</v>
      </c>
    </row>
    <row r="2546" spans="2:2" x14ac:dyDescent="0.3">
      <c r="B2546" s="94" t="s">
        <v>2843</v>
      </c>
    </row>
    <row r="2547" spans="2:2" x14ac:dyDescent="0.3">
      <c r="B2547" s="94" t="s">
        <v>2844</v>
      </c>
    </row>
    <row r="2548" spans="2:2" x14ac:dyDescent="0.3">
      <c r="B2548" s="94" t="s">
        <v>2845</v>
      </c>
    </row>
    <row r="2549" spans="2:2" x14ac:dyDescent="0.3">
      <c r="B2549" s="94" t="s">
        <v>2846</v>
      </c>
    </row>
    <row r="2550" spans="2:2" x14ac:dyDescent="0.3">
      <c r="B2550" s="94" t="s">
        <v>2847</v>
      </c>
    </row>
    <row r="2551" spans="2:2" x14ac:dyDescent="0.3">
      <c r="B2551" s="94" t="s">
        <v>2848</v>
      </c>
    </row>
    <row r="2552" spans="2:2" x14ac:dyDescent="0.3">
      <c r="B2552" s="94" t="s">
        <v>2849</v>
      </c>
    </row>
    <row r="2553" spans="2:2" x14ac:dyDescent="0.3">
      <c r="B2553" s="94" t="s">
        <v>2850</v>
      </c>
    </row>
    <row r="2554" spans="2:2" x14ac:dyDescent="0.3">
      <c r="B2554" s="94" t="s">
        <v>2851</v>
      </c>
    </row>
    <row r="2555" spans="2:2" x14ac:dyDescent="0.3">
      <c r="B2555" s="94" t="s">
        <v>2852</v>
      </c>
    </row>
    <row r="2556" spans="2:2" x14ac:dyDescent="0.3">
      <c r="B2556" s="94" t="s">
        <v>2853</v>
      </c>
    </row>
    <row r="2558" spans="2:2" ht="18" x14ac:dyDescent="0.35">
      <c r="B2558" s="194" t="s">
        <v>317</v>
      </c>
    </row>
    <row r="2559" spans="2:2" x14ac:dyDescent="0.3">
      <c r="B2559" s="195" t="s">
        <v>1282</v>
      </c>
    </row>
    <row r="2560" spans="2:2" x14ac:dyDescent="0.3">
      <c r="B2560" s="195" t="s">
        <v>986</v>
      </c>
    </row>
    <row r="2561" spans="2:2" x14ac:dyDescent="0.3">
      <c r="B2561" s="195" t="s">
        <v>987</v>
      </c>
    </row>
    <row r="2562" spans="2:2" x14ac:dyDescent="0.3">
      <c r="B2562" s="94" t="s">
        <v>988</v>
      </c>
    </row>
    <row r="2563" spans="2:2" x14ac:dyDescent="0.3">
      <c r="B2563" s="196" t="s">
        <v>1025</v>
      </c>
    </row>
    <row r="2564" spans="2:2" x14ac:dyDescent="0.3">
      <c r="B2564" s="94" t="s">
        <v>2854</v>
      </c>
    </row>
    <row r="2565" spans="2:2" x14ac:dyDescent="0.3">
      <c r="B2565" s="94" t="s">
        <v>2855</v>
      </c>
    </row>
    <row r="2566" spans="2:2" x14ac:dyDescent="0.3">
      <c r="B2566" s="94" t="s">
        <v>2856</v>
      </c>
    </row>
    <row r="2567" spans="2:2" x14ac:dyDescent="0.3">
      <c r="B2567" s="94" t="s">
        <v>2857</v>
      </c>
    </row>
    <row r="2568" spans="2:2" x14ac:dyDescent="0.3">
      <c r="B2568" s="94" t="s">
        <v>2858</v>
      </c>
    </row>
    <row r="2569" spans="2:2" x14ac:dyDescent="0.3">
      <c r="B2569" s="94" t="s">
        <v>2859</v>
      </c>
    </row>
    <row r="2570" spans="2:2" x14ac:dyDescent="0.3">
      <c r="B2570" s="94" t="s">
        <v>2860</v>
      </c>
    </row>
    <row r="2571" spans="2:2" x14ac:dyDescent="0.3">
      <c r="B2571" s="94" t="s">
        <v>2861</v>
      </c>
    </row>
    <row r="2572" spans="2:2" x14ac:dyDescent="0.3">
      <c r="B2572" s="94" t="s">
        <v>2862</v>
      </c>
    </row>
    <row r="2573" spans="2:2" x14ac:dyDescent="0.3">
      <c r="B2573" s="94" t="s">
        <v>2863</v>
      </c>
    </row>
    <row r="2574" spans="2:2" x14ac:dyDescent="0.3">
      <c r="B2574" s="94" t="s">
        <v>2864</v>
      </c>
    </row>
    <row r="2575" spans="2:2" x14ac:dyDescent="0.3">
      <c r="B2575" s="94" t="s">
        <v>2865</v>
      </c>
    </row>
    <row r="2576" spans="2:2" x14ac:dyDescent="0.3">
      <c r="B2576" s="94" t="s">
        <v>2866</v>
      </c>
    </row>
    <row r="2577" spans="2:2" x14ac:dyDescent="0.3">
      <c r="B2577" s="94" t="s">
        <v>2867</v>
      </c>
    </row>
    <row r="2578" spans="2:2" x14ac:dyDescent="0.3">
      <c r="B2578" s="94" t="s">
        <v>2868</v>
      </c>
    </row>
    <row r="2579" spans="2:2" x14ac:dyDescent="0.3">
      <c r="B2579" s="94" t="s">
        <v>2869</v>
      </c>
    </row>
    <row r="2580" spans="2:2" x14ac:dyDescent="0.3">
      <c r="B2580" s="94" t="s">
        <v>2840</v>
      </c>
    </row>
    <row r="2581" spans="2:2" x14ac:dyDescent="0.3">
      <c r="B2581" s="94" t="s">
        <v>2841</v>
      </c>
    </row>
    <row r="2582" spans="2:2" x14ac:dyDescent="0.3">
      <c r="B2582" s="94" t="s">
        <v>2842</v>
      </c>
    </row>
    <row r="2583" spans="2:2" x14ac:dyDescent="0.3">
      <c r="B2583" s="94" t="s">
        <v>2843</v>
      </c>
    </row>
    <row r="2584" spans="2:2" x14ac:dyDescent="0.3">
      <c r="B2584" s="94" t="s">
        <v>2870</v>
      </c>
    </row>
    <row r="2585" spans="2:2" x14ac:dyDescent="0.3">
      <c r="B2585" s="94" t="s">
        <v>2845</v>
      </c>
    </row>
    <row r="2586" spans="2:2" x14ac:dyDescent="0.3">
      <c r="B2586" s="94" t="s">
        <v>2846</v>
      </c>
    </row>
    <row r="2587" spans="2:2" x14ac:dyDescent="0.3">
      <c r="B2587" s="94" t="s">
        <v>2847</v>
      </c>
    </row>
    <row r="2588" spans="2:2" x14ac:dyDescent="0.3">
      <c r="B2588" s="94" t="s">
        <v>2871</v>
      </c>
    </row>
    <row r="2589" spans="2:2" x14ac:dyDescent="0.3">
      <c r="B2589" s="94" t="s">
        <v>2872</v>
      </c>
    </row>
    <row r="2590" spans="2:2" x14ac:dyDescent="0.3">
      <c r="B2590" s="94" t="s">
        <v>2873</v>
      </c>
    </row>
    <row r="2592" spans="2:2" ht="18" x14ac:dyDescent="0.35">
      <c r="B2592" s="194" t="s">
        <v>283</v>
      </c>
    </row>
    <row r="2593" spans="2:2" x14ac:dyDescent="0.3">
      <c r="B2593" s="195" t="s">
        <v>2874</v>
      </c>
    </row>
    <row r="2594" spans="2:2" x14ac:dyDescent="0.3">
      <c r="B2594" s="195" t="s">
        <v>986</v>
      </c>
    </row>
    <row r="2595" spans="2:2" x14ac:dyDescent="0.3">
      <c r="B2595" s="195" t="s">
        <v>987</v>
      </c>
    </row>
    <row r="2596" spans="2:2" x14ac:dyDescent="0.3">
      <c r="B2596" s="94" t="s">
        <v>988</v>
      </c>
    </row>
    <row r="2597" spans="2:2" x14ac:dyDescent="0.3">
      <c r="B2597" s="196" t="s">
        <v>1154</v>
      </c>
    </row>
    <row r="2598" spans="2:2" x14ac:dyDescent="0.3">
      <c r="B2598" s="94" t="s">
        <v>2875</v>
      </c>
    </row>
    <row r="2599" spans="2:2" x14ac:dyDescent="0.3">
      <c r="B2599" s="94" t="s">
        <v>2855</v>
      </c>
    </row>
    <row r="2600" spans="2:2" x14ac:dyDescent="0.3">
      <c r="B2600" s="94" t="s">
        <v>2856</v>
      </c>
    </row>
    <row r="2601" spans="2:2" x14ac:dyDescent="0.3">
      <c r="B2601" s="94" t="s">
        <v>2857</v>
      </c>
    </row>
    <row r="2602" spans="2:2" x14ac:dyDescent="0.3">
      <c r="B2602" s="94" t="s">
        <v>2858</v>
      </c>
    </row>
    <row r="2603" spans="2:2" x14ac:dyDescent="0.3">
      <c r="B2603" s="94" t="s">
        <v>2876</v>
      </c>
    </row>
    <row r="2604" spans="2:2" x14ac:dyDescent="0.3">
      <c r="B2604" s="94" t="s">
        <v>2830</v>
      </c>
    </row>
    <row r="2605" spans="2:2" x14ac:dyDescent="0.3">
      <c r="B2605" s="94" t="s">
        <v>2831</v>
      </c>
    </row>
    <row r="2606" spans="2:2" x14ac:dyDescent="0.3">
      <c r="B2606" s="94" t="s">
        <v>2832</v>
      </c>
    </row>
    <row r="2607" spans="2:2" x14ac:dyDescent="0.3">
      <c r="B2607" s="94" t="s">
        <v>2833</v>
      </c>
    </row>
    <row r="2608" spans="2:2" x14ac:dyDescent="0.3">
      <c r="B2608" s="94" t="s">
        <v>2834</v>
      </c>
    </row>
    <row r="2609" spans="2:2" x14ac:dyDescent="0.3">
      <c r="B2609" s="94" t="s">
        <v>2835</v>
      </c>
    </row>
    <row r="2610" spans="2:2" x14ac:dyDescent="0.3">
      <c r="B2610" s="94" t="s">
        <v>2836</v>
      </c>
    </row>
    <row r="2611" spans="2:2" x14ac:dyDescent="0.3">
      <c r="B2611" s="94" t="s">
        <v>2837</v>
      </c>
    </row>
    <row r="2612" spans="2:2" x14ac:dyDescent="0.3">
      <c r="B2612" s="94" t="s">
        <v>2838</v>
      </c>
    </row>
    <row r="2613" spans="2:2" x14ac:dyDescent="0.3">
      <c r="B2613" s="94" t="s">
        <v>2869</v>
      </c>
    </row>
    <row r="2614" spans="2:2" x14ac:dyDescent="0.3">
      <c r="B2614" s="94" t="s">
        <v>2840</v>
      </c>
    </row>
    <row r="2615" spans="2:2" x14ac:dyDescent="0.3">
      <c r="B2615" s="94" t="s">
        <v>2841</v>
      </c>
    </row>
    <row r="2616" spans="2:2" x14ac:dyDescent="0.3">
      <c r="B2616" s="94" t="s">
        <v>2842</v>
      </c>
    </row>
    <row r="2617" spans="2:2" x14ac:dyDescent="0.3">
      <c r="B2617" s="94" t="s">
        <v>2877</v>
      </c>
    </row>
    <row r="2618" spans="2:2" x14ac:dyDescent="0.3">
      <c r="B2618" s="94" t="s">
        <v>2844</v>
      </c>
    </row>
    <row r="2619" spans="2:2" x14ac:dyDescent="0.3">
      <c r="B2619" s="94" t="s">
        <v>2845</v>
      </c>
    </row>
    <row r="2620" spans="2:2" x14ac:dyDescent="0.3">
      <c r="B2620" s="94" t="s">
        <v>2846</v>
      </c>
    </row>
    <row r="2621" spans="2:2" x14ac:dyDescent="0.3">
      <c r="B2621" s="94" t="s">
        <v>2847</v>
      </c>
    </row>
    <row r="2622" spans="2:2" x14ac:dyDescent="0.3">
      <c r="B2622" s="94" t="s">
        <v>1004</v>
      </c>
    </row>
    <row r="2623" spans="2:2" x14ac:dyDescent="0.3">
      <c r="B2623" s="94" t="s">
        <v>2878</v>
      </c>
    </row>
    <row r="2624" spans="2:2" x14ac:dyDescent="0.3">
      <c r="B2624" s="94" t="s">
        <v>2879</v>
      </c>
    </row>
    <row r="2625" spans="2:2" x14ac:dyDescent="0.3">
      <c r="B2625" s="94" t="s">
        <v>2851</v>
      </c>
    </row>
    <row r="2626" spans="2:2" x14ac:dyDescent="0.3">
      <c r="B2626" s="94" t="s">
        <v>2880</v>
      </c>
    </row>
    <row r="2627" spans="2:2" x14ac:dyDescent="0.3">
      <c r="B2627" s="94" t="s">
        <v>2853</v>
      </c>
    </row>
    <row r="2629" spans="2:2" ht="18" x14ac:dyDescent="0.35">
      <c r="B2629" s="194" t="s">
        <v>2881</v>
      </c>
    </row>
    <row r="2630" spans="2:2" x14ac:dyDescent="0.3">
      <c r="B2630" s="195" t="s">
        <v>2882</v>
      </c>
    </row>
    <row r="2631" spans="2:2" x14ac:dyDescent="0.3">
      <c r="B2631" s="195" t="s">
        <v>1008</v>
      </c>
    </row>
    <row r="2632" spans="2:2" x14ac:dyDescent="0.3">
      <c r="B2632" s="195" t="s">
        <v>1366</v>
      </c>
    </row>
    <row r="2633" spans="2:2" x14ac:dyDescent="0.3">
      <c r="B2633" s="94" t="s">
        <v>2883</v>
      </c>
    </row>
    <row r="2634" spans="2:2" x14ac:dyDescent="0.3">
      <c r="B2634" s="196" t="s">
        <v>1369</v>
      </c>
    </row>
    <row r="2635" spans="2:2" x14ac:dyDescent="0.3">
      <c r="B2635" s="94" t="s">
        <v>2884</v>
      </c>
    </row>
    <row r="2636" spans="2:2" x14ac:dyDescent="0.3">
      <c r="B2636" s="94" t="s">
        <v>2885</v>
      </c>
    </row>
    <row r="2637" spans="2:2" x14ac:dyDescent="0.3">
      <c r="B2637" s="94" t="s">
        <v>2886</v>
      </c>
    </row>
    <row r="2638" spans="2:2" x14ac:dyDescent="0.3">
      <c r="B2638" s="94" t="s">
        <v>2887</v>
      </c>
    </row>
    <row r="2639" spans="2:2" x14ac:dyDescent="0.3">
      <c r="B2639" s="94" t="s">
        <v>2888</v>
      </c>
    </row>
    <row r="2640" spans="2:2" x14ac:dyDescent="0.3">
      <c r="B2640" s="94" t="s">
        <v>2889</v>
      </c>
    </row>
    <row r="2641" spans="2:2" x14ac:dyDescent="0.3">
      <c r="B2641" s="94" t="s">
        <v>2890</v>
      </c>
    </row>
    <row r="2642" spans="2:2" x14ac:dyDescent="0.3">
      <c r="B2642" s="94" t="s">
        <v>2891</v>
      </c>
    </row>
    <row r="2643" spans="2:2" x14ac:dyDescent="0.3">
      <c r="B2643" s="94" t="s">
        <v>2892</v>
      </c>
    </row>
    <row r="2644" spans="2:2" x14ac:dyDescent="0.3">
      <c r="B2644" s="94" t="s">
        <v>2893</v>
      </c>
    </row>
    <row r="2645" spans="2:2" x14ac:dyDescent="0.3">
      <c r="B2645" s="94" t="s">
        <v>2894</v>
      </c>
    </row>
    <row r="2646" spans="2:2" x14ac:dyDescent="0.3">
      <c r="B2646" s="94" t="s">
        <v>2895</v>
      </c>
    </row>
    <row r="2647" spans="2:2" x14ac:dyDescent="0.3">
      <c r="B2647" s="94" t="s">
        <v>2896</v>
      </c>
    </row>
    <row r="2648" spans="2:2" x14ac:dyDescent="0.3">
      <c r="B2648" s="94" t="s">
        <v>2897</v>
      </c>
    </row>
    <row r="2649" spans="2:2" x14ac:dyDescent="0.3">
      <c r="B2649" s="94" t="s">
        <v>2898</v>
      </c>
    </row>
    <row r="2650" spans="2:2" x14ac:dyDescent="0.3">
      <c r="B2650" s="94" t="s">
        <v>2899</v>
      </c>
    </row>
    <row r="2651" spans="2:2" x14ac:dyDescent="0.3">
      <c r="B2651" s="94" t="s">
        <v>2900</v>
      </c>
    </row>
    <row r="2653" spans="2:2" ht="18" x14ac:dyDescent="0.35">
      <c r="B2653" s="194" t="s">
        <v>284</v>
      </c>
    </row>
    <row r="2654" spans="2:2" x14ac:dyDescent="0.3">
      <c r="B2654" s="195" t="s">
        <v>2481</v>
      </c>
    </row>
    <row r="2655" spans="2:2" x14ac:dyDescent="0.3">
      <c r="B2655" s="195" t="s">
        <v>1008</v>
      </c>
    </row>
    <row r="2656" spans="2:2" x14ac:dyDescent="0.3">
      <c r="B2656" s="195" t="s">
        <v>2901</v>
      </c>
    </row>
    <row r="2657" spans="2:2" x14ac:dyDescent="0.3">
      <c r="B2657" s="94" t="s">
        <v>2902</v>
      </c>
    </row>
    <row r="2658" spans="2:2" x14ac:dyDescent="0.3">
      <c r="B2658" s="94" t="s">
        <v>2903</v>
      </c>
    </row>
    <row r="2659" spans="2:2" x14ac:dyDescent="0.3">
      <c r="B2659" s="196" t="s">
        <v>999</v>
      </c>
    </row>
    <row r="2660" spans="2:2" x14ac:dyDescent="0.3">
      <c r="B2660" s="94" t="s">
        <v>2904</v>
      </c>
    </row>
    <row r="2661" spans="2:2" x14ac:dyDescent="0.3">
      <c r="B2661" s="94" t="s">
        <v>2905</v>
      </c>
    </row>
    <row r="2662" spans="2:2" x14ac:dyDescent="0.3">
      <c r="B2662" s="94" t="s">
        <v>2906</v>
      </c>
    </row>
    <row r="2663" spans="2:2" x14ac:dyDescent="0.3">
      <c r="B2663" s="94" t="s">
        <v>2907</v>
      </c>
    </row>
    <row r="2664" spans="2:2" x14ac:dyDescent="0.3">
      <c r="B2664" s="94" t="s">
        <v>2908</v>
      </c>
    </row>
    <row r="2665" spans="2:2" x14ac:dyDescent="0.3">
      <c r="B2665" s="94" t="s">
        <v>2909</v>
      </c>
    </row>
    <row r="2666" spans="2:2" x14ac:dyDescent="0.3">
      <c r="B2666" s="94" t="s">
        <v>2910</v>
      </c>
    </row>
    <row r="2667" spans="2:2" x14ac:dyDescent="0.3">
      <c r="B2667" s="94" t="s">
        <v>2911</v>
      </c>
    </row>
    <row r="2668" spans="2:2" x14ac:dyDescent="0.3">
      <c r="B2668" s="94" t="s">
        <v>2912</v>
      </c>
    </row>
    <row r="2669" spans="2:2" x14ac:dyDescent="0.3">
      <c r="B2669" s="94" t="s">
        <v>2913</v>
      </c>
    </row>
    <row r="2670" spans="2:2" x14ac:dyDescent="0.3">
      <c r="B2670" s="94" t="s">
        <v>2914</v>
      </c>
    </row>
    <row r="2671" spans="2:2" x14ac:dyDescent="0.3">
      <c r="B2671" s="94" t="s">
        <v>2915</v>
      </c>
    </row>
    <row r="2672" spans="2:2" x14ac:dyDescent="0.3">
      <c r="B2672" s="94" t="s">
        <v>2916</v>
      </c>
    </row>
    <row r="2673" spans="2:2" x14ac:dyDescent="0.3">
      <c r="B2673" s="94" t="s">
        <v>2917</v>
      </c>
    </row>
    <row r="2674" spans="2:2" x14ac:dyDescent="0.3">
      <c r="B2674" s="94" t="s">
        <v>2918</v>
      </c>
    </row>
    <row r="2675" spans="2:2" x14ac:dyDescent="0.3">
      <c r="B2675" s="94" t="s">
        <v>2919</v>
      </c>
    </row>
    <row r="2676" spans="2:2" x14ac:dyDescent="0.3">
      <c r="B2676" s="94" t="s">
        <v>2920</v>
      </c>
    </row>
    <row r="2677" spans="2:2" x14ac:dyDescent="0.3">
      <c r="B2677" s="94" t="s">
        <v>2921</v>
      </c>
    </row>
    <row r="2678" spans="2:2" x14ac:dyDescent="0.3">
      <c r="B2678" s="94" t="s">
        <v>2922</v>
      </c>
    </row>
    <row r="2679" spans="2:2" x14ac:dyDescent="0.3">
      <c r="B2679" s="94" t="s">
        <v>2923</v>
      </c>
    </row>
    <row r="2680" spans="2:2" x14ac:dyDescent="0.3">
      <c r="B2680" s="94" t="s">
        <v>2924</v>
      </c>
    </row>
    <row r="2681" spans="2:2" x14ac:dyDescent="0.3">
      <c r="B2681" s="94" t="s">
        <v>2925</v>
      </c>
    </row>
    <row r="2682" spans="2:2" x14ac:dyDescent="0.3">
      <c r="B2682" s="94" t="s">
        <v>2926</v>
      </c>
    </row>
    <row r="2683" spans="2:2" x14ac:dyDescent="0.3">
      <c r="B2683" s="94" t="s">
        <v>2927</v>
      </c>
    </row>
    <row r="2684" spans="2:2" x14ac:dyDescent="0.3">
      <c r="B2684" s="94" t="s">
        <v>2928</v>
      </c>
    </row>
    <row r="2685" spans="2:2" x14ac:dyDescent="0.3">
      <c r="B2685" s="94" t="s">
        <v>2929</v>
      </c>
    </row>
    <row r="2686" spans="2:2" x14ac:dyDescent="0.3">
      <c r="B2686" s="94" t="s">
        <v>2930</v>
      </c>
    </row>
    <row r="2687" spans="2:2" x14ac:dyDescent="0.3">
      <c r="B2687" s="94" t="s">
        <v>2931</v>
      </c>
    </row>
    <row r="2688" spans="2:2" x14ac:dyDescent="0.3">
      <c r="B2688" s="94" t="s">
        <v>2932</v>
      </c>
    </row>
    <row r="2689" spans="2:2" x14ac:dyDescent="0.3">
      <c r="B2689" s="94" t="s">
        <v>2933</v>
      </c>
    </row>
    <row r="2690" spans="2:2" x14ac:dyDescent="0.3">
      <c r="B2690" s="94" t="s">
        <v>2934</v>
      </c>
    </row>
    <row r="2691" spans="2:2" x14ac:dyDescent="0.3">
      <c r="B2691" s="94" t="s">
        <v>2935</v>
      </c>
    </row>
    <row r="2693" spans="2:2" ht="18" x14ac:dyDescent="0.35">
      <c r="B2693" s="194" t="s">
        <v>460</v>
      </c>
    </row>
    <row r="2694" spans="2:2" x14ac:dyDescent="0.3">
      <c r="B2694" s="94" t="s">
        <v>2936</v>
      </c>
    </row>
    <row r="2695" spans="2:2" x14ac:dyDescent="0.3">
      <c r="B2695" s="195" t="s">
        <v>986</v>
      </c>
    </row>
    <row r="2696" spans="2:2" x14ac:dyDescent="0.3">
      <c r="B2696" s="195" t="s">
        <v>997</v>
      </c>
    </row>
    <row r="2697" spans="2:2" x14ac:dyDescent="0.3">
      <c r="B2697" s="94" t="s">
        <v>988</v>
      </c>
    </row>
    <row r="2698" spans="2:2" x14ac:dyDescent="0.3">
      <c r="B2698" s="196" t="s">
        <v>989</v>
      </c>
    </row>
    <row r="2699" spans="2:2" x14ac:dyDescent="0.3">
      <c r="B2699" s="94" t="s">
        <v>2937</v>
      </c>
    </row>
    <row r="2700" spans="2:2" x14ac:dyDescent="0.3">
      <c r="B2700" s="94" t="s">
        <v>2938</v>
      </c>
    </row>
    <row r="2701" spans="2:2" x14ac:dyDescent="0.3">
      <c r="B2701" s="94" t="s">
        <v>2939</v>
      </c>
    </row>
    <row r="2702" spans="2:2" x14ac:dyDescent="0.3">
      <c r="B2702" s="94" t="s">
        <v>2940</v>
      </c>
    </row>
    <row r="2703" spans="2:2" x14ac:dyDescent="0.3">
      <c r="B2703" s="94" t="s">
        <v>2941</v>
      </c>
    </row>
    <row r="2704" spans="2:2" x14ac:dyDescent="0.3">
      <c r="B2704" s="94" t="s">
        <v>2942</v>
      </c>
    </row>
    <row r="2705" spans="2:2" x14ac:dyDescent="0.3">
      <c r="B2705" s="94" t="s">
        <v>2943</v>
      </c>
    </row>
    <row r="2706" spans="2:2" x14ac:dyDescent="0.3">
      <c r="B2706" s="94" t="s">
        <v>2944</v>
      </c>
    </row>
    <row r="2707" spans="2:2" x14ac:dyDescent="0.3">
      <c r="B2707" s="94" t="s">
        <v>2945</v>
      </c>
    </row>
    <row r="2708" spans="2:2" x14ac:dyDescent="0.3">
      <c r="B2708" s="94" t="s">
        <v>2946</v>
      </c>
    </row>
    <row r="2709" spans="2:2" x14ac:dyDescent="0.3">
      <c r="B2709" s="94" t="s">
        <v>2947</v>
      </c>
    </row>
    <row r="2710" spans="2:2" x14ac:dyDescent="0.3">
      <c r="B2710" s="94" t="s">
        <v>2948</v>
      </c>
    </row>
    <row r="2711" spans="2:2" x14ac:dyDescent="0.3">
      <c r="B2711" s="94" t="s">
        <v>2949</v>
      </c>
    </row>
    <row r="2712" spans="2:2" x14ac:dyDescent="0.3">
      <c r="B2712" s="94" t="s">
        <v>2950</v>
      </c>
    </row>
    <row r="2713" spans="2:2" x14ac:dyDescent="0.3">
      <c r="B2713" s="94" t="s">
        <v>2951</v>
      </c>
    </row>
    <row r="2715" spans="2:2" ht="18" x14ac:dyDescent="0.35">
      <c r="B2715" s="194" t="s">
        <v>442</v>
      </c>
    </row>
    <row r="2716" spans="2:2" x14ac:dyDescent="0.3">
      <c r="B2716" s="195" t="s">
        <v>2952</v>
      </c>
    </row>
    <row r="2717" spans="2:2" x14ac:dyDescent="0.3">
      <c r="B2717" s="195" t="s">
        <v>986</v>
      </c>
    </row>
    <row r="2718" spans="2:2" x14ac:dyDescent="0.3">
      <c r="B2718" s="195" t="s">
        <v>1345</v>
      </c>
    </row>
    <row r="2719" spans="2:2" x14ac:dyDescent="0.3">
      <c r="B2719" s="94" t="s">
        <v>2953</v>
      </c>
    </row>
    <row r="2720" spans="2:2" x14ac:dyDescent="0.3">
      <c r="B2720" s="94" t="s">
        <v>2954</v>
      </c>
    </row>
    <row r="2721" spans="2:2" x14ac:dyDescent="0.3">
      <c r="B2721" s="196" t="s">
        <v>1154</v>
      </c>
    </row>
    <row r="2722" spans="2:2" x14ac:dyDescent="0.3">
      <c r="B2722" s="94" t="s">
        <v>2955</v>
      </c>
    </row>
    <row r="2723" spans="2:2" x14ac:dyDescent="0.3">
      <c r="B2723" s="94" t="s">
        <v>2956</v>
      </c>
    </row>
    <row r="2724" spans="2:2" x14ac:dyDescent="0.3">
      <c r="B2724" s="94" t="s">
        <v>2957</v>
      </c>
    </row>
    <row r="2725" spans="2:2" x14ac:dyDescent="0.3">
      <c r="B2725" s="94" t="s">
        <v>2958</v>
      </c>
    </row>
    <row r="2726" spans="2:2" x14ac:dyDescent="0.3">
      <c r="B2726" s="94" t="s">
        <v>2959</v>
      </c>
    </row>
    <row r="2727" spans="2:2" x14ac:dyDescent="0.3">
      <c r="B2727" s="94" t="s">
        <v>2960</v>
      </c>
    </row>
    <row r="2728" spans="2:2" x14ac:dyDescent="0.3">
      <c r="B2728" s="94" t="s">
        <v>2961</v>
      </c>
    </row>
    <row r="2729" spans="2:2" x14ac:dyDescent="0.3">
      <c r="B2729" s="94" t="s">
        <v>2962</v>
      </c>
    </row>
    <row r="2730" spans="2:2" x14ac:dyDescent="0.3">
      <c r="B2730" s="94" t="s">
        <v>2963</v>
      </c>
    </row>
    <row r="2731" spans="2:2" x14ac:dyDescent="0.3">
      <c r="B2731" s="94" t="s">
        <v>2964</v>
      </c>
    </row>
    <row r="2732" spans="2:2" x14ac:dyDescent="0.3">
      <c r="B2732" s="94" t="s">
        <v>2965</v>
      </c>
    </row>
    <row r="2733" spans="2:2" x14ac:dyDescent="0.3">
      <c r="B2733" s="94" t="s">
        <v>2966</v>
      </c>
    </row>
    <row r="2734" spans="2:2" x14ac:dyDescent="0.3">
      <c r="B2734" s="94" t="s">
        <v>2967</v>
      </c>
    </row>
    <row r="2735" spans="2:2" x14ac:dyDescent="0.3">
      <c r="B2735" s="94" t="s">
        <v>2968</v>
      </c>
    </row>
    <row r="2736" spans="2:2" x14ac:dyDescent="0.3">
      <c r="B2736" s="94" t="s">
        <v>2969</v>
      </c>
    </row>
    <row r="2737" spans="2:2" x14ac:dyDescent="0.3">
      <c r="B2737" s="94" t="s">
        <v>2970</v>
      </c>
    </row>
    <row r="2738" spans="2:2" x14ac:dyDescent="0.3">
      <c r="B2738" s="94" t="s">
        <v>2971</v>
      </c>
    </row>
    <row r="2739" spans="2:2" x14ac:dyDescent="0.3">
      <c r="B2739" s="94" t="s">
        <v>2972</v>
      </c>
    </row>
    <row r="2740" spans="2:2" x14ac:dyDescent="0.3">
      <c r="B2740" s="94" t="s">
        <v>2973</v>
      </c>
    </row>
    <row r="2741" spans="2:2" x14ac:dyDescent="0.3">
      <c r="B2741" s="94" t="s">
        <v>2974</v>
      </c>
    </row>
    <row r="2742" spans="2:2" x14ac:dyDescent="0.3">
      <c r="B2742" s="94" t="s">
        <v>2975</v>
      </c>
    </row>
    <row r="2743" spans="2:2" x14ac:dyDescent="0.3">
      <c r="B2743" s="94" t="s">
        <v>2976</v>
      </c>
    </row>
    <row r="2744" spans="2:2" x14ac:dyDescent="0.3">
      <c r="B2744" s="94" t="s">
        <v>2977</v>
      </c>
    </row>
    <row r="2745" spans="2:2" x14ac:dyDescent="0.3">
      <c r="B2745" s="94" t="s">
        <v>2978</v>
      </c>
    </row>
    <row r="2746" spans="2:2" x14ac:dyDescent="0.3">
      <c r="B2746" s="94" t="s">
        <v>2979</v>
      </c>
    </row>
    <row r="2747" spans="2:2" x14ac:dyDescent="0.3">
      <c r="B2747" s="94" t="s">
        <v>2980</v>
      </c>
    </row>
    <row r="2748" spans="2:2" x14ac:dyDescent="0.3">
      <c r="B2748" s="94" t="s">
        <v>2981</v>
      </c>
    </row>
    <row r="2749" spans="2:2" x14ac:dyDescent="0.3">
      <c r="B2749" s="94" t="s">
        <v>2982</v>
      </c>
    </row>
    <row r="2750" spans="2:2" x14ac:dyDescent="0.3">
      <c r="B2750" s="94" t="s">
        <v>2983</v>
      </c>
    </row>
    <row r="2751" spans="2:2" x14ac:dyDescent="0.3">
      <c r="B2751" s="94" t="s">
        <v>2984</v>
      </c>
    </row>
    <row r="2752" spans="2:2" x14ac:dyDescent="0.3">
      <c r="B2752" s="94" t="s">
        <v>2985</v>
      </c>
    </row>
    <row r="2753" spans="2:2" x14ac:dyDescent="0.3">
      <c r="B2753" s="94" t="s">
        <v>2986</v>
      </c>
    </row>
    <row r="2754" spans="2:2" x14ac:dyDescent="0.3">
      <c r="B2754" s="94" t="s">
        <v>2987</v>
      </c>
    </row>
    <row r="2755" spans="2:2" x14ac:dyDescent="0.3">
      <c r="B2755" s="94" t="s">
        <v>2988</v>
      </c>
    </row>
    <row r="2756" spans="2:2" x14ac:dyDescent="0.3">
      <c r="B2756" s="94" t="s">
        <v>2989</v>
      </c>
    </row>
    <row r="2757" spans="2:2" x14ac:dyDescent="0.3">
      <c r="B2757" s="94" t="s">
        <v>2990</v>
      </c>
    </row>
    <row r="2758" spans="2:2" x14ac:dyDescent="0.3">
      <c r="B2758" s="94" t="s">
        <v>2991</v>
      </c>
    </row>
    <row r="2759" spans="2:2" x14ac:dyDescent="0.3">
      <c r="B2759" s="94" t="s">
        <v>2992</v>
      </c>
    </row>
    <row r="2760" spans="2:2" x14ac:dyDescent="0.3">
      <c r="B2760" s="94" t="s">
        <v>2993</v>
      </c>
    </row>
    <row r="2761" spans="2:2" x14ac:dyDescent="0.3">
      <c r="B2761" s="94" t="s">
        <v>2994</v>
      </c>
    </row>
    <row r="2762" spans="2:2" x14ac:dyDescent="0.3">
      <c r="B2762" s="94" t="s">
        <v>2995</v>
      </c>
    </row>
    <row r="2764" spans="2:2" ht="18" x14ac:dyDescent="0.35">
      <c r="B2764" s="194" t="s">
        <v>839</v>
      </c>
    </row>
    <row r="2765" spans="2:2" x14ac:dyDescent="0.3">
      <c r="B2765" s="94" t="s">
        <v>2536</v>
      </c>
    </row>
    <row r="2766" spans="2:2" x14ac:dyDescent="0.3">
      <c r="B2766" s="195" t="s">
        <v>986</v>
      </c>
    </row>
    <row r="2767" spans="2:2" x14ac:dyDescent="0.3">
      <c r="B2767" s="195" t="s">
        <v>1153</v>
      </c>
    </row>
    <row r="2768" spans="2:2" x14ac:dyDescent="0.3">
      <c r="B2768" s="94" t="s">
        <v>988</v>
      </c>
    </row>
    <row r="2769" spans="2:2" x14ac:dyDescent="0.3">
      <c r="B2769" s="196" t="s">
        <v>989</v>
      </c>
    </row>
    <row r="2770" spans="2:2" x14ac:dyDescent="0.3">
      <c r="B2770" s="94" t="s">
        <v>2996</v>
      </c>
    </row>
    <row r="2771" spans="2:2" x14ac:dyDescent="0.3">
      <c r="B2771" s="94" t="s">
        <v>2997</v>
      </c>
    </row>
    <row r="2772" spans="2:2" x14ac:dyDescent="0.3">
      <c r="B2772" s="94" t="s">
        <v>2998</v>
      </c>
    </row>
    <row r="2773" spans="2:2" x14ac:dyDescent="0.3">
      <c r="B2773" s="94" t="s">
        <v>2999</v>
      </c>
    </row>
    <row r="2774" spans="2:2" x14ac:dyDescent="0.3">
      <c r="B2774" s="94" t="s">
        <v>3000</v>
      </c>
    </row>
    <row r="2775" spans="2:2" x14ac:dyDescent="0.3">
      <c r="B2775" s="94" t="s">
        <v>3001</v>
      </c>
    </row>
    <row r="2776" spans="2:2" x14ac:dyDescent="0.3">
      <c r="B2776" s="94" t="s">
        <v>3002</v>
      </c>
    </row>
    <row r="2777" spans="2:2" x14ac:dyDescent="0.3">
      <c r="B2777" s="94" t="s">
        <v>3003</v>
      </c>
    </row>
    <row r="2779" spans="2:2" x14ac:dyDescent="0.3">
      <c r="B2779" s="195"/>
    </row>
    <row r="2780" spans="2:2" x14ac:dyDescent="0.3">
      <c r="B2780" s="195"/>
    </row>
    <row r="2781" spans="2:2" x14ac:dyDescent="0.3">
      <c r="B2781" s="195"/>
    </row>
    <row r="2783" spans="2:2" x14ac:dyDescent="0.3">
      <c r="B2783" s="198"/>
    </row>
    <row r="2796" spans="2:2" ht="18" x14ac:dyDescent="0.35">
      <c r="B2796" s="194" t="s">
        <v>694</v>
      </c>
    </row>
    <row r="2797" spans="2:2" x14ac:dyDescent="0.3">
      <c r="B2797" s="195" t="s">
        <v>1715</v>
      </c>
    </row>
    <row r="2798" spans="2:2" x14ac:dyDescent="0.3">
      <c r="B2798" s="195" t="s">
        <v>986</v>
      </c>
    </row>
    <row r="2799" spans="2:2" x14ac:dyDescent="0.3">
      <c r="B2799" s="195" t="s">
        <v>1366</v>
      </c>
    </row>
    <row r="2800" spans="2:2" x14ac:dyDescent="0.3">
      <c r="B2800" s="94" t="s">
        <v>988</v>
      </c>
    </row>
    <row r="2801" spans="2:2" x14ac:dyDescent="0.3">
      <c r="B2801" s="196" t="s">
        <v>1025</v>
      </c>
    </row>
    <row r="2802" spans="2:2" x14ac:dyDescent="0.3">
      <c r="B2802" s="94" t="s">
        <v>3004</v>
      </c>
    </row>
    <row r="2803" spans="2:2" x14ac:dyDescent="0.3">
      <c r="B2803" s="94" t="s">
        <v>3005</v>
      </c>
    </row>
    <row r="2804" spans="2:2" x14ac:dyDescent="0.3">
      <c r="B2804" s="94" t="s">
        <v>3006</v>
      </c>
    </row>
    <row r="2805" spans="2:2" x14ac:dyDescent="0.3">
      <c r="B2805" s="94" t="s">
        <v>3007</v>
      </c>
    </row>
    <row r="2806" spans="2:2" x14ac:dyDescent="0.3">
      <c r="B2806" s="94" t="s">
        <v>3008</v>
      </c>
    </row>
    <row r="2807" spans="2:2" x14ac:dyDescent="0.3">
      <c r="B2807" s="94" t="s">
        <v>1147</v>
      </c>
    </row>
    <row r="2808" spans="2:2" x14ac:dyDescent="0.3">
      <c r="B2808" s="94" t="s">
        <v>3009</v>
      </c>
    </row>
    <row r="2809" spans="2:2" x14ac:dyDescent="0.3">
      <c r="B2809" s="94" t="s">
        <v>3010</v>
      </c>
    </row>
    <row r="2810" spans="2:2" x14ac:dyDescent="0.3">
      <c r="B2810" s="94" t="s">
        <v>3011</v>
      </c>
    </row>
    <row r="2811" spans="2:2" x14ac:dyDescent="0.3">
      <c r="B2811" s="94" t="s">
        <v>3012</v>
      </c>
    </row>
    <row r="2812" spans="2:2" x14ac:dyDescent="0.3">
      <c r="B2812" s="94" t="s">
        <v>3013</v>
      </c>
    </row>
    <row r="2814" spans="2:2" ht="18" x14ac:dyDescent="0.35">
      <c r="B2814" s="194" t="s">
        <v>238</v>
      </c>
    </row>
    <row r="2815" spans="2:2" x14ac:dyDescent="0.3">
      <c r="B2815" s="195" t="s">
        <v>1023</v>
      </c>
    </row>
    <row r="2816" spans="2:2" x14ac:dyDescent="0.3">
      <c r="B2816" s="195" t="s">
        <v>986</v>
      </c>
    </row>
    <row r="2817" spans="2:2" x14ac:dyDescent="0.3">
      <c r="B2817" s="195" t="s">
        <v>1366</v>
      </c>
    </row>
    <row r="2818" spans="2:2" x14ac:dyDescent="0.3">
      <c r="B2818" s="94" t="s">
        <v>3014</v>
      </c>
    </row>
    <row r="2819" spans="2:2" x14ac:dyDescent="0.3">
      <c r="B2819" s="196" t="s">
        <v>3015</v>
      </c>
    </row>
    <row r="2820" spans="2:2" x14ac:dyDescent="0.3">
      <c r="B2820" s="94" t="s">
        <v>3016</v>
      </c>
    </row>
    <row r="2821" spans="2:2" x14ac:dyDescent="0.3">
      <c r="B2821" s="94" t="s">
        <v>3017</v>
      </c>
    </row>
    <row r="2822" spans="2:2" x14ac:dyDescent="0.3">
      <c r="B2822" s="94" t="s">
        <v>3018</v>
      </c>
    </row>
    <row r="2823" spans="2:2" x14ac:dyDescent="0.3">
      <c r="B2823" s="94" t="s">
        <v>3019</v>
      </c>
    </row>
    <row r="2824" spans="2:2" x14ac:dyDescent="0.3">
      <c r="B2824" s="94" t="s">
        <v>3020</v>
      </c>
    </row>
    <row r="2825" spans="2:2" x14ac:dyDescent="0.3">
      <c r="B2825" s="94" t="s">
        <v>3021</v>
      </c>
    </row>
    <row r="2826" spans="2:2" x14ac:dyDescent="0.3">
      <c r="B2826" s="94" t="s">
        <v>3022</v>
      </c>
    </row>
    <row r="2827" spans="2:2" x14ac:dyDescent="0.3">
      <c r="B2827" s="94" t="s">
        <v>3023</v>
      </c>
    </row>
    <row r="2828" spans="2:2" x14ac:dyDescent="0.3">
      <c r="B2828" s="94" t="s">
        <v>3024</v>
      </c>
    </row>
    <row r="2829" spans="2:2" x14ac:dyDescent="0.3">
      <c r="B2829" s="85" t="s">
        <v>3025</v>
      </c>
    </row>
    <row r="2830" spans="2:2" x14ac:dyDescent="0.3">
      <c r="B2830" s="94" t="s">
        <v>3026</v>
      </c>
    </row>
    <row r="2831" spans="2:2" x14ac:dyDescent="0.3">
      <c r="B2831" s="94" t="s">
        <v>3027</v>
      </c>
    </row>
    <row r="2832" spans="2:2" x14ac:dyDescent="0.3">
      <c r="B2832" s="85" t="s">
        <v>3028</v>
      </c>
    </row>
    <row r="2833" spans="2:2" x14ac:dyDescent="0.3">
      <c r="B2833" s="94" t="s">
        <v>3029</v>
      </c>
    </row>
    <row r="2834" spans="2:2" x14ac:dyDescent="0.3">
      <c r="B2834" s="85" t="s">
        <v>3030</v>
      </c>
    </row>
    <row r="2835" spans="2:2" x14ac:dyDescent="0.3">
      <c r="B2835" s="94" t="s">
        <v>3031</v>
      </c>
    </row>
    <row r="2836" spans="2:2" x14ac:dyDescent="0.3">
      <c r="B2836" s="85" t="s">
        <v>3032</v>
      </c>
    </row>
    <row r="2837" spans="2:2" x14ac:dyDescent="0.3">
      <c r="B2837" s="94" t="s">
        <v>3033</v>
      </c>
    </row>
    <row r="2838" spans="2:2" x14ac:dyDescent="0.3">
      <c r="B2838" s="85" t="s">
        <v>3034</v>
      </c>
    </row>
    <row r="2839" spans="2:2" x14ac:dyDescent="0.3">
      <c r="B2839" s="94" t="s">
        <v>1713</v>
      </c>
    </row>
    <row r="2840" spans="2:2" x14ac:dyDescent="0.3">
      <c r="B2840" s="94" t="s">
        <v>1714</v>
      </c>
    </row>
    <row r="2842" spans="2:2" ht="18" x14ac:dyDescent="0.35">
      <c r="B2842" s="194" t="s">
        <v>794</v>
      </c>
    </row>
    <row r="2843" spans="2:2" x14ac:dyDescent="0.3">
      <c r="B2843" s="195" t="s">
        <v>1023</v>
      </c>
    </row>
    <row r="2844" spans="2:2" x14ac:dyDescent="0.3">
      <c r="B2844" s="195" t="s">
        <v>986</v>
      </c>
    </row>
    <row r="2845" spans="2:2" x14ac:dyDescent="0.3">
      <c r="B2845" s="195" t="s">
        <v>997</v>
      </c>
    </row>
    <row r="2846" spans="2:2" x14ac:dyDescent="0.3">
      <c r="B2846" s="94" t="s">
        <v>3035</v>
      </c>
    </row>
    <row r="2847" spans="2:2" x14ac:dyDescent="0.3">
      <c r="B2847" s="196" t="s">
        <v>1154</v>
      </c>
    </row>
    <row r="2848" spans="2:2" x14ac:dyDescent="0.3">
      <c r="B2848" s="94" t="s">
        <v>3036</v>
      </c>
    </row>
    <row r="2849" spans="2:2" x14ac:dyDescent="0.3">
      <c r="B2849" s="94" t="s">
        <v>3037</v>
      </c>
    </row>
    <row r="2850" spans="2:2" x14ac:dyDescent="0.3">
      <c r="B2850" s="94" t="s">
        <v>3038</v>
      </c>
    </row>
    <row r="2851" spans="2:2" x14ac:dyDescent="0.3">
      <c r="B2851" s="94" t="s">
        <v>3039</v>
      </c>
    </row>
    <row r="2852" spans="2:2" x14ac:dyDescent="0.3">
      <c r="B2852" s="94" t="s">
        <v>3040</v>
      </c>
    </row>
    <row r="2853" spans="2:2" x14ac:dyDescent="0.3">
      <c r="B2853" s="94" t="s">
        <v>3041</v>
      </c>
    </row>
    <row r="2854" spans="2:2" x14ac:dyDescent="0.3">
      <c r="B2854" s="94" t="s">
        <v>3042</v>
      </c>
    </row>
    <row r="2855" spans="2:2" x14ac:dyDescent="0.3">
      <c r="B2855" s="94" t="s">
        <v>3043</v>
      </c>
    </row>
    <row r="2856" spans="2:2" x14ac:dyDescent="0.3">
      <c r="B2856" s="94" t="s">
        <v>3044</v>
      </c>
    </row>
    <row r="2857" spans="2:2" x14ac:dyDescent="0.3">
      <c r="B2857" s="94" t="s">
        <v>3045</v>
      </c>
    </row>
    <row r="2858" spans="2:2" x14ac:dyDescent="0.3">
      <c r="B2858" s="94" t="s">
        <v>3046</v>
      </c>
    </row>
    <row r="2859" spans="2:2" x14ac:dyDescent="0.3">
      <c r="B2859" s="94" t="s">
        <v>3047</v>
      </c>
    </row>
    <row r="2860" spans="2:2" x14ac:dyDescent="0.3">
      <c r="B2860" s="94" t="s">
        <v>3048</v>
      </c>
    </row>
    <row r="2861" spans="2:2" x14ac:dyDescent="0.3">
      <c r="B2861" s="94" t="s">
        <v>3049</v>
      </c>
    </row>
    <row r="2862" spans="2:2" x14ac:dyDescent="0.3">
      <c r="B2862" s="94" t="s">
        <v>3050</v>
      </c>
    </row>
    <row r="2863" spans="2:2" x14ac:dyDescent="0.3">
      <c r="B2863" s="94" t="s">
        <v>3051</v>
      </c>
    </row>
    <row r="2864" spans="2:2" x14ac:dyDescent="0.3">
      <c r="B2864" s="94" t="s">
        <v>3052</v>
      </c>
    </row>
    <row r="2865" spans="2:2" x14ac:dyDescent="0.3">
      <c r="B2865" s="94" t="s">
        <v>3053</v>
      </c>
    </row>
    <row r="2866" spans="2:2" x14ac:dyDescent="0.3">
      <c r="B2866" s="94" t="s">
        <v>3054</v>
      </c>
    </row>
    <row r="2867" spans="2:2" x14ac:dyDescent="0.3">
      <c r="B2867" s="94" t="s">
        <v>3055</v>
      </c>
    </row>
    <row r="2868" spans="2:2" x14ac:dyDescent="0.3">
      <c r="B2868" s="94" t="s">
        <v>3056</v>
      </c>
    </row>
    <row r="2869" spans="2:2" x14ac:dyDescent="0.3">
      <c r="B2869" s="94" t="s">
        <v>3057</v>
      </c>
    </row>
    <row r="2870" spans="2:2" x14ac:dyDescent="0.3">
      <c r="B2870" s="94" t="s">
        <v>3058</v>
      </c>
    </row>
    <row r="2871" spans="2:2" x14ac:dyDescent="0.3">
      <c r="B2871" s="94" t="s">
        <v>3059</v>
      </c>
    </row>
    <row r="2872" spans="2:2" x14ac:dyDescent="0.3">
      <c r="B2872" s="94" t="s">
        <v>3060</v>
      </c>
    </row>
    <row r="2873" spans="2:2" x14ac:dyDescent="0.3">
      <c r="B2873" s="94" t="s">
        <v>3061</v>
      </c>
    </row>
    <row r="2874" spans="2:2" x14ac:dyDescent="0.3">
      <c r="B2874" s="94" t="s">
        <v>3062</v>
      </c>
    </row>
    <row r="2875" spans="2:2" x14ac:dyDescent="0.3">
      <c r="B2875" s="94" t="s">
        <v>3063</v>
      </c>
    </row>
    <row r="2876" spans="2:2" x14ac:dyDescent="0.3">
      <c r="B2876" s="94" t="s">
        <v>3064</v>
      </c>
    </row>
    <row r="2878" spans="2:2" ht="18" x14ac:dyDescent="0.35">
      <c r="B2878" s="194" t="s">
        <v>715</v>
      </c>
    </row>
    <row r="2879" spans="2:2" x14ac:dyDescent="0.3">
      <c r="B2879" s="195" t="s">
        <v>1393</v>
      </c>
    </row>
    <row r="2880" spans="2:2" x14ac:dyDescent="0.3">
      <c r="B2880" s="195" t="s">
        <v>1525</v>
      </c>
    </row>
    <row r="2881" spans="2:2" x14ac:dyDescent="0.3">
      <c r="B2881" s="195" t="s">
        <v>1024</v>
      </c>
    </row>
    <row r="2882" spans="2:2" x14ac:dyDescent="0.3">
      <c r="B2882" s="94" t="s">
        <v>1475</v>
      </c>
    </row>
    <row r="2883" spans="2:2" x14ac:dyDescent="0.3">
      <c r="B2883" s="196" t="s">
        <v>1154</v>
      </c>
    </row>
    <row r="2884" spans="2:2" x14ac:dyDescent="0.3">
      <c r="B2884" s="94" t="s">
        <v>1527</v>
      </c>
    </row>
    <row r="2885" spans="2:2" x14ac:dyDescent="0.3">
      <c r="B2885" s="94" t="s">
        <v>3065</v>
      </c>
    </row>
    <row r="2886" spans="2:2" x14ac:dyDescent="0.3">
      <c r="B2886" s="94" t="s">
        <v>3066</v>
      </c>
    </row>
    <row r="2887" spans="2:2" x14ac:dyDescent="0.3">
      <c r="B2887" s="94" t="s">
        <v>3067</v>
      </c>
    </row>
    <row r="2888" spans="2:2" x14ac:dyDescent="0.3">
      <c r="B2888" s="94" t="s">
        <v>3068</v>
      </c>
    </row>
    <row r="2889" spans="2:2" x14ac:dyDescent="0.3">
      <c r="B2889" s="94" t="s">
        <v>3069</v>
      </c>
    </row>
    <row r="2890" spans="2:2" x14ac:dyDescent="0.3">
      <c r="B2890" s="94" t="s">
        <v>3070</v>
      </c>
    </row>
    <row r="2891" spans="2:2" x14ac:dyDescent="0.3">
      <c r="B2891" s="94" t="s">
        <v>3071</v>
      </c>
    </row>
    <row r="2892" spans="2:2" x14ac:dyDescent="0.3">
      <c r="B2892" s="94" t="s">
        <v>3072</v>
      </c>
    </row>
    <row r="2893" spans="2:2" x14ac:dyDescent="0.3">
      <c r="B2893" s="94" t="s">
        <v>3073</v>
      </c>
    </row>
    <row r="2894" spans="2:2" x14ac:dyDescent="0.3">
      <c r="B2894" s="94" t="s">
        <v>3074</v>
      </c>
    </row>
    <row r="2895" spans="2:2" x14ac:dyDescent="0.3">
      <c r="B2895" s="94" t="s">
        <v>3075</v>
      </c>
    </row>
    <row r="2896" spans="2:2" x14ac:dyDescent="0.3">
      <c r="B2896" s="85" t="s">
        <v>3076</v>
      </c>
    </row>
    <row r="2897" spans="2:2" x14ac:dyDescent="0.3">
      <c r="B2897" s="94" t="s">
        <v>3077</v>
      </c>
    </row>
    <row r="2898" spans="2:2" x14ac:dyDescent="0.3">
      <c r="B2898" s="94" t="s">
        <v>1952</v>
      </c>
    </row>
    <row r="2900" spans="2:2" ht="18" x14ac:dyDescent="0.35">
      <c r="B2900" s="194" t="s">
        <v>3078</v>
      </c>
    </row>
    <row r="2901" spans="2:2" x14ac:dyDescent="0.3">
      <c r="B2901" s="195" t="s">
        <v>1393</v>
      </c>
    </row>
    <row r="2902" spans="2:2" x14ac:dyDescent="0.3">
      <c r="B2902" s="195" t="s">
        <v>986</v>
      </c>
    </row>
    <row r="2903" spans="2:2" x14ac:dyDescent="0.3">
      <c r="B2903" s="195" t="s">
        <v>1655</v>
      </c>
    </row>
    <row r="2904" spans="2:2" x14ac:dyDescent="0.3">
      <c r="B2904" s="94" t="s">
        <v>988</v>
      </c>
    </row>
    <row r="2905" spans="2:2" x14ac:dyDescent="0.3">
      <c r="B2905" s="196" t="s">
        <v>1154</v>
      </c>
    </row>
    <row r="2906" spans="2:2" x14ac:dyDescent="0.3">
      <c r="B2906" s="94" t="s">
        <v>3079</v>
      </c>
    </row>
    <row r="2907" spans="2:2" x14ac:dyDescent="0.3">
      <c r="B2907" s="94" t="s">
        <v>3080</v>
      </c>
    </row>
    <row r="2908" spans="2:2" x14ac:dyDescent="0.3">
      <c r="B2908" s="94" t="s">
        <v>3081</v>
      </c>
    </row>
    <row r="2909" spans="2:2" x14ac:dyDescent="0.3">
      <c r="B2909" s="94" t="s">
        <v>3082</v>
      </c>
    </row>
    <row r="2910" spans="2:2" x14ac:dyDescent="0.3">
      <c r="B2910" s="94" t="s">
        <v>3083</v>
      </c>
    </row>
    <row r="2911" spans="2:2" x14ac:dyDescent="0.3">
      <c r="B2911" s="94" t="s">
        <v>3084</v>
      </c>
    </row>
    <row r="2912" spans="2:2" x14ac:dyDescent="0.3">
      <c r="B2912" s="94" t="s">
        <v>3085</v>
      </c>
    </row>
    <row r="2913" spans="2:2" x14ac:dyDescent="0.3">
      <c r="B2913" s="94" t="s">
        <v>3086</v>
      </c>
    </row>
    <row r="2914" spans="2:2" x14ac:dyDescent="0.3">
      <c r="B2914" s="94" t="s">
        <v>3087</v>
      </c>
    </row>
    <row r="2915" spans="2:2" x14ac:dyDescent="0.3">
      <c r="B2915" s="94" t="s">
        <v>3088</v>
      </c>
    </row>
    <row r="2916" spans="2:2" x14ac:dyDescent="0.3">
      <c r="B2916" s="94" t="s">
        <v>3089</v>
      </c>
    </row>
    <row r="2918" spans="2:2" ht="18" x14ac:dyDescent="0.35">
      <c r="B2918" s="194" t="s">
        <v>239</v>
      </c>
    </row>
    <row r="2919" spans="2:2" x14ac:dyDescent="0.3">
      <c r="B2919" s="195" t="s">
        <v>1782</v>
      </c>
    </row>
    <row r="2920" spans="2:2" x14ac:dyDescent="0.3">
      <c r="B2920" s="195" t="s">
        <v>986</v>
      </c>
    </row>
    <row r="2921" spans="2:2" x14ac:dyDescent="0.3">
      <c r="B2921" s="195" t="s">
        <v>987</v>
      </c>
    </row>
    <row r="2922" spans="2:2" x14ac:dyDescent="0.3">
      <c r="B2922" s="94" t="s">
        <v>988</v>
      </c>
    </row>
    <row r="2923" spans="2:2" x14ac:dyDescent="0.3">
      <c r="B2923" s="196" t="s">
        <v>1706</v>
      </c>
    </row>
    <row r="2924" spans="2:2" x14ac:dyDescent="0.3">
      <c r="B2924" s="94" t="s">
        <v>3090</v>
      </c>
    </row>
    <row r="2925" spans="2:2" x14ac:dyDescent="0.3">
      <c r="B2925" s="94" t="s">
        <v>3091</v>
      </c>
    </row>
    <row r="2926" spans="2:2" x14ac:dyDescent="0.3">
      <c r="B2926" s="94" t="s">
        <v>3092</v>
      </c>
    </row>
    <row r="2927" spans="2:2" x14ac:dyDescent="0.3">
      <c r="B2927" s="94" t="s">
        <v>3093</v>
      </c>
    </row>
    <row r="2928" spans="2:2" x14ac:dyDescent="0.3">
      <c r="B2928" s="94" t="s">
        <v>3094</v>
      </c>
    </row>
    <row r="2929" spans="2:2" x14ac:dyDescent="0.3">
      <c r="B2929" s="94" t="s">
        <v>3095</v>
      </c>
    </row>
    <row r="2930" spans="2:2" x14ac:dyDescent="0.3">
      <c r="B2930" s="94" t="s">
        <v>3096</v>
      </c>
    </row>
    <row r="2931" spans="2:2" x14ac:dyDescent="0.3">
      <c r="B2931" s="94" t="s">
        <v>3097</v>
      </c>
    </row>
    <row r="2932" spans="2:2" x14ac:dyDescent="0.3">
      <c r="B2932" s="94" t="s">
        <v>3098</v>
      </c>
    </row>
    <row r="2933" spans="2:2" x14ac:dyDescent="0.3">
      <c r="B2933" s="94" t="s">
        <v>3099</v>
      </c>
    </row>
    <row r="2934" spans="2:2" x14ac:dyDescent="0.3">
      <c r="B2934" s="94" t="s">
        <v>3100</v>
      </c>
    </row>
    <row r="2936" spans="2:2" ht="18" x14ac:dyDescent="0.35">
      <c r="B2936" s="194" t="s">
        <v>306</v>
      </c>
    </row>
    <row r="2937" spans="2:2" x14ac:dyDescent="0.3">
      <c r="B2937" s="195" t="s">
        <v>3101</v>
      </c>
    </row>
    <row r="2938" spans="2:2" x14ac:dyDescent="0.3">
      <c r="B2938" s="195" t="s">
        <v>986</v>
      </c>
    </row>
    <row r="2939" spans="2:2" x14ac:dyDescent="0.3">
      <c r="B2939" s="195" t="s">
        <v>1024</v>
      </c>
    </row>
    <row r="2940" spans="2:2" x14ac:dyDescent="0.3">
      <c r="B2940" s="94" t="s">
        <v>988</v>
      </c>
    </row>
    <row r="2941" spans="2:2" x14ac:dyDescent="0.3">
      <c r="B2941" s="196" t="s">
        <v>3102</v>
      </c>
    </row>
    <row r="2942" spans="2:2" x14ac:dyDescent="0.3">
      <c r="B2942" s="94" t="s">
        <v>3103</v>
      </c>
    </row>
    <row r="2943" spans="2:2" x14ac:dyDescent="0.3">
      <c r="B2943" s="94" t="s">
        <v>3104</v>
      </c>
    </row>
    <row r="2944" spans="2:2" x14ac:dyDescent="0.3">
      <c r="B2944" s="94" t="s">
        <v>3105</v>
      </c>
    </row>
    <row r="2945" spans="2:2" x14ac:dyDescent="0.3">
      <c r="B2945" s="94" t="s">
        <v>3106</v>
      </c>
    </row>
    <row r="2946" spans="2:2" x14ac:dyDescent="0.3">
      <c r="B2946" s="94" t="s">
        <v>3107</v>
      </c>
    </row>
    <row r="2947" spans="2:2" x14ac:dyDescent="0.3">
      <c r="B2947" s="94" t="s">
        <v>3108</v>
      </c>
    </row>
    <row r="2948" spans="2:2" x14ac:dyDescent="0.3">
      <c r="B2948" s="94" t="s">
        <v>3109</v>
      </c>
    </row>
    <row r="2949" spans="2:2" x14ac:dyDescent="0.3">
      <c r="B2949" s="94" t="s">
        <v>3110</v>
      </c>
    </row>
    <row r="2950" spans="2:2" x14ac:dyDescent="0.3">
      <c r="B2950" s="94" t="s">
        <v>3111</v>
      </c>
    </row>
    <row r="2951" spans="2:2" x14ac:dyDescent="0.3">
      <c r="B2951" s="94" t="s">
        <v>3112</v>
      </c>
    </row>
    <row r="2952" spans="2:2" x14ac:dyDescent="0.3">
      <c r="B2952" s="94" t="s">
        <v>3113</v>
      </c>
    </row>
    <row r="2953" spans="2:2" x14ac:dyDescent="0.3">
      <c r="B2953" s="94" t="s">
        <v>3114</v>
      </c>
    </row>
    <row r="2954" spans="2:2" x14ac:dyDescent="0.3">
      <c r="B2954" s="94" t="s">
        <v>3115</v>
      </c>
    </row>
    <row r="2955" spans="2:2" x14ac:dyDescent="0.3">
      <c r="B2955" s="94" t="s">
        <v>3116</v>
      </c>
    </row>
    <row r="2956" spans="2:2" x14ac:dyDescent="0.3">
      <c r="B2956" s="94" t="s">
        <v>3117</v>
      </c>
    </row>
    <row r="2957" spans="2:2" x14ac:dyDescent="0.3">
      <c r="B2957" s="94" t="s">
        <v>3118</v>
      </c>
    </row>
    <row r="2958" spans="2:2" x14ac:dyDescent="0.3">
      <c r="B2958" s="94" t="s">
        <v>3119</v>
      </c>
    </row>
    <row r="2959" spans="2:2" x14ac:dyDescent="0.3">
      <c r="B2959" s="94" t="s">
        <v>3120</v>
      </c>
    </row>
    <row r="2960" spans="2:2" x14ac:dyDescent="0.3">
      <c r="B2960" s="94" t="s">
        <v>3121</v>
      </c>
    </row>
    <row r="2961" spans="2:2" x14ac:dyDescent="0.3">
      <c r="B2961" s="94" t="s">
        <v>3122</v>
      </c>
    </row>
    <row r="2962" spans="2:2" x14ac:dyDescent="0.3">
      <c r="B2962" s="94" t="s">
        <v>3123</v>
      </c>
    </row>
    <row r="2963" spans="2:2" x14ac:dyDescent="0.3">
      <c r="B2963" s="94" t="s">
        <v>3124</v>
      </c>
    </row>
    <row r="2964" spans="2:2" x14ac:dyDescent="0.3">
      <c r="B2964" s="94" t="s">
        <v>3125</v>
      </c>
    </row>
    <row r="2965" spans="2:2" x14ac:dyDescent="0.3">
      <c r="B2965" s="94" t="s">
        <v>3126</v>
      </c>
    </row>
    <row r="2966" spans="2:2" x14ac:dyDescent="0.3">
      <c r="B2966" s="94" t="s">
        <v>3127</v>
      </c>
    </row>
    <row r="2967" spans="2:2" x14ac:dyDescent="0.3">
      <c r="B2967" s="94" t="s">
        <v>3128</v>
      </c>
    </row>
    <row r="2968" spans="2:2" x14ac:dyDescent="0.3">
      <c r="B2968" s="94" t="s">
        <v>3129</v>
      </c>
    </row>
    <row r="2969" spans="2:2" x14ac:dyDescent="0.3">
      <c r="B2969" s="85" t="s">
        <v>3130</v>
      </c>
    </row>
    <row r="2970" spans="2:2" x14ac:dyDescent="0.3">
      <c r="B2970" s="94" t="s">
        <v>3131</v>
      </c>
    </row>
    <row r="2971" spans="2:2" x14ac:dyDescent="0.3">
      <c r="B2971" s="94" t="s">
        <v>3132</v>
      </c>
    </row>
    <row r="2972" spans="2:2" x14ac:dyDescent="0.3">
      <c r="B2972" s="94" t="s">
        <v>3133</v>
      </c>
    </row>
    <row r="2973" spans="2:2" x14ac:dyDescent="0.3">
      <c r="B2973" s="94" t="s">
        <v>3134</v>
      </c>
    </row>
    <row r="2975" spans="2:2" ht="18" x14ac:dyDescent="0.35">
      <c r="B2975" s="194" t="s">
        <v>961</v>
      </c>
    </row>
    <row r="2976" spans="2:2" x14ac:dyDescent="0.3">
      <c r="B2976" s="195" t="s">
        <v>2183</v>
      </c>
    </row>
    <row r="2977" spans="2:2" x14ac:dyDescent="0.3">
      <c r="B2977" s="195" t="s">
        <v>986</v>
      </c>
    </row>
    <row r="2978" spans="2:2" x14ac:dyDescent="0.3">
      <c r="B2978" s="195" t="s">
        <v>1655</v>
      </c>
    </row>
    <row r="2979" spans="2:2" x14ac:dyDescent="0.3">
      <c r="B2979" s="94" t="s">
        <v>3135</v>
      </c>
    </row>
    <row r="2980" spans="2:2" x14ac:dyDescent="0.3">
      <c r="B2980" s="94" t="s">
        <v>3136</v>
      </c>
    </row>
    <row r="2981" spans="2:2" x14ac:dyDescent="0.3">
      <c r="B2981" s="196" t="s">
        <v>1154</v>
      </c>
    </row>
    <row r="2982" spans="2:2" x14ac:dyDescent="0.3">
      <c r="B2982" s="94" t="s">
        <v>3137</v>
      </c>
    </row>
    <row r="2983" spans="2:2" x14ac:dyDescent="0.3">
      <c r="B2983" s="94" t="s">
        <v>2956</v>
      </c>
    </row>
    <row r="2984" spans="2:2" x14ac:dyDescent="0.3">
      <c r="B2984" s="94" t="s">
        <v>3138</v>
      </c>
    </row>
    <row r="2985" spans="2:2" x14ac:dyDescent="0.3">
      <c r="B2985" s="94" t="s">
        <v>3139</v>
      </c>
    </row>
    <row r="2986" spans="2:2" x14ac:dyDescent="0.3">
      <c r="B2986" s="94" t="s">
        <v>3140</v>
      </c>
    </row>
    <row r="2987" spans="2:2" x14ac:dyDescent="0.3">
      <c r="B2987" s="94" t="s">
        <v>3141</v>
      </c>
    </row>
    <row r="2988" spans="2:2" x14ac:dyDescent="0.3">
      <c r="B2988" s="94" t="s">
        <v>3142</v>
      </c>
    </row>
    <row r="2989" spans="2:2" x14ac:dyDescent="0.3">
      <c r="B2989" s="94" t="s">
        <v>3143</v>
      </c>
    </row>
    <row r="2990" spans="2:2" x14ac:dyDescent="0.3">
      <c r="B2990" s="94" t="s">
        <v>3144</v>
      </c>
    </row>
    <row r="2991" spans="2:2" x14ac:dyDescent="0.3">
      <c r="B2991" s="94" t="s">
        <v>3145</v>
      </c>
    </row>
    <row r="2992" spans="2:2" x14ac:dyDescent="0.3">
      <c r="B2992" s="94" t="s">
        <v>3146</v>
      </c>
    </row>
    <row r="2993" spans="2:2" x14ac:dyDescent="0.3">
      <c r="B2993" s="94" t="s">
        <v>3147</v>
      </c>
    </row>
    <row r="2994" spans="2:2" x14ac:dyDescent="0.3">
      <c r="B2994" s="94" t="s">
        <v>3148</v>
      </c>
    </row>
    <row r="2995" spans="2:2" x14ac:dyDescent="0.3">
      <c r="B2995" s="94" t="s">
        <v>3149</v>
      </c>
    </row>
    <row r="2997" spans="2:2" ht="18" x14ac:dyDescent="0.35">
      <c r="B2997" s="194" t="s">
        <v>788</v>
      </c>
    </row>
    <row r="2998" spans="2:2" x14ac:dyDescent="0.3">
      <c r="B2998" s="195" t="s">
        <v>2443</v>
      </c>
    </row>
    <row r="2999" spans="2:2" x14ac:dyDescent="0.3">
      <c r="B2999" s="195" t="s">
        <v>1525</v>
      </c>
    </row>
    <row r="3000" spans="2:2" x14ac:dyDescent="0.3">
      <c r="B3000" s="195" t="s">
        <v>1024</v>
      </c>
    </row>
    <row r="3001" spans="2:2" x14ac:dyDescent="0.3">
      <c r="B3001" s="94" t="s">
        <v>988</v>
      </c>
    </row>
    <row r="3002" spans="2:2" x14ac:dyDescent="0.3">
      <c r="B3002" s="196" t="s">
        <v>1346</v>
      </c>
    </row>
    <row r="3003" spans="2:2" x14ac:dyDescent="0.3">
      <c r="B3003" s="94" t="s">
        <v>3150</v>
      </c>
    </row>
    <row r="3004" spans="2:2" x14ac:dyDescent="0.3">
      <c r="B3004" s="94" t="s">
        <v>3151</v>
      </c>
    </row>
    <row r="3005" spans="2:2" x14ac:dyDescent="0.3">
      <c r="B3005" s="94" t="s">
        <v>3152</v>
      </c>
    </row>
    <row r="3006" spans="2:2" x14ac:dyDescent="0.3">
      <c r="B3006" s="94" t="s">
        <v>3153</v>
      </c>
    </row>
    <row r="3008" spans="2:2" ht="18" x14ac:dyDescent="0.35">
      <c r="B3008" s="194" t="s">
        <v>298</v>
      </c>
    </row>
    <row r="3009" spans="2:2" x14ac:dyDescent="0.3">
      <c r="B3009" s="195" t="s">
        <v>1844</v>
      </c>
    </row>
    <row r="3010" spans="2:2" x14ac:dyDescent="0.3">
      <c r="B3010" s="195" t="s">
        <v>986</v>
      </c>
    </row>
    <row r="3011" spans="2:2" x14ac:dyDescent="0.3">
      <c r="B3011" s="195" t="s">
        <v>1024</v>
      </c>
    </row>
    <row r="3012" spans="2:2" x14ac:dyDescent="0.3">
      <c r="B3012" s="94" t="s">
        <v>988</v>
      </c>
    </row>
    <row r="3013" spans="2:2" x14ac:dyDescent="0.3">
      <c r="B3013" s="196" t="s">
        <v>1154</v>
      </c>
    </row>
    <row r="3014" spans="2:2" x14ac:dyDescent="0.3">
      <c r="B3014" s="94" t="s">
        <v>3154</v>
      </c>
    </row>
    <row r="3015" spans="2:2" x14ac:dyDescent="0.3">
      <c r="B3015" s="94" t="s">
        <v>3155</v>
      </c>
    </row>
    <row r="3016" spans="2:2" x14ac:dyDescent="0.3">
      <c r="B3016" s="94" t="s">
        <v>3156</v>
      </c>
    </row>
    <row r="3017" spans="2:2" x14ac:dyDescent="0.3">
      <c r="B3017" s="94" t="s">
        <v>3157</v>
      </c>
    </row>
    <row r="3018" spans="2:2" x14ac:dyDescent="0.3">
      <c r="B3018" s="94" t="s">
        <v>3158</v>
      </c>
    </row>
    <row r="3019" spans="2:2" x14ac:dyDescent="0.3">
      <c r="B3019" s="94" t="s">
        <v>3159</v>
      </c>
    </row>
    <row r="3020" spans="2:2" x14ac:dyDescent="0.3">
      <c r="B3020" s="94" t="s">
        <v>3160</v>
      </c>
    </row>
    <row r="3021" spans="2:2" x14ac:dyDescent="0.3">
      <c r="B3021" s="94" t="s">
        <v>3161</v>
      </c>
    </row>
    <row r="3022" spans="2:2" x14ac:dyDescent="0.3">
      <c r="B3022" s="94" t="s">
        <v>3162</v>
      </c>
    </row>
    <row r="3023" spans="2:2" x14ac:dyDescent="0.3">
      <c r="B3023" s="94" t="s">
        <v>3163</v>
      </c>
    </row>
    <row r="3024" spans="2:2" x14ac:dyDescent="0.3">
      <c r="B3024" s="94" t="s">
        <v>3164</v>
      </c>
    </row>
    <row r="3025" spans="2:2" x14ac:dyDescent="0.3">
      <c r="B3025" s="94" t="s">
        <v>3165</v>
      </c>
    </row>
    <row r="3026" spans="2:2" x14ac:dyDescent="0.3">
      <c r="B3026" s="94" t="s">
        <v>3166</v>
      </c>
    </row>
    <row r="3027" spans="2:2" x14ac:dyDescent="0.3">
      <c r="B3027" s="94" t="s">
        <v>3167</v>
      </c>
    </row>
    <row r="3028" spans="2:2" x14ac:dyDescent="0.3">
      <c r="B3028" s="94" t="s">
        <v>3168</v>
      </c>
    </row>
    <row r="3029" spans="2:2" x14ac:dyDescent="0.3">
      <c r="B3029" s="94" t="s">
        <v>3169</v>
      </c>
    </row>
    <row r="3030" spans="2:2" x14ac:dyDescent="0.3">
      <c r="B3030" s="94" t="s">
        <v>3170</v>
      </c>
    </row>
    <row r="3031" spans="2:2" x14ac:dyDescent="0.3">
      <c r="B3031" s="94" t="s">
        <v>3171</v>
      </c>
    </row>
    <row r="3032" spans="2:2" x14ac:dyDescent="0.3">
      <c r="B3032" s="94" t="s">
        <v>3172</v>
      </c>
    </row>
    <row r="3033" spans="2:2" x14ac:dyDescent="0.3">
      <c r="B3033" s="94" t="s">
        <v>3173</v>
      </c>
    </row>
    <row r="3034" spans="2:2" x14ac:dyDescent="0.3">
      <c r="B3034" s="94" t="s">
        <v>3174</v>
      </c>
    </row>
    <row r="3035" spans="2:2" x14ac:dyDescent="0.3">
      <c r="B3035" s="94" t="s">
        <v>3175</v>
      </c>
    </row>
    <row r="3037" spans="2:2" ht="18" x14ac:dyDescent="0.35">
      <c r="B3037" s="194" t="s">
        <v>962</v>
      </c>
    </row>
    <row r="3038" spans="2:2" x14ac:dyDescent="0.3">
      <c r="B3038" s="195" t="s">
        <v>2305</v>
      </c>
    </row>
    <row r="3039" spans="2:2" x14ac:dyDescent="0.3">
      <c r="B3039" s="195" t="s">
        <v>1865</v>
      </c>
    </row>
    <row r="3040" spans="2:2" x14ac:dyDescent="0.3">
      <c r="B3040" s="195" t="s">
        <v>1153</v>
      </c>
    </row>
    <row r="3041" spans="2:2" x14ac:dyDescent="0.3">
      <c r="B3041" s="94" t="s">
        <v>988</v>
      </c>
    </row>
    <row r="3042" spans="2:2" x14ac:dyDescent="0.3">
      <c r="B3042" s="196" t="s">
        <v>989</v>
      </c>
    </row>
    <row r="3043" spans="2:2" x14ac:dyDescent="0.3">
      <c r="B3043" s="94" t="s">
        <v>3176</v>
      </c>
    </row>
    <row r="3044" spans="2:2" x14ac:dyDescent="0.3">
      <c r="B3044" s="94" t="s">
        <v>3177</v>
      </c>
    </row>
    <row r="3045" spans="2:2" x14ac:dyDescent="0.3">
      <c r="B3045" s="94" t="s">
        <v>3178</v>
      </c>
    </row>
    <row r="3046" spans="2:2" x14ac:dyDescent="0.3">
      <c r="B3046" s="94" t="s">
        <v>3179</v>
      </c>
    </row>
    <row r="3047" spans="2:2" x14ac:dyDescent="0.3">
      <c r="B3047" s="94" t="s">
        <v>3180</v>
      </c>
    </row>
    <row r="3048" spans="2:2" x14ac:dyDescent="0.3">
      <c r="B3048" s="94" t="s">
        <v>3181</v>
      </c>
    </row>
    <row r="3049" spans="2:2" x14ac:dyDescent="0.3">
      <c r="B3049" s="94" t="s">
        <v>3182</v>
      </c>
    </row>
    <row r="3050" spans="2:2" x14ac:dyDescent="0.3">
      <c r="B3050" s="94" t="s">
        <v>3183</v>
      </c>
    </row>
    <row r="3051" spans="2:2" x14ac:dyDescent="0.3">
      <c r="B3051" s="94" t="s">
        <v>3184</v>
      </c>
    </row>
    <row r="3052" spans="2:2" x14ac:dyDescent="0.3">
      <c r="B3052" s="94" t="s">
        <v>3185</v>
      </c>
    </row>
    <row r="3053" spans="2:2" x14ac:dyDescent="0.3">
      <c r="B3053" s="94" t="s">
        <v>3186</v>
      </c>
    </row>
    <row r="3054" spans="2:2" x14ac:dyDescent="0.3">
      <c r="B3054" s="94" t="s">
        <v>3187</v>
      </c>
    </row>
    <row r="3055" spans="2:2" x14ac:dyDescent="0.3">
      <c r="B3055" s="94" t="s">
        <v>3188</v>
      </c>
    </row>
    <row r="3056" spans="2:2" x14ac:dyDescent="0.3">
      <c r="B3056" s="94" t="s">
        <v>3189</v>
      </c>
    </row>
    <row r="3057" spans="2:2" x14ac:dyDescent="0.3">
      <c r="B3057" s="94" t="s">
        <v>3190</v>
      </c>
    </row>
    <row r="3058" spans="2:2" x14ac:dyDescent="0.3">
      <c r="B3058" s="94" t="s">
        <v>3191</v>
      </c>
    </row>
    <row r="3059" spans="2:2" x14ac:dyDescent="0.3">
      <c r="B3059" s="94" t="s">
        <v>3192</v>
      </c>
    </row>
    <row r="3060" spans="2:2" x14ac:dyDescent="0.3">
      <c r="B3060" s="94" t="s">
        <v>3193</v>
      </c>
    </row>
    <row r="3061" spans="2:2" x14ac:dyDescent="0.3">
      <c r="B3061" s="94" t="s">
        <v>3194</v>
      </c>
    </row>
    <row r="3063" spans="2:2" ht="18" x14ac:dyDescent="0.35">
      <c r="B3063" s="194" t="s">
        <v>218</v>
      </c>
    </row>
    <row r="3064" spans="2:2" x14ac:dyDescent="0.3">
      <c r="B3064" s="195" t="s">
        <v>1750</v>
      </c>
    </row>
    <row r="3065" spans="2:2" x14ac:dyDescent="0.3">
      <c r="B3065" s="195" t="s">
        <v>986</v>
      </c>
    </row>
    <row r="3066" spans="2:2" x14ac:dyDescent="0.3">
      <c r="B3066" s="195" t="s">
        <v>987</v>
      </c>
    </row>
    <row r="3067" spans="2:2" x14ac:dyDescent="0.3">
      <c r="B3067" s="94" t="s">
        <v>1475</v>
      </c>
    </row>
    <row r="3068" spans="2:2" x14ac:dyDescent="0.3">
      <c r="B3068" s="196" t="s">
        <v>1154</v>
      </c>
    </row>
    <row r="3069" spans="2:2" x14ac:dyDescent="0.3">
      <c r="B3069" s="94" t="s">
        <v>3195</v>
      </c>
    </row>
    <row r="3070" spans="2:2" x14ac:dyDescent="0.3">
      <c r="B3070" s="94" t="s">
        <v>3196</v>
      </c>
    </row>
    <row r="3071" spans="2:2" x14ac:dyDescent="0.3">
      <c r="B3071" s="94" t="s">
        <v>3197</v>
      </c>
    </row>
    <row r="3072" spans="2:2" x14ac:dyDescent="0.3">
      <c r="B3072" s="94" t="s">
        <v>3198</v>
      </c>
    </row>
    <row r="3073" spans="2:2" x14ac:dyDescent="0.3">
      <c r="B3073" s="94" t="s">
        <v>3199</v>
      </c>
    </row>
    <row r="3074" spans="2:2" x14ac:dyDescent="0.3">
      <c r="B3074" s="94" t="s">
        <v>3200</v>
      </c>
    </row>
    <row r="3075" spans="2:2" x14ac:dyDescent="0.3">
      <c r="B3075" s="94" t="s">
        <v>3201</v>
      </c>
    </row>
    <row r="3076" spans="2:2" x14ac:dyDescent="0.3">
      <c r="B3076" s="94" t="s">
        <v>3202</v>
      </c>
    </row>
    <row r="3078" spans="2:2" ht="18" x14ac:dyDescent="0.35">
      <c r="B3078" s="194" t="s">
        <v>789</v>
      </c>
    </row>
    <row r="3079" spans="2:2" x14ac:dyDescent="0.3">
      <c r="B3079" s="195" t="s">
        <v>3203</v>
      </c>
    </row>
    <row r="3080" spans="2:2" x14ac:dyDescent="0.3">
      <c r="B3080" s="195" t="s">
        <v>986</v>
      </c>
    </row>
    <row r="3081" spans="2:2" x14ac:dyDescent="0.3">
      <c r="B3081" s="195" t="s">
        <v>1024</v>
      </c>
    </row>
    <row r="3082" spans="2:2" x14ac:dyDescent="0.3">
      <c r="B3082" s="94" t="s">
        <v>3204</v>
      </c>
    </row>
    <row r="3083" spans="2:2" x14ac:dyDescent="0.3">
      <c r="B3083" s="94" t="s">
        <v>3205</v>
      </c>
    </row>
    <row r="3084" spans="2:2" x14ac:dyDescent="0.3">
      <c r="B3084" s="196" t="s">
        <v>1384</v>
      </c>
    </row>
    <row r="3085" spans="2:2" x14ac:dyDescent="0.3">
      <c r="B3085" s="94" t="s">
        <v>3206</v>
      </c>
    </row>
    <row r="3086" spans="2:2" x14ac:dyDescent="0.3">
      <c r="B3086" s="94" t="s">
        <v>3207</v>
      </c>
    </row>
    <row r="3087" spans="2:2" x14ac:dyDescent="0.3">
      <c r="B3087" s="85" t="s">
        <v>3208</v>
      </c>
    </row>
    <row r="3088" spans="2:2" x14ac:dyDescent="0.3">
      <c r="B3088" s="94" t="s">
        <v>3209</v>
      </c>
    </row>
    <row r="3089" spans="2:2" x14ac:dyDescent="0.3">
      <c r="B3089" s="94" t="s">
        <v>3210</v>
      </c>
    </row>
    <row r="3091" spans="2:2" ht="18" x14ac:dyDescent="0.35">
      <c r="B3091" s="194" t="s">
        <v>258</v>
      </c>
    </row>
    <row r="3092" spans="2:2" x14ac:dyDescent="0.3">
      <c r="B3092" s="195" t="s">
        <v>3211</v>
      </c>
    </row>
    <row r="3093" spans="2:2" x14ac:dyDescent="0.3">
      <c r="B3093" s="195" t="s">
        <v>986</v>
      </c>
    </row>
    <row r="3094" spans="2:2" x14ac:dyDescent="0.3">
      <c r="B3094" s="195" t="s">
        <v>3212</v>
      </c>
    </row>
    <row r="3095" spans="2:2" x14ac:dyDescent="0.3">
      <c r="B3095" s="94" t="s">
        <v>3213</v>
      </c>
    </row>
    <row r="3096" spans="2:2" x14ac:dyDescent="0.3">
      <c r="B3096" s="94" t="s">
        <v>3214</v>
      </c>
    </row>
    <row r="3097" spans="2:2" x14ac:dyDescent="0.3">
      <c r="B3097" s="196" t="s">
        <v>1154</v>
      </c>
    </row>
    <row r="3098" spans="2:2" x14ac:dyDescent="0.3">
      <c r="B3098" s="94" t="s">
        <v>3215</v>
      </c>
    </row>
    <row r="3099" spans="2:2" x14ac:dyDescent="0.3">
      <c r="B3099" s="94" t="s">
        <v>3216</v>
      </c>
    </row>
    <row r="3100" spans="2:2" x14ac:dyDescent="0.3">
      <c r="B3100" s="94" t="s">
        <v>3217</v>
      </c>
    </row>
    <row r="3101" spans="2:2" x14ac:dyDescent="0.3">
      <c r="B3101" s="94" t="s">
        <v>3218</v>
      </c>
    </row>
    <row r="3102" spans="2:2" x14ac:dyDescent="0.3">
      <c r="B3102" s="94" t="s">
        <v>3219</v>
      </c>
    </row>
    <row r="3103" spans="2:2" x14ac:dyDescent="0.3">
      <c r="B3103" s="94" t="s">
        <v>3220</v>
      </c>
    </row>
    <row r="3104" spans="2:2" x14ac:dyDescent="0.3">
      <c r="B3104" s="94" t="s">
        <v>3221</v>
      </c>
    </row>
    <row r="3105" spans="2:2" x14ac:dyDescent="0.3">
      <c r="B3105" s="94" t="s">
        <v>3222</v>
      </c>
    </row>
    <row r="3106" spans="2:2" x14ac:dyDescent="0.3">
      <c r="B3106" s="94" t="s">
        <v>3223</v>
      </c>
    </row>
    <row r="3107" spans="2:2" x14ac:dyDescent="0.3">
      <c r="B3107" s="94" t="s">
        <v>3224</v>
      </c>
    </row>
    <row r="3108" spans="2:2" x14ac:dyDescent="0.3">
      <c r="B3108" s="94" t="s">
        <v>3225</v>
      </c>
    </row>
    <row r="3110" spans="2:2" ht="18" x14ac:dyDescent="0.35">
      <c r="B3110" s="194" t="s">
        <v>219</v>
      </c>
    </row>
    <row r="3111" spans="2:2" x14ac:dyDescent="0.3">
      <c r="B3111" s="195" t="s">
        <v>2443</v>
      </c>
    </row>
    <row r="3112" spans="2:2" x14ac:dyDescent="0.3">
      <c r="B3112" s="195" t="s">
        <v>3226</v>
      </c>
    </row>
    <row r="3113" spans="2:2" x14ac:dyDescent="0.3">
      <c r="B3113" s="94" t="s">
        <v>3227</v>
      </c>
    </row>
    <row r="3114" spans="2:2" x14ac:dyDescent="0.3">
      <c r="B3114" s="195" t="s">
        <v>987</v>
      </c>
    </row>
    <row r="3115" spans="2:2" x14ac:dyDescent="0.3">
      <c r="B3115" s="94" t="s">
        <v>3228</v>
      </c>
    </row>
    <row r="3116" spans="2:2" x14ac:dyDescent="0.3">
      <c r="B3116" s="196" t="s">
        <v>1706</v>
      </c>
    </row>
    <row r="3117" spans="2:2" x14ac:dyDescent="0.3">
      <c r="B3117" s="94" t="s">
        <v>3229</v>
      </c>
    </row>
    <row r="3118" spans="2:2" x14ac:dyDescent="0.3">
      <c r="B3118" s="94" t="s">
        <v>3230</v>
      </c>
    </row>
    <row r="3119" spans="2:2" x14ac:dyDescent="0.3">
      <c r="B3119" s="94" t="s">
        <v>3231</v>
      </c>
    </row>
    <row r="3120" spans="2:2" x14ac:dyDescent="0.3">
      <c r="B3120" s="94" t="s">
        <v>3232</v>
      </c>
    </row>
    <row r="3121" spans="2:2" x14ac:dyDescent="0.3">
      <c r="B3121" s="94" t="s">
        <v>3233</v>
      </c>
    </row>
    <row r="3123" spans="2:2" ht="18" x14ac:dyDescent="0.35">
      <c r="B3123" s="194" t="s">
        <v>318</v>
      </c>
    </row>
    <row r="3124" spans="2:2" x14ac:dyDescent="0.3">
      <c r="B3124" s="195" t="s">
        <v>1282</v>
      </c>
    </row>
    <row r="3125" spans="2:2" x14ac:dyDescent="0.3">
      <c r="B3125" s="195" t="s">
        <v>986</v>
      </c>
    </row>
    <row r="3126" spans="2:2" x14ac:dyDescent="0.3">
      <c r="B3126" s="195" t="s">
        <v>1799</v>
      </c>
    </row>
    <row r="3127" spans="2:2" x14ac:dyDescent="0.3">
      <c r="B3127" s="94" t="s">
        <v>3234</v>
      </c>
    </row>
    <row r="3128" spans="2:2" x14ac:dyDescent="0.3">
      <c r="B3128" s="94" t="s">
        <v>3235</v>
      </c>
    </row>
    <row r="3129" spans="2:2" x14ac:dyDescent="0.3">
      <c r="B3129" s="196" t="s">
        <v>989</v>
      </c>
    </row>
    <row r="3130" spans="2:2" x14ac:dyDescent="0.3">
      <c r="B3130" s="94" t="s">
        <v>3236</v>
      </c>
    </row>
    <row r="3131" spans="2:2" x14ac:dyDescent="0.3">
      <c r="B3131" s="94" t="s">
        <v>3237</v>
      </c>
    </row>
    <row r="3132" spans="2:2" x14ac:dyDescent="0.3">
      <c r="B3132" s="94" t="s">
        <v>3238</v>
      </c>
    </row>
    <row r="3133" spans="2:2" x14ac:dyDescent="0.3">
      <c r="B3133" s="94" t="s">
        <v>3239</v>
      </c>
    </row>
    <row r="3134" spans="2:2" x14ac:dyDescent="0.3">
      <c r="B3134" s="94" t="s">
        <v>3240</v>
      </c>
    </row>
    <row r="3135" spans="2:2" x14ac:dyDescent="0.3">
      <c r="B3135" s="94" t="s">
        <v>3241</v>
      </c>
    </row>
    <row r="3136" spans="2:2" x14ac:dyDescent="0.3">
      <c r="B3136" s="94" t="s">
        <v>3242</v>
      </c>
    </row>
    <row r="3137" spans="2:2" x14ac:dyDescent="0.3">
      <c r="B3137" s="94" t="s">
        <v>3243</v>
      </c>
    </row>
    <row r="3138" spans="2:2" x14ac:dyDescent="0.3">
      <c r="B3138" s="94" t="s">
        <v>3244</v>
      </c>
    </row>
    <row r="3139" spans="2:2" x14ac:dyDescent="0.3">
      <c r="B3139" s="94" t="s">
        <v>3245</v>
      </c>
    </row>
    <row r="3140" spans="2:2" x14ac:dyDescent="0.3">
      <c r="B3140" s="94" t="s">
        <v>3246</v>
      </c>
    </row>
    <row r="3141" spans="2:2" x14ac:dyDescent="0.3">
      <c r="B3141" s="94" t="s">
        <v>3247</v>
      </c>
    </row>
    <row r="3142" spans="2:2" x14ac:dyDescent="0.3">
      <c r="B3142" s="94" t="s">
        <v>3248</v>
      </c>
    </row>
    <row r="3143" spans="2:2" x14ac:dyDescent="0.3">
      <c r="B3143" s="94" t="s">
        <v>3249</v>
      </c>
    </row>
    <row r="3144" spans="2:2" x14ac:dyDescent="0.3">
      <c r="B3144" s="94" t="s">
        <v>3250</v>
      </c>
    </row>
    <row r="3146" spans="2:2" ht="18" x14ac:dyDescent="0.35">
      <c r="B3146" s="194" t="s">
        <v>259</v>
      </c>
    </row>
    <row r="3147" spans="2:2" x14ac:dyDescent="0.3">
      <c r="B3147" s="195" t="s">
        <v>3251</v>
      </c>
    </row>
    <row r="3148" spans="2:2" x14ac:dyDescent="0.3">
      <c r="B3148" s="195" t="s">
        <v>986</v>
      </c>
    </row>
    <row r="3149" spans="2:2" x14ac:dyDescent="0.3">
      <c r="B3149" s="195" t="s">
        <v>1366</v>
      </c>
    </row>
    <row r="3150" spans="2:2" x14ac:dyDescent="0.3">
      <c r="B3150" s="94" t="s">
        <v>3252</v>
      </c>
    </row>
    <row r="3151" spans="2:2" x14ac:dyDescent="0.3">
      <c r="B3151" s="196" t="s">
        <v>1384</v>
      </c>
    </row>
    <row r="3152" spans="2:2" x14ac:dyDescent="0.3">
      <c r="B3152" s="94" t="s">
        <v>3253</v>
      </c>
    </row>
    <row r="3153" spans="2:2" x14ac:dyDescent="0.3">
      <c r="B3153" s="94" t="s">
        <v>3254</v>
      </c>
    </row>
    <row r="3154" spans="2:2" x14ac:dyDescent="0.3">
      <c r="B3154" s="94" t="s">
        <v>3255</v>
      </c>
    </row>
    <row r="3155" spans="2:2" x14ac:dyDescent="0.3">
      <c r="B3155" s="94" t="s">
        <v>3256</v>
      </c>
    </row>
    <row r="3156" spans="2:2" x14ac:dyDescent="0.3">
      <c r="B3156" s="94" t="s">
        <v>3257</v>
      </c>
    </row>
    <row r="3157" spans="2:2" x14ac:dyDescent="0.3">
      <c r="B3157" s="94" t="s">
        <v>3258</v>
      </c>
    </row>
    <row r="3158" spans="2:2" x14ac:dyDescent="0.3">
      <c r="B3158" s="94" t="s">
        <v>3259</v>
      </c>
    </row>
    <row r="3159" spans="2:2" x14ac:dyDescent="0.3">
      <c r="B3159" s="94" t="s">
        <v>3260</v>
      </c>
    </row>
    <row r="3160" spans="2:2" x14ac:dyDescent="0.3">
      <c r="B3160" s="94" t="s">
        <v>3261</v>
      </c>
    </row>
    <row r="3161" spans="2:2" x14ac:dyDescent="0.3">
      <c r="B3161" s="94" t="s">
        <v>3262</v>
      </c>
    </row>
    <row r="3162" spans="2:2" x14ac:dyDescent="0.3">
      <c r="B3162" s="94" t="s">
        <v>3263</v>
      </c>
    </row>
    <row r="3163" spans="2:2" x14ac:dyDescent="0.3">
      <c r="B3163" s="94" t="s">
        <v>3264</v>
      </c>
    </row>
    <row r="3165" spans="2:2" ht="18" x14ac:dyDescent="0.35">
      <c r="B3165" s="194" t="s">
        <v>940</v>
      </c>
    </row>
    <row r="3166" spans="2:2" x14ac:dyDescent="0.3">
      <c r="B3166" s="195" t="s">
        <v>3265</v>
      </c>
    </row>
    <row r="3167" spans="2:2" x14ac:dyDescent="0.3">
      <c r="B3167" s="195" t="s">
        <v>1283</v>
      </c>
    </row>
    <row r="3168" spans="2:2" x14ac:dyDescent="0.3">
      <c r="B3168" s="195" t="s">
        <v>1117</v>
      </c>
    </row>
    <row r="3169" spans="2:2" x14ac:dyDescent="0.3">
      <c r="B3169" s="94" t="s">
        <v>3266</v>
      </c>
    </row>
    <row r="3170" spans="2:2" x14ac:dyDescent="0.3">
      <c r="B3170" s="94" t="s">
        <v>3267</v>
      </c>
    </row>
    <row r="3171" spans="2:2" x14ac:dyDescent="0.3">
      <c r="B3171" s="94" t="s">
        <v>3268</v>
      </c>
    </row>
    <row r="3172" spans="2:2" x14ac:dyDescent="0.3">
      <c r="B3172" s="196" t="s">
        <v>989</v>
      </c>
    </row>
    <row r="3173" spans="2:2" x14ac:dyDescent="0.3">
      <c r="B3173" s="94" t="s">
        <v>3269</v>
      </c>
    </row>
    <row r="3174" spans="2:2" x14ac:dyDescent="0.3">
      <c r="B3174" s="94" t="s">
        <v>3270</v>
      </c>
    </row>
    <row r="3175" spans="2:2" x14ac:dyDescent="0.3">
      <c r="B3175" s="94" t="s">
        <v>3271</v>
      </c>
    </row>
    <row r="3176" spans="2:2" x14ac:dyDescent="0.3">
      <c r="B3176" s="94" t="s">
        <v>3272</v>
      </c>
    </row>
    <row r="3177" spans="2:2" x14ac:dyDescent="0.3">
      <c r="B3177" s="94" t="s">
        <v>3273</v>
      </c>
    </row>
    <row r="3178" spans="2:2" x14ac:dyDescent="0.3">
      <c r="B3178" s="94" t="s">
        <v>3274</v>
      </c>
    </row>
    <row r="3179" spans="2:2" x14ac:dyDescent="0.3">
      <c r="B3179" s="94" t="s">
        <v>3275</v>
      </c>
    </row>
    <row r="3180" spans="2:2" x14ac:dyDescent="0.3">
      <c r="B3180" s="94" t="s">
        <v>3276</v>
      </c>
    </row>
    <row r="3181" spans="2:2" x14ac:dyDescent="0.3">
      <c r="B3181" s="94" t="s">
        <v>3277</v>
      </c>
    </row>
    <row r="3182" spans="2:2" x14ac:dyDescent="0.3">
      <c r="B3182" s="94" t="s">
        <v>3278</v>
      </c>
    </row>
    <row r="3183" spans="2:2" x14ac:dyDescent="0.3">
      <c r="B3183" s="94" t="s">
        <v>3279</v>
      </c>
    </row>
    <row r="3184" spans="2:2" x14ac:dyDescent="0.3">
      <c r="B3184" s="94" t="s">
        <v>3280</v>
      </c>
    </row>
    <row r="3185" spans="2:2" x14ac:dyDescent="0.3">
      <c r="B3185" s="94" t="s">
        <v>3281</v>
      </c>
    </row>
    <row r="3186" spans="2:2" x14ac:dyDescent="0.3">
      <c r="B3186" s="94" t="s">
        <v>3282</v>
      </c>
    </row>
    <row r="3187" spans="2:2" x14ac:dyDescent="0.3">
      <c r="B3187" s="94" t="s">
        <v>3283</v>
      </c>
    </row>
    <row r="3188" spans="2:2" x14ac:dyDescent="0.3">
      <c r="B3188" s="94" t="s">
        <v>3284</v>
      </c>
    </row>
    <row r="3189" spans="2:2" x14ac:dyDescent="0.3">
      <c r="B3189" s="94" t="s">
        <v>3285</v>
      </c>
    </row>
    <row r="3190" spans="2:2" x14ac:dyDescent="0.3">
      <c r="B3190" s="94" t="s">
        <v>3286</v>
      </c>
    </row>
    <row r="3191" spans="2:2" x14ac:dyDescent="0.3">
      <c r="B3191" s="94" t="s">
        <v>3287</v>
      </c>
    </row>
    <row r="3192" spans="2:2" x14ac:dyDescent="0.3">
      <c r="B3192" s="94" t="s">
        <v>3288</v>
      </c>
    </row>
    <row r="3193" spans="2:2" x14ac:dyDescent="0.3">
      <c r="B3193" s="94" t="s">
        <v>3289</v>
      </c>
    </row>
    <row r="3194" spans="2:2" x14ac:dyDescent="0.3">
      <c r="B3194" s="94" t="s">
        <v>3290</v>
      </c>
    </row>
    <row r="3195" spans="2:2" x14ac:dyDescent="0.3">
      <c r="B3195" s="94" t="s">
        <v>3291</v>
      </c>
    </row>
    <row r="3196" spans="2:2" x14ac:dyDescent="0.3">
      <c r="B3196" s="94" t="s">
        <v>3292</v>
      </c>
    </row>
    <row r="3197" spans="2:2" x14ac:dyDescent="0.3">
      <c r="B3197" s="94" t="s">
        <v>3293</v>
      </c>
    </row>
    <row r="3198" spans="2:2" x14ac:dyDescent="0.3">
      <c r="B3198" s="94" t="s">
        <v>3294</v>
      </c>
    </row>
    <row r="3199" spans="2:2" x14ac:dyDescent="0.3">
      <c r="B3199" s="94" t="s">
        <v>3295</v>
      </c>
    </row>
    <row r="3200" spans="2:2" x14ac:dyDescent="0.3">
      <c r="B3200" s="94" t="s">
        <v>3296</v>
      </c>
    </row>
    <row r="3201" spans="2:2" x14ac:dyDescent="0.3">
      <c r="B3201" s="94" t="s">
        <v>3297</v>
      </c>
    </row>
    <row r="3202" spans="2:2" x14ac:dyDescent="0.3">
      <c r="B3202" s="94" t="s">
        <v>3298</v>
      </c>
    </row>
    <row r="3203" spans="2:2" x14ac:dyDescent="0.3">
      <c r="B3203" s="94" t="s">
        <v>3299</v>
      </c>
    </row>
    <row r="3204" spans="2:2" x14ac:dyDescent="0.3">
      <c r="B3204" s="94" t="s">
        <v>3300</v>
      </c>
    </row>
    <row r="3205" spans="2:2" x14ac:dyDescent="0.3">
      <c r="B3205" s="94" t="s">
        <v>3301</v>
      </c>
    </row>
    <row r="3206" spans="2:2" x14ac:dyDescent="0.3">
      <c r="B3206" s="94" t="s">
        <v>3302</v>
      </c>
    </row>
    <row r="3207" spans="2:2" x14ac:dyDescent="0.3">
      <c r="B3207" s="94" t="s">
        <v>3303</v>
      </c>
    </row>
    <row r="3208" spans="2:2" x14ac:dyDescent="0.3">
      <c r="B3208" s="94" t="s">
        <v>3304</v>
      </c>
    </row>
    <row r="3209" spans="2:2" x14ac:dyDescent="0.3">
      <c r="B3209" s="94" t="s">
        <v>3305</v>
      </c>
    </row>
    <row r="3210" spans="2:2" x14ac:dyDescent="0.3">
      <c r="B3210" s="94" t="s">
        <v>3306</v>
      </c>
    </row>
    <row r="3212" spans="2:2" ht="18" x14ac:dyDescent="0.35">
      <c r="B3212" s="194" t="s">
        <v>688</v>
      </c>
    </row>
    <row r="3213" spans="2:2" x14ac:dyDescent="0.3">
      <c r="B3213" s="195" t="s">
        <v>1907</v>
      </c>
    </row>
    <row r="3214" spans="2:2" x14ac:dyDescent="0.3">
      <c r="B3214" s="195" t="s">
        <v>1865</v>
      </c>
    </row>
    <row r="3215" spans="2:2" x14ac:dyDescent="0.3">
      <c r="B3215" s="195" t="s">
        <v>997</v>
      </c>
    </row>
    <row r="3216" spans="2:2" x14ac:dyDescent="0.3">
      <c r="B3216" s="94" t="s">
        <v>988</v>
      </c>
    </row>
    <row r="3217" spans="2:2" x14ac:dyDescent="0.3">
      <c r="B3217" s="196" t="s">
        <v>989</v>
      </c>
    </row>
    <row r="3218" spans="2:2" x14ac:dyDescent="0.3">
      <c r="B3218" s="94" t="s">
        <v>3307</v>
      </c>
    </row>
    <row r="3219" spans="2:2" x14ac:dyDescent="0.3">
      <c r="B3219" s="94" t="s">
        <v>3308</v>
      </c>
    </row>
    <row r="3220" spans="2:2" x14ac:dyDescent="0.3">
      <c r="B3220" s="94" t="s">
        <v>3309</v>
      </c>
    </row>
    <row r="3221" spans="2:2" x14ac:dyDescent="0.3">
      <c r="B3221" s="94" t="s">
        <v>3310</v>
      </c>
    </row>
    <row r="3222" spans="2:2" x14ac:dyDescent="0.3">
      <c r="B3222" s="94" t="s">
        <v>3311</v>
      </c>
    </row>
    <row r="3223" spans="2:2" x14ac:dyDescent="0.3">
      <c r="B3223" s="94" t="s">
        <v>3312</v>
      </c>
    </row>
    <row r="3224" spans="2:2" x14ac:dyDescent="0.3">
      <c r="B3224" s="94" t="s">
        <v>3313</v>
      </c>
    </row>
    <row r="3225" spans="2:2" x14ac:dyDescent="0.3">
      <c r="B3225" s="94" t="s">
        <v>3314</v>
      </c>
    </row>
    <row r="3226" spans="2:2" x14ac:dyDescent="0.3">
      <c r="B3226" s="94" t="s">
        <v>3315</v>
      </c>
    </row>
    <row r="3227" spans="2:2" x14ac:dyDescent="0.3">
      <c r="B3227" s="94" t="s">
        <v>3316</v>
      </c>
    </row>
    <row r="3228" spans="2:2" x14ac:dyDescent="0.3">
      <c r="B3228" s="94" t="s">
        <v>3317</v>
      </c>
    </row>
    <row r="3229" spans="2:2" x14ac:dyDescent="0.3">
      <c r="B3229" s="94" t="s">
        <v>3318</v>
      </c>
    </row>
    <row r="3230" spans="2:2" x14ac:dyDescent="0.3">
      <c r="B3230" s="94" t="s">
        <v>3319</v>
      </c>
    </row>
    <row r="3231" spans="2:2" x14ac:dyDescent="0.3">
      <c r="B3231" s="94" t="s">
        <v>3320</v>
      </c>
    </row>
    <row r="3232" spans="2:2" x14ac:dyDescent="0.3">
      <c r="B3232" s="94" t="s">
        <v>3321</v>
      </c>
    </row>
    <row r="3233" spans="2:2" x14ac:dyDescent="0.3">
      <c r="B3233" s="94" t="s">
        <v>3322</v>
      </c>
    </row>
    <row r="3234" spans="2:2" x14ac:dyDescent="0.3">
      <c r="B3234" s="94" t="s">
        <v>3323</v>
      </c>
    </row>
    <row r="3235" spans="2:2" x14ac:dyDescent="0.3">
      <c r="B3235" s="94" t="s">
        <v>3324</v>
      </c>
    </row>
    <row r="3236" spans="2:2" x14ac:dyDescent="0.3">
      <c r="B3236" s="94" t="s">
        <v>3325</v>
      </c>
    </row>
    <row r="3237" spans="2:2" x14ac:dyDescent="0.3">
      <c r="B3237" s="94" t="s">
        <v>3326</v>
      </c>
    </row>
    <row r="3238" spans="2:2" x14ac:dyDescent="0.3">
      <c r="B3238" s="94" t="s">
        <v>3327</v>
      </c>
    </row>
    <row r="3239" spans="2:2" x14ac:dyDescent="0.3">
      <c r="B3239" s="94" t="s">
        <v>3328</v>
      </c>
    </row>
    <row r="3240" spans="2:2" x14ac:dyDescent="0.3">
      <c r="B3240" s="94" t="s">
        <v>3329</v>
      </c>
    </row>
    <row r="3241" spans="2:2" x14ac:dyDescent="0.3">
      <c r="B3241" s="94" t="s">
        <v>3330</v>
      </c>
    </row>
    <row r="3242" spans="2:2" x14ac:dyDescent="0.3">
      <c r="B3242" s="94" t="s">
        <v>3331</v>
      </c>
    </row>
    <row r="3243" spans="2:2" x14ac:dyDescent="0.3">
      <c r="B3243" s="94" t="s">
        <v>3332</v>
      </c>
    </row>
    <row r="3244" spans="2:2" x14ac:dyDescent="0.3">
      <c r="B3244" s="94" t="s">
        <v>3333</v>
      </c>
    </row>
    <row r="3245" spans="2:2" x14ac:dyDescent="0.3">
      <c r="B3245" s="94" t="s">
        <v>3334</v>
      </c>
    </row>
    <row r="3247" spans="2:2" ht="18" x14ac:dyDescent="0.35">
      <c r="B3247" s="194" t="s">
        <v>3335</v>
      </c>
    </row>
    <row r="3248" spans="2:2" x14ac:dyDescent="0.3">
      <c r="B3248" s="195" t="s">
        <v>3336</v>
      </c>
    </row>
    <row r="3249" spans="2:2" x14ac:dyDescent="0.3">
      <c r="B3249" s="195" t="s">
        <v>1008</v>
      </c>
    </row>
    <row r="3250" spans="2:2" x14ac:dyDescent="0.3">
      <c r="B3250" s="195" t="s">
        <v>1024</v>
      </c>
    </row>
    <row r="3251" spans="2:2" x14ac:dyDescent="0.3">
      <c r="B3251" s="94" t="s">
        <v>3337</v>
      </c>
    </row>
    <row r="3252" spans="2:2" x14ac:dyDescent="0.3">
      <c r="B3252" s="94" t="s">
        <v>3338</v>
      </c>
    </row>
    <row r="3253" spans="2:2" x14ac:dyDescent="0.3">
      <c r="B3253" s="94" t="s">
        <v>3339</v>
      </c>
    </row>
    <row r="3254" spans="2:2" x14ac:dyDescent="0.3">
      <c r="B3254" s="94" t="s">
        <v>3340</v>
      </c>
    </row>
    <row r="3255" spans="2:2" x14ac:dyDescent="0.3">
      <c r="B3255" s="196" t="s">
        <v>3341</v>
      </c>
    </row>
    <row r="3256" spans="2:2" x14ac:dyDescent="0.3">
      <c r="B3256" s="94" t="s">
        <v>3342</v>
      </c>
    </row>
    <row r="3257" spans="2:2" x14ac:dyDescent="0.3">
      <c r="B3257" s="94" t="s">
        <v>3343</v>
      </c>
    </row>
    <row r="3258" spans="2:2" x14ac:dyDescent="0.3">
      <c r="B3258" s="94" t="s">
        <v>3344</v>
      </c>
    </row>
    <row r="3259" spans="2:2" x14ac:dyDescent="0.3">
      <c r="B3259" s="94" t="s">
        <v>3345</v>
      </c>
    </row>
    <row r="3260" spans="2:2" x14ac:dyDescent="0.3">
      <c r="B3260" s="94" t="s">
        <v>3346</v>
      </c>
    </row>
    <row r="3261" spans="2:2" x14ac:dyDescent="0.3">
      <c r="B3261" s="94" t="s">
        <v>3347</v>
      </c>
    </row>
    <row r="3262" spans="2:2" x14ac:dyDescent="0.3">
      <c r="B3262" s="94" t="s">
        <v>3348</v>
      </c>
    </row>
    <row r="3263" spans="2:2" x14ac:dyDescent="0.3">
      <c r="B3263" s="94" t="s">
        <v>3349</v>
      </c>
    </row>
    <row r="3264" spans="2:2" x14ac:dyDescent="0.3">
      <c r="B3264" s="94" t="s">
        <v>3350</v>
      </c>
    </row>
    <row r="3265" spans="2:2" x14ac:dyDescent="0.3">
      <c r="B3265" s="94" t="s">
        <v>3351</v>
      </c>
    </row>
    <row r="3266" spans="2:2" x14ac:dyDescent="0.3">
      <c r="B3266" s="94" t="s">
        <v>3352</v>
      </c>
    </row>
    <row r="3267" spans="2:2" x14ac:dyDescent="0.3">
      <c r="B3267" s="94" t="s">
        <v>3353</v>
      </c>
    </row>
    <row r="3268" spans="2:2" x14ac:dyDescent="0.3">
      <c r="B3268" s="94" t="s">
        <v>3354</v>
      </c>
    </row>
    <row r="3269" spans="2:2" x14ac:dyDescent="0.3">
      <c r="B3269" s="94" t="s">
        <v>3355</v>
      </c>
    </row>
    <row r="3271" spans="2:2" ht="18" x14ac:dyDescent="0.35">
      <c r="B3271" s="194" t="s">
        <v>393</v>
      </c>
    </row>
    <row r="3272" spans="2:2" x14ac:dyDescent="0.3">
      <c r="B3272" s="195" t="s">
        <v>2662</v>
      </c>
    </row>
    <row r="3273" spans="2:2" x14ac:dyDescent="0.3">
      <c r="B3273" s="195" t="s">
        <v>986</v>
      </c>
    </row>
    <row r="3274" spans="2:2" x14ac:dyDescent="0.3">
      <c r="B3274" s="195" t="s">
        <v>1153</v>
      </c>
    </row>
    <row r="3275" spans="2:2" x14ac:dyDescent="0.3">
      <c r="B3275" s="94" t="s">
        <v>988</v>
      </c>
    </row>
    <row r="3276" spans="2:2" x14ac:dyDescent="0.3">
      <c r="B3276" s="196" t="s">
        <v>989</v>
      </c>
    </row>
    <row r="3277" spans="2:2" x14ac:dyDescent="0.3">
      <c r="B3277" s="94" t="s">
        <v>3356</v>
      </c>
    </row>
    <row r="3278" spans="2:2" x14ac:dyDescent="0.3">
      <c r="B3278" s="94" t="s">
        <v>3357</v>
      </c>
    </row>
    <row r="3279" spans="2:2" x14ac:dyDescent="0.3">
      <c r="B3279" s="94" t="s">
        <v>3358</v>
      </c>
    </row>
    <row r="3280" spans="2:2" x14ac:dyDescent="0.3">
      <c r="B3280" s="94" t="s">
        <v>3359</v>
      </c>
    </row>
    <row r="3281" spans="2:2" x14ac:dyDescent="0.3">
      <c r="B3281" s="94" t="s">
        <v>3360</v>
      </c>
    </row>
    <row r="3282" spans="2:2" x14ac:dyDescent="0.3">
      <c r="B3282" s="94" t="s">
        <v>3361</v>
      </c>
    </row>
    <row r="3283" spans="2:2" x14ac:dyDescent="0.3">
      <c r="B3283" s="94" t="s">
        <v>3362</v>
      </c>
    </row>
    <row r="3284" spans="2:2" x14ac:dyDescent="0.3">
      <c r="B3284" s="94" t="s">
        <v>3363</v>
      </c>
    </row>
    <row r="3285" spans="2:2" x14ac:dyDescent="0.3">
      <c r="B3285" s="94" t="s">
        <v>3364</v>
      </c>
    </row>
    <row r="3286" spans="2:2" x14ac:dyDescent="0.3">
      <c r="B3286" s="94" t="s">
        <v>3365</v>
      </c>
    </row>
    <row r="3287" spans="2:2" x14ac:dyDescent="0.3">
      <c r="B3287" s="94" t="s">
        <v>3366</v>
      </c>
    </row>
    <row r="3288" spans="2:2" x14ac:dyDescent="0.3">
      <c r="B3288" s="94" t="s">
        <v>3367</v>
      </c>
    </row>
    <row r="3290" spans="2:2" ht="18" x14ac:dyDescent="0.35">
      <c r="B3290" s="194" t="s">
        <v>818</v>
      </c>
    </row>
    <row r="3291" spans="2:2" x14ac:dyDescent="0.3">
      <c r="B3291" s="195" t="s">
        <v>3368</v>
      </c>
    </row>
    <row r="3292" spans="2:2" x14ac:dyDescent="0.3">
      <c r="B3292" s="195" t="s">
        <v>986</v>
      </c>
    </row>
    <row r="3293" spans="2:2" x14ac:dyDescent="0.3">
      <c r="B3293" s="195" t="s">
        <v>987</v>
      </c>
    </row>
    <row r="3294" spans="2:2" x14ac:dyDescent="0.3">
      <c r="B3294" s="94" t="s">
        <v>988</v>
      </c>
    </row>
    <row r="3295" spans="2:2" x14ac:dyDescent="0.3">
      <c r="B3295" s="196" t="s">
        <v>989</v>
      </c>
    </row>
    <row r="3296" spans="2:2" x14ac:dyDescent="0.3">
      <c r="B3296" s="94" t="s">
        <v>3369</v>
      </c>
    </row>
    <row r="3297" spans="2:2" x14ac:dyDescent="0.3">
      <c r="B3297" s="94" t="s">
        <v>3370</v>
      </c>
    </row>
    <row r="3298" spans="2:2" x14ac:dyDescent="0.3">
      <c r="B3298" s="94" t="s">
        <v>3371</v>
      </c>
    </row>
    <row r="3299" spans="2:2" x14ac:dyDescent="0.3">
      <c r="B3299" s="94" t="s">
        <v>3372</v>
      </c>
    </row>
    <row r="3300" spans="2:2" x14ac:dyDescent="0.3">
      <c r="B3300" s="94" t="s">
        <v>3373</v>
      </c>
    </row>
    <row r="3301" spans="2:2" x14ac:dyDescent="0.3">
      <c r="B3301" s="94" t="s">
        <v>3374</v>
      </c>
    </row>
    <row r="3302" spans="2:2" x14ac:dyDescent="0.3">
      <c r="B3302" s="94" t="s">
        <v>3375</v>
      </c>
    </row>
    <row r="3303" spans="2:2" x14ac:dyDescent="0.3">
      <c r="B3303" s="94" t="s">
        <v>3376</v>
      </c>
    </row>
    <row r="3305" spans="2:2" ht="18" x14ac:dyDescent="0.35">
      <c r="B3305" s="194" t="s">
        <v>803</v>
      </c>
    </row>
    <row r="3306" spans="2:2" x14ac:dyDescent="0.3">
      <c r="B3306" s="195" t="s">
        <v>1490</v>
      </c>
    </row>
    <row r="3307" spans="2:2" x14ac:dyDescent="0.3">
      <c r="B3307" s="195" t="s">
        <v>986</v>
      </c>
    </row>
    <row r="3308" spans="2:2" x14ac:dyDescent="0.3">
      <c r="B3308" s="195" t="s">
        <v>1799</v>
      </c>
    </row>
    <row r="3309" spans="2:2" x14ac:dyDescent="0.3">
      <c r="B3309" s="94" t="s">
        <v>2590</v>
      </c>
    </row>
    <row r="3310" spans="2:2" x14ac:dyDescent="0.3">
      <c r="B3310" s="94" t="s">
        <v>2591</v>
      </c>
    </row>
    <row r="3311" spans="2:2" x14ac:dyDescent="0.3">
      <c r="B3311" s="196" t="s">
        <v>989</v>
      </c>
    </row>
    <row r="3312" spans="2:2" x14ac:dyDescent="0.3">
      <c r="B3312" s="94" t="s">
        <v>3377</v>
      </c>
    </row>
    <row r="3313" spans="2:2" x14ac:dyDescent="0.3">
      <c r="B3313" s="94" t="s">
        <v>3378</v>
      </c>
    </row>
    <row r="3314" spans="2:2" x14ac:dyDescent="0.3">
      <c r="B3314" s="94" t="s">
        <v>3379</v>
      </c>
    </row>
    <row r="3315" spans="2:2" x14ac:dyDescent="0.3">
      <c r="B3315" s="94" t="s">
        <v>3380</v>
      </c>
    </row>
    <row r="3316" spans="2:2" x14ac:dyDescent="0.3">
      <c r="B3316" s="94" t="s">
        <v>3381</v>
      </c>
    </row>
    <row r="3317" spans="2:2" x14ac:dyDescent="0.3">
      <c r="B3317" s="94" t="s">
        <v>2117</v>
      </c>
    </row>
    <row r="3318" spans="2:2" x14ac:dyDescent="0.3">
      <c r="B3318" s="94" t="s">
        <v>3382</v>
      </c>
    </row>
    <row r="3319" spans="2:2" x14ac:dyDescent="0.3">
      <c r="B3319" s="94" t="s">
        <v>3383</v>
      </c>
    </row>
    <row r="3320" spans="2:2" x14ac:dyDescent="0.3">
      <c r="B3320" s="94" t="s">
        <v>3384</v>
      </c>
    </row>
    <row r="3321" spans="2:2" x14ac:dyDescent="0.3">
      <c r="B3321" s="85" t="s">
        <v>3385</v>
      </c>
    </row>
    <row r="3322" spans="2:2" x14ac:dyDescent="0.3">
      <c r="B3322" s="94" t="s">
        <v>3386</v>
      </c>
    </row>
    <row r="3323" spans="2:2" x14ac:dyDescent="0.3">
      <c r="B3323" s="94" t="s">
        <v>3387</v>
      </c>
    </row>
    <row r="3325" spans="2:2" ht="18" x14ac:dyDescent="0.35">
      <c r="B3325" s="194" t="s">
        <v>597</v>
      </c>
    </row>
    <row r="3326" spans="2:2" x14ac:dyDescent="0.3">
      <c r="B3326" s="94" t="s">
        <v>2536</v>
      </c>
    </row>
    <row r="3327" spans="2:2" x14ac:dyDescent="0.3">
      <c r="B3327" s="195" t="s">
        <v>986</v>
      </c>
    </row>
    <row r="3328" spans="2:2" x14ac:dyDescent="0.3">
      <c r="B3328" s="195" t="s">
        <v>1153</v>
      </c>
    </row>
    <row r="3329" spans="2:2" x14ac:dyDescent="0.3">
      <c r="B3329" s="94" t="s">
        <v>988</v>
      </c>
    </row>
    <row r="3330" spans="2:2" x14ac:dyDescent="0.3">
      <c r="B3330" s="196" t="s">
        <v>989</v>
      </c>
    </row>
    <row r="3331" spans="2:2" x14ac:dyDescent="0.3">
      <c r="B3331" s="94" t="s">
        <v>3388</v>
      </c>
    </row>
    <row r="3332" spans="2:2" x14ac:dyDescent="0.3">
      <c r="B3332" s="94" t="s">
        <v>3389</v>
      </c>
    </row>
    <row r="3333" spans="2:2" x14ac:dyDescent="0.3">
      <c r="B3333" s="94" t="s">
        <v>3390</v>
      </c>
    </row>
    <row r="3334" spans="2:2" x14ac:dyDescent="0.3">
      <c r="B3334" s="94" t="s">
        <v>3391</v>
      </c>
    </row>
    <row r="3335" spans="2:2" x14ac:dyDescent="0.3">
      <c r="B3335" s="94" t="s">
        <v>3392</v>
      </c>
    </row>
    <row r="3336" spans="2:2" x14ac:dyDescent="0.3">
      <c r="B3336" s="94" t="s">
        <v>3393</v>
      </c>
    </row>
    <row r="3337" spans="2:2" x14ac:dyDescent="0.3">
      <c r="B3337" s="94" t="s">
        <v>3394</v>
      </c>
    </row>
    <row r="3339" spans="2:2" ht="18" x14ac:dyDescent="0.35">
      <c r="B3339" s="194" t="s">
        <v>963</v>
      </c>
    </row>
    <row r="3340" spans="2:2" x14ac:dyDescent="0.3">
      <c r="B3340" s="195" t="s">
        <v>3395</v>
      </c>
    </row>
    <row r="3341" spans="2:2" x14ac:dyDescent="0.3">
      <c r="B3341" s="195" t="s">
        <v>986</v>
      </c>
    </row>
    <row r="3342" spans="2:2" x14ac:dyDescent="0.3">
      <c r="B3342" s="195" t="s">
        <v>1024</v>
      </c>
    </row>
    <row r="3343" spans="2:2" x14ac:dyDescent="0.3">
      <c r="B3343" s="94" t="s">
        <v>3396</v>
      </c>
    </row>
    <row r="3344" spans="2:2" x14ac:dyDescent="0.3">
      <c r="B3344" s="196" t="s">
        <v>3397</v>
      </c>
    </row>
    <row r="3345" spans="2:2" x14ac:dyDescent="0.3">
      <c r="B3345" s="94" t="s">
        <v>3398</v>
      </c>
    </row>
    <row r="3346" spans="2:2" x14ac:dyDescent="0.3">
      <c r="B3346" s="94" t="s">
        <v>3399</v>
      </c>
    </row>
    <row r="3347" spans="2:2" x14ac:dyDescent="0.3">
      <c r="B3347" s="94" t="s">
        <v>3400</v>
      </c>
    </row>
    <row r="3348" spans="2:2" x14ac:dyDescent="0.3">
      <c r="B3348" s="94" t="s">
        <v>3401</v>
      </c>
    </row>
    <row r="3349" spans="2:2" x14ac:dyDescent="0.3">
      <c r="B3349" s="94" t="s">
        <v>3402</v>
      </c>
    </row>
    <row r="3350" spans="2:2" x14ac:dyDescent="0.3">
      <c r="B3350" s="94" t="s">
        <v>3403</v>
      </c>
    </row>
    <row r="3351" spans="2:2" x14ac:dyDescent="0.3">
      <c r="B3351" s="94" t="s">
        <v>3404</v>
      </c>
    </row>
    <row r="3352" spans="2:2" x14ac:dyDescent="0.3">
      <c r="B3352" s="94" t="s">
        <v>3405</v>
      </c>
    </row>
    <row r="3353" spans="2:2" x14ac:dyDescent="0.3">
      <c r="B3353" s="94" t="s">
        <v>3406</v>
      </c>
    </row>
    <row r="3354" spans="2:2" x14ac:dyDescent="0.3">
      <c r="B3354" s="94" t="s">
        <v>3407</v>
      </c>
    </row>
    <row r="3355" spans="2:2" x14ac:dyDescent="0.3">
      <c r="B3355" s="94" t="s">
        <v>3408</v>
      </c>
    </row>
    <row r="3356" spans="2:2" x14ac:dyDescent="0.3">
      <c r="B3356" s="94" t="s">
        <v>3409</v>
      </c>
    </row>
    <row r="3358" spans="2:2" ht="18" x14ac:dyDescent="0.35">
      <c r="B3358" s="194" t="s">
        <v>438</v>
      </c>
    </row>
    <row r="3359" spans="2:2" x14ac:dyDescent="0.3">
      <c r="B3359" s="195" t="s">
        <v>2589</v>
      </c>
    </row>
    <row r="3360" spans="2:2" x14ac:dyDescent="0.3">
      <c r="B3360" s="195" t="s">
        <v>986</v>
      </c>
    </row>
    <row r="3361" spans="2:2" x14ac:dyDescent="0.3">
      <c r="B3361" s="195" t="s">
        <v>1799</v>
      </c>
    </row>
    <row r="3362" spans="2:2" x14ac:dyDescent="0.3">
      <c r="B3362" s="94" t="s">
        <v>988</v>
      </c>
    </row>
    <row r="3363" spans="2:2" x14ac:dyDescent="0.3">
      <c r="B3363" s="196" t="s">
        <v>989</v>
      </c>
    </row>
    <row r="3364" spans="2:2" x14ac:dyDescent="0.3">
      <c r="B3364" s="94" t="s">
        <v>3410</v>
      </c>
    </row>
    <row r="3365" spans="2:2" x14ac:dyDescent="0.3">
      <c r="B3365" s="94" t="s">
        <v>3411</v>
      </c>
    </row>
    <row r="3366" spans="2:2" x14ac:dyDescent="0.3">
      <c r="B3366" s="94" t="s">
        <v>3412</v>
      </c>
    </row>
    <row r="3367" spans="2:2" x14ac:dyDescent="0.3">
      <c r="B3367" s="94" t="s">
        <v>3413</v>
      </c>
    </row>
    <row r="3368" spans="2:2" x14ac:dyDescent="0.3">
      <c r="B3368" s="94" t="s">
        <v>3414</v>
      </c>
    </row>
    <row r="3369" spans="2:2" x14ac:dyDescent="0.3">
      <c r="B3369" s="94" t="s">
        <v>3415</v>
      </c>
    </row>
    <row r="3370" spans="2:2" x14ac:dyDescent="0.3">
      <c r="B3370" s="94" t="s">
        <v>3416</v>
      </c>
    </row>
    <row r="3371" spans="2:2" x14ac:dyDescent="0.3">
      <c r="B3371" s="94" t="s">
        <v>1757</v>
      </c>
    </row>
    <row r="3372" spans="2:2" x14ac:dyDescent="0.3">
      <c r="B3372" s="94" t="s">
        <v>2612</v>
      </c>
    </row>
    <row r="3373" spans="2:2" x14ac:dyDescent="0.3">
      <c r="B3373" s="94" t="s">
        <v>3417</v>
      </c>
    </row>
    <row r="3374" spans="2:2" x14ac:dyDescent="0.3">
      <c r="B3374" s="94" t="s">
        <v>3418</v>
      </c>
    </row>
    <row r="3375" spans="2:2" x14ac:dyDescent="0.3">
      <c r="B3375" s="94" t="s">
        <v>3419</v>
      </c>
    </row>
    <row r="3377" spans="2:2" ht="18" x14ac:dyDescent="0.35">
      <c r="B3377" s="194" t="s">
        <v>484</v>
      </c>
    </row>
    <row r="3378" spans="2:2" x14ac:dyDescent="0.3">
      <c r="B3378" s="195" t="s">
        <v>1742</v>
      </c>
    </row>
    <row r="3379" spans="2:2" x14ac:dyDescent="0.3">
      <c r="B3379" s="195" t="s">
        <v>1525</v>
      </c>
    </row>
    <row r="3380" spans="2:2" x14ac:dyDescent="0.3">
      <c r="B3380" s="195" t="s">
        <v>1024</v>
      </c>
    </row>
    <row r="3381" spans="2:2" x14ac:dyDescent="0.3">
      <c r="B3381" s="94" t="s">
        <v>3420</v>
      </c>
    </row>
    <row r="3382" spans="2:2" x14ac:dyDescent="0.3">
      <c r="B3382" s="196" t="s">
        <v>1346</v>
      </c>
    </row>
    <row r="3383" spans="2:2" x14ac:dyDescent="0.3">
      <c r="B3383" s="94" t="s">
        <v>3421</v>
      </c>
    </row>
    <row r="3384" spans="2:2" x14ac:dyDescent="0.3">
      <c r="B3384" s="94" t="s">
        <v>3422</v>
      </c>
    </row>
    <row r="3385" spans="2:2" x14ac:dyDescent="0.3">
      <c r="B3385" s="94" t="s">
        <v>3423</v>
      </c>
    </row>
    <row r="3386" spans="2:2" x14ac:dyDescent="0.3">
      <c r="B3386" s="94" t="s">
        <v>3424</v>
      </c>
    </row>
    <row r="3387" spans="2:2" x14ac:dyDescent="0.3">
      <c r="B3387" s="94" t="s">
        <v>3425</v>
      </c>
    </row>
    <row r="3388" spans="2:2" x14ac:dyDescent="0.3">
      <c r="B3388" s="94" t="s">
        <v>3426</v>
      </c>
    </row>
    <row r="3389" spans="2:2" x14ac:dyDescent="0.3">
      <c r="B3389" s="94" t="s">
        <v>3427</v>
      </c>
    </row>
    <row r="3390" spans="2:2" x14ac:dyDescent="0.3">
      <c r="B3390" s="94" t="s">
        <v>3428</v>
      </c>
    </row>
    <row r="3391" spans="2:2" x14ac:dyDescent="0.3">
      <c r="B3391" s="94" t="s">
        <v>3429</v>
      </c>
    </row>
    <row r="3392" spans="2:2" x14ac:dyDescent="0.3">
      <c r="B3392" s="85" t="s">
        <v>3385</v>
      </c>
    </row>
    <row r="3393" spans="2:2" x14ac:dyDescent="0.3">
      <c r="B3393" s="94" t="s">
        <v>3386</v>
      </c>
    </row>
    <row r="3394" spans="2:2" x14ac:dyDescent="0.3">
      <c r="B3394" s="94" t="s">
        <v>3430</v>
      </c>
    </row>
    <row r="3396" spans="2:2" ht="18" x14ac:dyDescent="0.35">
      <c r="B3396" s="194" t="s">
        <v>422</v>
      </c>
    </row>
    <row r="3397" spans="2:2" x14ac:dyDescent="0.3">
      <c r="B3397" s="195" t="s">
        <v>1604</v>
      </c>
    </row>
    <row r="3398" spans="2:2" x14ac:dyDescent="0.3">
      <c r="B3398" s="195" t="s">
        <v>986</v>
      </c>
    </row>
    <row r="3399" spans="2:2" x14ac:dyDescent="0.3">
      <c r="B3399" s="195" t="s">
        <v>987</v>
      </c>
    </row>
    <row r="3400" spans="2:2" x14ac:dyDescent="0.3">
      <c r="B3400" s="94" t="s">
        <v>3431</v>
      </c>
    </row>
    <row r="3401" spans="2:2" x14ac:dyDescent="0.3">
      <c r="B3401" s="196" t="s">
        <v>989</v>
      </c>
    </row>
    <row r="3402" spans="2:2" x14ac:dyDescent="0.3">
      <c r="B3402" s="94" t="s">
        <v>3432</v>
      </c>
    </row>
    <row r="3403" spans="2:2" x14ac:dyDescent="0.3">
      <c r="B3403" s="94" t="s">
        <v>3433</v>
      </c>
    </row>
    <row r="3404" spans="2:2" x14ac:dyDescent="0.3">
      <c r="B3404" s="94" t="s">
        <v>3434</v>
      </c>
    </row>
    <row r="3405" spans="2:2" x14ac:dyDescent="0.3">
      <c r="B3405" s="94" t="s">
        <v>3435</v>
      </c>
    </row>
    <row r="3406" spans="2:2" x14ac:dyDescent="0.3">
      <c r="B3406" s="94" t="s">
        <v>3436</v>
      </c>
    </row>
    <row r="3407" spans="2:2" x14ac:dyDescent="0.3">
      <c r="B3407" s="94" t="s">
        <v>2117</v>
      </c>
    </row>
    <row r="3408" spans="2:2" x14ac:dyDescent="0.3">
      <c r="B3408" s="94" t="s">
        <v>3382</v>
      </c>
    </row>
    <row r="3409" spans="2:2" x14ac:dyDescent="0.3">
      <c r="B3409" s="85" t="s">
        <v>3208</v>
      </c>
    </row>
    <row r="3410" spans="2:2" x14ac:dyDescent="0.3">
      <c r="B3410" s="94" t="s">
        <v>3437</v>
      </c>
    </row>
    <row r="3411" spans="2:2" x14ac:dyDescent="0.3">
      <c r="B3411" s="94" t="s">
        <v>3438</v>
      </c>
    </row>
    <row r="3412" spans="2:2" x14ac:dyDescent="0.3">
      <c r="B3412" s="94" t="s">
        <v>3439</v>
      </c>
    </row>
    <row r="3414" spans="2:2" ht="18" x14ac:dyDescent="0.35">
      <c r="B3414" s="194" t="s">
        <v>485</v>
      </c>
    </row>
    <row r="3415" spans="2:2" x14ac:dyDescent="0.3">
      <c r="B3415" s="195" t="s">
        <v>1907</v>
      </c>
    </row>
    <row r="3416" spans="2:2" x14ac:dyDescent="0.3">
      <c r="B3416" s="195" t="s">
        <v>986</v>
      </c>
    </row>
    <row r="3417" spans="2:2" x14ac:dyDescent="0.3">
      <c r="B3417" s="195" t="s">
        <v>987</v>
      </c>
    </row>
    <row r="3418" spans="2:2" x14ac:dyDescent="0.3">
      <c r="B3418" s="94" t="s">
        <v>3440</v>
      </c>
    </row>
    <row r="3419" spans="2:2" x14ac:dyDescent="0.3">
      <c r="B3419" s="94" t="s">
        <v>3441</v>
      </c>
    </row>
    <row r="3420" spans="2:2" x14ac:dyDescent="0.3">
      <c r="B3420" s="196" t="s">
        <v>1154</v>
      </c>
    </row>
    <row r="3421" spans="2:2" x14ac:dyDescent="0.3">
      <c r="B3421" s="94" t="s">
        <v>3442</v>
      </c>
    </row>
    <row r="3422" spans="2:2" x14ac:dyDescent="0.3">
      <c r="B3422" s="94" t="s">
        <v>3443</v>
      </c>
    </row>
    <row r="3423" spans="2:2" x14ac:dyDescent="0.3">
      <c r="B3423" s="94" t="s">
        <v>3444</v>
      </c>
    </row>
    <row r="3424" spans="2:2" x14ac:dyDescent="0.3">
      <c r="B3424" s="94" t="s">
        <v>3445</v>
      </c>
    </row>
    <row r="3425" spans="2:2" x14ac:dyDescent="0.3">
      <c r="B3425" s="94" t="s">
        <v>3446</v>
      </c>
    </row>
    <row r="3426" spans="2:2" x14ac:dyDescent="0.3">
      <c r="B3426" s="94" t="s">
        <v>1810</v>
      </c>
    </row>
    <row r="3427" spans="2:2" x14ac:dyDescent="0.3">
      <c r="B3427" s="94" t="s">
        <v>3447</v>
      </c>
    </row>
    <row r="3428" spans="2:2" x14ac:dyDescent="0.3">
      <c r="B3428" s="94" t="s">
        <v>3448</v>
      </c>
    </row>
    <row r="3429" spans="2:2" x14ac:dyDescent="0.3">
      <c r="B3429" s="94" t="s">
        <v>3449</v>
      </c>
    </row>
    <row r="3430" spans="2:2" x14ac:dyDescent="0.3">
      <c r="B3430" s="94" t="s">
        <v>3450</v>
      </c>
    </row>
    <row r="3431" spans="2:2" x14ac:dyDescent="0.3">
      <c r="B3431" s="94" t="s">
        <v>3451</v>
      </c>
    </row>
    <row r="3432" spans="2:2" x14ac:dyDescent="0.3">
      <c r="B3432" s="94" t="s">
        <v>3452</v>
      </c>
    </row>
    <row r="3433" spans="2:2" x14ac:dyDescent="0.3">
      <c r="B3433" s="94" t="s">
        <v>3453</v>
      </c>
    </row>
    <row r="3434" spans="2:2" x14ac:dyDescent="0.3">
      <c r="B3434" s="94" t="s">
        <v>3454</v>
      </c>
    </row>
    <row r="3435" spans="2:2" x14ac:dyDescent="0.3">
      <c r="B3435" s="94" t="s">
        <v>3455</v>
      </c>
    </row>
    <row r="3436" spans="2:2" x14ac:dyDescent="0.3">
      <c r="B3436" s="85" t="s">
        <v>3208</v>
      </c>
    </row>
    <row r="3437" spans="2:2" x14ac:dyDescent="0.3">
      <c r="B3437" s="94" t="s">
        <v>1914</v>
      </c>
    </row>
    <row r="3438" spans="2:2" x14ac:dyDescent="0.3">
      <c r="B3438" s="94" t="s">
        <v>3456</v>
      </c>
    </row>
    <row r="3440" spans="2:2" ht="18" x14ac:dyDescent="0.35">
      <c r="B3440" s="194" t="s">
        <v>900</v>
      </c>
    </row>
    <row r="3441" spans="2:2" x14ac:dyDescent="0.3">
      <c r="B3441" s="195" t="s">
        <v>2735</v>
      </c>
    </row>
    <row r="3442" spans="2:2" x14ac:dyDescent="0.3">
      <c r="B3442" s="195" t="s">
        <v>986</v>
      </c>
    </row>
    <row r="3443" spans="2:2" x14ac:dyDescent="0.3">
      <c r="B3443" s="195" t="s">
        <v>987</v>
      </c>
    </row>
    <row r="3444" spans="2:2" x14ac:dyDescent="0.3">
      <c r="B3444" s="94" t="s">
        <v>3457</v>
      </c>
    </row>
    <row r="3445" spans="2:2" x14ac:dyDescent="0.3">
      <c r="B3445" s="196" t="s">
        <v>1154</v>
      </c>
    </row>
    <row r="3446" spans="2:2" x14ac:dyDescent="0.3">
      <c r="B3446" s="94" t="s">
        <v>3458</v>
      </c>
    </row>
    <row r="3447" spans="2:2" x14ac:dyDescent="0.3">
      <c r="B3447" s="94" t="s">
        <v>3459</v>
      </c>
    </row>
    <row r="3448" spans="2:2" x14ac:dyDescent="0.3">
      <c r="B3448" s="94" t="s">
        <v>3460</v>
      </c>
    </row>
    <row r="3449" spans="2:2" x14ac:dyDescent="0.3">
      <c r="B3449" s="94" t="s">
        <v>3461</v>
      </c>
    </row>
    <row r="3450" spans="2:2" x14ac:dyDescent="0.3">
      <c r="B3450" s="94" t="s">
        <v>3462</v>
      </c>
    </row>
    <row r="3451" spans="2:2" x14ac:dyDescent="0.3">
      <c r="B3451" s="94" t="s">
        <v>3463</v>
      </c>
    </row>
    <row r="3452" spans="2:2" x14ac:dyDescent="0.3">
      <c r="B3452" s="94" t="s">
        <v>1703</v>
      </c>
    </row>
    <row r="3453" spans="2:2" x14ac:dyDescent="0.3">
      <c r="B3453" s="94" t="s">
        <v>3464</v>
      </c>
    </row>
    <row r="3454" spans="2:2" x14ac:dyDescent="0.3">
      <c r="B3454" s="94" t="s">
        <v>3465</v>
      </c>
    </row>
    <row r="3455" spans="2:2" x14ac:dyDescent="0.3">
      <c r="B3455" s="94" t="s">
        <v>3466</v>
      </c>
    </row>
    <row r="3456" spans="2:2" x14ac:dyDescent="0.3">
      <c r="B3456" s="94" t="s">
        <v>3467</v>
      </c>
    </row>
    <row r="3457" spans="2:2" x14ac:dyDescent="0.3">
      <c r="B3457" s="94" t="s">
        <v>3468</v>
      </c>
    </row>
    <row r="3458" spans="2:2" x14ac:dyDescent="0.3">
      <c r="B3458" s="94" t="s">
        <v>3469</v>
      </c>
    </row>
    <row r="3459" spans="2:2" x14ac:dyDescent="0.3">
      <c r="B3459" s="94" t="s">
        <v>3470</v>
      </c>
    </row>
    <row r="3460" spans="2:2" x14ac:dyDescent="0.3">
      <c r="B3460" s="94" t="s">
        <v>3471</v>
      </c>
    </row>
    <row r="3461" spans="2:2" x14ac:dyDescent="0.3">
      <c r="B3461" s="94" t="s">
        <v>3472</v>
      </c>
    </row>
    <row r="3462" spans="2:2" x14ac:dyDescent="0.3">
      <c r="B3462" s="94" t="s">
        <v>3473</v>
      </c>
    </row>
    <row r="3463" spans="2:2" x14ac:dyDescent="0.3">
      <c r="B3463" s="94" t="s">
        <v>3474</v>
      </c>
    </row>
    <row r="3464" spans="2:2" x14ac:dyDescent="0.3">
      <c r="B3464" s="94" t="s">
        <v>3475</v>
      </c>
    </row>
    <row r="3466" spans="2:2" ht="18" x14ac:dyDescent="0.35">
      <c r="B3466" s="194" t="s">
        <v>804</v>
      </c>
    </row>
    <row r="3467" spans="2:2" x14ac:dyDescent="0.3">
      <c r="B3467" s="195" t="s">
        <v>1715</v>
      </c>
    </row>
    <row r="3468" spans="2:2" x14ac:dyDescent="0.3">
      <c r="B3468" s="195" t="s">
        <v>986</v>
      </c>
    </row>
    <row r="3469" spans="2:2" x14ac:dyDescent="0.3">
      <c r="B3469" s="195" t="s">
        <v>1366</v>
      </c>
    </row>
    <row r="3470" spans="2:2" x14ac:dyDescent="0.3">
      <c r="B3470" s="94" t="s">
        <v>3476</v>
      </c>
    </row>
    <row r="3471" spans="2:2" x14ac:dyDescent="0.3">
      <c r="B3471" s="196" t="s">
        <v>1346</v>
      </c>
    </row>
    <row r="3472" spans="2:2" x14ac:dyDescent="0.3">
      <c r="B3472" s="94" t="s">
        <v>3477</v>
      </c>
    </row>
    <row r="3473" spans="2:2" x14ac:dyDescent="0.3">
      <c r="B3473" s="94" t="s">
        <v>3478</v>
      </c>
    </row>
    <row r="3474" spans="2:2" x14ac:dyDescent="0.3">
      <c r="B3474" s="94" t="s">
        <v>3479</v>
      </c>
    </row>
    <row r="3475" spans="2:2" x14ac:dyDescent="0.3">
      <c r="B3475" s="85" t="s">
        <v>3034</v>
      </c>
    </row>
    <row r="3476" spans="2:2" x14ac:dyDescent="0.3">
      <c r="B3476" s="94" t="s">
        <v>3480</v>
      </c>
    </row>
    <row r="3477" spans="2:2" x14ac:dyDescent="0.3">
      <c r="B3477" s="94" t="s">
        <v>3481</v>
      </c>
    </row>
    <row r="3479" spans="2:2" ht="18" x14ac:dyDescent="0.35">
      <c r="B3479" s="194" t="s">
        <v>474</v>
      </c>
    </row>
    <row r="3480" spans="2:2" x14ac:dyDescent="0.3">
      <c r="B3480" s="195" t="s">
        <v>1393</v>
      </c>
    </row>
    <row r="3481" spans="2:2" x14ac:dyDescent="0.3">
      <c r="B3481" s="195" t="s">
        <v>986</v>
      </c>
    </row>
    <row r="3482" spans="2:2" x14ac:dyDescent="0.3">
      <c r="B3482" s="195" t="s">
        <v>1153</v>
      </c>
    </row>
    <row r="3483" spans="2:2" x14ac:dyDescent="0.3">
      <c r="B3483" s="94" t="s">
        <v>988</v>
      </c>
    </row>
    <row r="3484" spans="2:2" x14ac:dyDescent="0.3">
      <c r="B3484" s="196" t="s">
        <v>1025</v>
      </c>
    </row>
    <row r="3485" spans="2:2" x14ac:dyDescent="0.3">
      <c r="B3485" s="94" t="s">
        <v>3482</v>
      </c>
    </row>
    <row r="3486" spans="2:2" x14ac:dyDescent="0.3">
      <c r="B3486" s="94" t="s">
        <v>3483</v>
      </c>
    </row>
    <row r="3487" spans="2:2" x14ac:dyDescent="0.3">
      <c r="B3487" s="94" t="s">
        <v>3484</v>
      </c>
    </row>
    <row r="3488" spans="2:2" x14ac:dyDescent="0.3">
      <c r="B3488" s="94" t="s">
        <v>3485</v>
      </c>
    </row>
    <row r="3489" spans="2:2" x14ac:dyDescent="0.3">
      <c r="B3489" s="94" t="s">
        <v>3486</v>
      </c>
    </row>
    <row r="3490" spans="2:2" x14ac:dyDescent="0.3">
      <c r="B3490" s="85" t="s">
        <v>3385</v>
      </c>
    </row>
    <row r="3491" spans="2:2" x14ac:dyDescent="0.3">
      <c r="B3491" s="94" t="s">
        <v>3487</v>
      </c>
    </row>
    <row r="3492" spans="2:2" x14ac:dyDescent="0.3">
      <c r="B3492" s="94" t="s">
        <v>3488</v>
      </c>
    </row>
    <row r="3494" spans="2:2" ht="18" x14ac:dyDescent="0.35">
      <c r="B3494" s="194" t="s">
        <v>430</v>
      </c>
    </row>
    <row r="3495" spans="2:2" x14ac:dyDescent="0.3">
      <c r="B3495" s="195" t="s">
        <v>3489</v>
      </c>
    </row>
    <row r="3496" spans="2:2" x14ac:dyDescent="0.3">
      <c r="B3496" s="195" t="s">
        <v>1865</v>
      </c>
    </row>
    <row r="3497" spans="2:2" x14ac:dyDescent="0.3">
      <c r="B3497" s="195" t="s">
        <v>1366</v>
      </c>
    </row>
    <row r="3498" spans="2:2" x14ac:dyDescent="0.3">
      <c r="B3498" s="94" t="s">
        <v>3490</v>
      </c>
    </row>
    <row r="3499" spans="2:2" x14ac:dyDescent="0.3">
      <c r="B3499" s="94" t="s">
        <v>3491</v>
      </c>
    </row>
    <row r="3500" spans="2:2" x14ac:dyDescent="0.3">
      <c r="B3500" s="196" t="s">
        <v>3492</v>
      </c>
    </row>
    <row r="3501" spans="2:2" x14ac:dyDescent="0.3">
      <c r="B3501" s="94" t="s">
        <v>3493</v>
      </c>
    </row>
    <row r="3502" spans="2:2" x14ac:dyDescent="0.3">
      <c r="B3502" s="94" t="s">
        <v>3494</v>
      </c>
    </row>
    <row r="3503" spans="2:2" x14ac:dyDescent="0.3">
      <c r="B3503" s="94" t="s">
        <v>3495</v>
      </c>
    </row>
    <row r="3504" spans="2:2" x14ac:dyDescent="0.3">
      <c r="B3504" s="94" t="s">
        <v>3496</v>
      </c>
    </row>
    <row r="3505" spans="2:2" x14ac:dyDescent="0.3">
      <c r="B3505" s="94" t="s">
        <v>3497</v>
      </c>
    </row>
    <row r="3506" spans="2:2" x14ac:dyDescent="0.3">
      <c r="B3506" s="94" t="s">
        <v>3498</v>
      </c>
    </row>
    <row r="3507" spans="2:2" x14ac:dyDescent="0.3">
      <c r="B3507" s="94" t="s">
        <v>3499</v>
      </c>
    </row>
    <row r="3508" spans="2:2" x14ac:dyDescent="0.3">
      <c r="B3508" s="94" t="s">
        <v>3500</v>
      </c>
    </row>
    <row r="3509" spans="2:2" x14ac:dyDescent="0.3">
      <c r="B3509" s="94" t="s">
        <v>3501</v>
      </c>
    </row>
    <row r="3510" spans="2:2" x14ac:dyDescent="0.3">
      <c r="B3510" s="94" t="s">
        <v>3502</v>
      </c>
    </row>
    <row r="3511" spans="2:2" x14ac:dyDescent="0.3">
      <c r="B3511" s="94" t="s">
        <v>3503</v>
      </c>
    </row>
    <row r="3512" spans="2:2" x14ac:dyDescent="0.3">
      <c r="B3512" s="94" t="s">
        <v>3504</v>
      </c>
    </row>
    <row r="3513" spans="2:2" x14ac:dyDescent="0.3">
      <c r="B3513" s="94" t="s">
        <v>3505</v>
      </c>
    </row>
    <row r="3514" spans="2:2" x14ac:dyDescent="0.3">
      <c r="B3514" s="94" t="s">
        <v>3506</v>
      </c>
    </row>
    <row r="3515" spans="2:2" x14ac:dyDescent="0.3">
      <c r="B3515" s="94" t="s">
        <v>3507</v>
      </c>
    </row>
    <row r="3516" spans="2:2" x14ac:dyDescent="0.3">
      <c r="B3516" s="94" t="s">
        <v>3508</v>
      </c>
    </row>
    <row r="3517" spans="2:2" x14ac:dyDescent="0.3">
      <c r="B3517" s="94" t="s">
        <v>3509</v>
      </c>
    </row>
    <row r="3518" spans="2:2" x14ac:dyDescent="0.3">
      <c r="B3518" s="94" t="s">
        <v>3510</v>
      </c>
    </row>
    <row r="3519" spans="2:2" x14ac:dyDescent="0.3">
      <c r="B3519" s="94" t="s">
        <v>3511</v>
      </c>
    </row>
    <row r="3520" spans="2:2" x14ac:dyDescent="0.3">
      <c r="B3520" s="94" t="s">
        <v>3512</v>
      </c>
    </row>
    <row r="3521" spans="2:2" x14ac:dyDescent="0.3">
      <c r="B3521" s="94" t="s">
        <v>3513</v>
      </c>
    </row>
    <row r="3522" spans="2:2" x14ac:dyDescent="0.3">
      <c r="B3522" s="94" t="s">
        <v>3514</v>
      </c>
    </row>
    <row r="3523" spans="2:2" x14ac:dyDescent="0.3">
      <c r="B3523" s="94" t="s">
        <v>3515</v>
      </c>
    </row>
    <row r="3524" spans="2:2" x14ac:dyDescent="0.3">
      <c r="B3524" s="94" t="s">
        <v>3516</v>
      </c>
    </row>
    <row r="3526" spans="2:2" ht="18" x14ac:dyDescent="0.35">
      <c r="B3526" s="194" t="s">
        <v>307</v>
      </c>
    </row>
    <row r="3527" spans="2:2" x14ac:dyDescent="0.3">
      <c r="B3527" s="195" t="s">
        <v>2589</v>
      </c>
    </row>
    <row r="3528" spans="2:2" x14ac:dyDescent="0.3">
      <c r="B3528" s="195" t="s">
        <v>986</v>
      </c>
    </row>
    <row r="3529" spans="2:2" x14ac:dyDescent="0.3">
      <c r="B3529" s="195" t="s">
        <v>3517</v>
      </c>
    </row>
    <row r="3530" spans="2:2" x14ac:dyDescent="0.3">
      <c r="B3530" s="94" t="s">
        <v>3518</v>
      </c>
    </row>
    <row r="3531" spans="2:2" x14ac:dyDescent="0.3">
      <c r="B3531" s="196" t="s">
        <v>1384</v>
      </c>
    </row>
    <row r="3532" spans="2:2" x14ac:dyDescent="0.3">
      <c r="B3532" s="94" t="s">
        <v>3519</v>
      </c>
    </row>
    <row r="3533" spans="2:2" x14ac:dyDescent="0.3">
      <c r="B3533" s="94" t="s">
        <v>3520</v>
      </c>
    </row>
    <row r="3534" spans="2:2" x14ac:dyDescent="0.3">
      <c r="B3534" s="94" t="s">
        <v>3521</v>
      </c>
    </row>
    <row r="3535" spans="2:2" x14ac:dyDescent="0.3">
      <c r="B3535" s="94" t="s">
        <v>3522</v>
      </c>
    </row>
    <row r="3536" spans="2:2" x14ac:dyDescent="0.3">
      <c r="B3536" s="94" t="s">
        <v>3523</v>
      </c>
    </row>
    <row r="3537" spans="2:2" x14ac:dyDescent="0.3">
      <c r="B3537" s="94" t="s">
        <v>3524</v>
      </c>
    </row>
    <row r="3538" spans="2:2" x14ac:dyDescent="0.3">
      <c r="B3538" s="94" t="s">
        <v>3525</v>
      </c>
    </row>
    <row r="3539" spans="2:2" x14ac:dyDescent="0.3">
      <c r="B3539" s="94" t="s">
        <v>3526</v>
      </c>
    </row>
    <row r="3540" spans="2:2" x14ac:dyDescent="0.3">
      <c r="B3540" s="94" t="s">
        <v>3527</v>
      </c>
    </row>
    <row r="3541" spans="2:2" x14ac:dyDescent="0.3">
      <c r="B3541" s="94" t="s">
        <v>3528</v>
      </c>
    </row>
    <row r="3542" spans="2:2" x14ac:dyDescent="0.3">
      <c r="B3542" s="94" t="s">
        <v>3529</v>
      </c>
    </row>
    <row r="3543" spans="2:2" x14ac:dyDescent="0.3">
      <c r="B3543" s="94" t="s">
        <v>3530</v>
      </c>
    </row>
    <row r="3544" spans="2:2" x14ac:dyDescent="0.3">
      <c r="B3544" s="94" t="s">
        <v>3531</v>
      </c>
    </row>
    <row r="3545" spans="2:2" x14ac:dyDescent="0.3">
      <c r="B3545" s="94" t="s">
        <v>3532</v>
      </c>
    </row>
    <row r="3546" spans="2:2" x14ac:dyDescent="0.3">
      <c r="B3546" s="94" t="s">
        <v>3533</v>
      </c>
    </row>
    <row r="3547" spans="2:2" x14ac:dyDescent="0.3">
      <c r="B3547" s="94" t="s">
        <v>3534</v>
      </c>
    </row>
    <row r="3548" spans="2:2" x14ac:dyDescent="0.3">
      <c r="B3548" s="94" t="s">
        <v>3535</v>
      </c>
    </row>
    <row r="3549" spans="2:2" x14ac:dyDescent="0.3">
      <c r="B3549" s="94" t="s">
        <v>3536</v>
      </c>
    </row>
    <row r="3550" spans="2:2" x14ac:dyDescent="0.3">
      <c r="B3550" s="94" t="s">
        <v>3537</v>
      </c>
    </row>
    <row r="3551" spans="2:2" x14ac:dyDescent="0.3">
      <c r="B3551" s="94" t="s">
        <v>3538</v>
      </c>
    </row>
    <row r="3552" spans="2:2" x14ac:dyDescent="0.3">
      <c r="B3552" s="94" t="s">
        <v>3539</v>
      </c>
    </row>
    <row r="3553" spans="2:2" x14ac:dyDescent="0.3">
      <c r="B3553" s="94" t="s">
        <v>3540</v>
      </c>
    </row>
    <row r="3554" spans="2:2" x14ac:dyDescent="0.3">
      <c r="B3554" s="94" t="s">
        <v>3541</v>
      </c>
    </row>
    <row r="3555" spans="2:2" x14ac:dyDescent="0.3">
      <c r="B3555" s="94" t="s">
        <v>3542</v>
      </c>
    </row>
    <row r="3556" spans="2:2" x14ac:dyDescent="0.3">
      <c r="B3556" s="94" t="s">
        <v>3543</v>
      </c>
    </row>
    <row r="3558" spans="2:2" ht="18" x14ac:dyDescent="0.35">
      <c r="B3558" s="194" t="s">
        <v>323</v>
      </c>
    </row>
    <row r="3559" spans="2:2" x14ac:dyDescent="0.3">
      <c r="B3559" s="195" t="s">
        <v>3544</v>
      </c>
    </row>
    <row r="3560" spans="2:2" x14ac:dyDescent="0.3">
      <c r="B3560" s="195" t="s">
        <v>1008</v>
      </c>
    </row>
    <row r="3561" spans="2:2" x14ac:dyDescent="0.3">
      <c r="B3561" s="195" t="s">
        <v>1366</v>
      </c>
    </row>
    <row r="3562" spans="2:2" x14ac:dyDescent="0.3">
      <c r="B3562" s="94" t="s">
        <v>3545</v>
      </c>
    </row>
    <row r="3563" spans="2:2" x14ac:dyDescent="0.3">
      <c r="B3563" s="196" t="s">
        <v>999</v>
      </c>
    </row>
    <row r="3564" spans="2:2" x14ac:dyDescent="0.3">
      <c r="B3564" s="94" t="s">
        <v>3546</v>
      </c>
    </row>
    <row r="3565" spans="2:2" x14ac:dyDescent="0.3">
      <c r="B3565" s="94" t="s">
        <v>3547</v>
      </c>
    </row>
    <row r="3566" spans="2:2" x14ac:dyDescent="0.3">
      <c r="B3566" s="94" t="s">
        <v>3548</v>
      </c>
    </row>
    <row r="3567" spans="2:2" x14ac:dyDescent="0.3">
      <c r="B3567" s="94" t="s">
        <v>3549</v>
      </c>
    </row>
    <row r="3568" spans="2:2" x14ac:dyDescent="0.3">
      <c r="B3568" s="94" t="s">
        <v>3550</v>
      </c>
    </row>
    <row r="3569" spans="2:2" x14ac:dyDescent="0.3">
      <c r="B3569" s="94" t="s">
        <v>3551</v>
      </c>
    </row>
    <row r="3570" spans="2:2" x14ac:dyDescent="0.3">
      <c r="B3570" s="94" t="s">
        <v>3552</v>
      </c>
    </row>
    <row r="3571" spans="2:2" x14ac:dyDescent="0.3">
      <c r="B3571" s="94" t="s">
        <v>3553</v>
      </c>
    </row>
    <row r="3573" spans="2:2" ht="18" x14ac:dyDescent="0.35">
      <c r="B3573" s="194" t="s">
        <v>275</v>
      </c>
    </row>
    <row r="3574" spans="2:2" x14ac:dyDescent="0.3">
      <c r="B3574" s="195" t="s">
        <v>1473</v>
      </c>
    </row>
    <row r="3575" spans="2:2" x14ac:dyDescent="0.3">
      <c r="B3575" s="195" t="s">
        <v>986</v>
      </c>
    </row>
    <row r="3576" spans="2:2" x14ac:dyDescent="0.3">
      <c r="B3576" s="195" t="s">
        <v>1366</v>
      </c>
    </row>
    <row r="3577" spans="2:2" x14ac:dyDescent="0.3">
      <c r="B3577" s="94" t="s">
        <v>3554</v>
      </c>
    </row>
    <row r="3578" spans="2:2" x14ac:dyDescent="0.3">
      <c r="B3578" s="94" t="s">
        <v>3555</v>
      </c>
    </row>
    <row r="3579" spans="2:2" x14ac:dyDescent="0.3">
      <c r="B3579" s="196" t="s">
        <v>1384</v>
      </c>
    </row>
    <row r="3580" spans="2:2" x14ac:dyDescent="0.3">
      <c r="B3580" s="94" t="s">
        <v>3556</v>
      </c>
    </row>
    <row r="3581" spans="2:2" x14ac:dyDescent="0.3">
      <c r="B3581" s="94" t="s">
        <v>3557</v>
      </c>
    </row>
    <row r="3582" spans="2:2" x14ac:dyDescent="0.3">
      <c r="B3582" s="94" t="s">
        <v>3558</v>
      </c>
    </row>
    <row r="3583" spans="2:2" x14ac:dyDescent="0.3">
      <c r="B3583" s="94" t="s">
        <v>3559</v>
      </c>
    </row>
    <row r="3584" spans="2:2" x14ac:dyDescent="0.3">
      <c r="B3584" s="94" t="s">
        <v>3560</v>
      </c>
    </row>
    <row r="3585" spans="2:2" x14ac:dyDescent="0.3">
      <c r="B3585" s="94" t="s">
        <v>3561</v>
      </c>
    </row>
    <row r="3586" spans="2:2" x14ac:dyDescent="0.3">
      <c r="B3586" s="94" t="s">
        <v>3562</v>
      </c>
    </row>
    <row r="3587" spans="2:2" x14ac:dyDescent="0.3">
      <c r="B3587" s="94" t="s">
        <v>3563</v>
      </c>
    </row>
    <row r="3588" spans="2:2" x14ac:dyDescent="0.3">
      <c r="B3588" s="94" t="s">
        <v>3564</v>
      </c>
    </row>
    <row r="3589" spans="2:2" x14ac:dyDescent="0.3">
      <c r="B3589" s="94" t="s">
        <v>3565</v>
      </c>
    </row>
    <row r="3591" spans="2:2" ht="18" x14ac:dyDescent="0.35">
      <c r="B3591" s="194" t="s">
        <v>187</v>
      </c>
    </row>
    <row r="3592" spans="2:2" x14ac:dyDescent="0.3">
      <c r="B3592" s="94" t="s">
        <v>3566</v>
      </c>
    </row>
    <row r="3593" spans="2:2" x14ac:dyDescent="0.3">
      <c r="B3593" s="195" t="s">
        <v>986</v>
      </c>
    </row>
    <row r="3594" spans="2:2" x14ac:dyDescent="0.3">
      <c r="B3594" s="195" t="s">
        <v>1024</v>
      </c>
    </row>
    <row r="3595" spans="2:2" x14ac:dyDescent="0.3">
      <c r="B3595" s="94" t="s">
        <v>3567</v>
      </c>
    </row>
    <row r="3596" spans="2:2" x14ac:dyDescent="0.3">
      <c r="B3596" s="94" t="s">
        <v>3568</v>
      </c>
    </row>
    <row r="3597" spans="2:2" x14ac:dyDescent="0.3">
      <c r="B3597" s="196" t="s">
        <v>1154</v>
      </c>
    </row>
    <row r="3598" spans="2:2" x14ac:dyDescent="0.3">
      <c r="B3598" s="94" t="s">
        <v>3569</v>
      </c>
    </row>
    <row r="3599" spans="2:2" x14ac:dyDescent="0.3">
      <c r="B3599" s="94" t="s">
        <v>3570</v>
      </c>
    </row>
    <row r="3600" spans="2:2" x14ac:dyDescent="0.3">
      <c r="B3600" s="94" t="s">
        <v>3571</v>
      </c>
    </row>
    <row r="3601" spans="2:2" x14ac:dyDescent="0.3">
      <c r="B3601" s="94" t="s">
        <v>3572</v>
      </c>
    </row>
    <row r="3602" spans="2:2" x14ac:dyDescent="0.3">
      <c r="B3602" s="94" t="s">
        <v>3573</v>
      </c>
    </row>
    <row r="3603" spans="2:2" x14ac:dyDescent="0.3">
      <c r="B3603" s="94" t="s">
        <v>3574</v>
      </c>
    </row>
    <row r="3604" spans="2:2" x14ac:dyDescent="0.3">
      <c r="B3604" s="94" t="s">
        <v>3575</v>
      </c>
    </row>
    <row r="3605" spans="2:2" x14ac:dyDescent="0.3">
      <c r="B3605" s="94" t="s">
        <v>3576</v>
      </c>
    </row>
    <row r="3607" spans="2:2" ht="18" x14ac:dyDescent="0.35">
      <c r="B3607" s="194" t="s">
        <v>805</v>
      </c>
    </row>
    <row r="3608" spans="2:2" x14ac:dyDescent="0.3">
      <c r="B3608" s="195" t="s">
        <v>1715</v>
      </c>
    </row>
    <row r="3609" spans="2:2" x14ac:dyDescent="0.3">
      <c r="B3609" s="195" t="s">
        <v>986</v>
      </c>
    </row>
    <row r="3610" spans="2:2" x14ac:dyDescent="0.3">
      <c r="B3610" s="195" t="s">
        <v>1366</v>
      </c>
    </row>
    <row r="3611" spans="2:2" x14ac:dyDescent="0.3">
      <c r="B3611" s="94" t="s">
        <v>3577</v>
      </c>
    </row>
    <row r="3612" spans="2:2" x14ac:dyDescent="0.3">
      <c r="B3612" s="94" t="s">
        <v>3578</v>
      </c>
    </row>
    <row r="3613" spans="2:2" x14ac:dyDescent="0.3">
      <c r="B3613" s="196" t="s">
        <v>1025</v>
      </c>
    </row>
    <row r="3614" spans="2:2" x14ac:dyDescent="0.3">
      <c r="B3614" s="94" t="s">
        <v>3579</v>
      </c>
    </row>
    <row r="3615" spans="2:2" x14ac:dyDescent="0.3">
      <c r="B3615" s="94" t="s">
        <v>3580</v>
      </c>
    </row>
    <row r="3616" spans="2:2" x14ac:dyDescent="0.3">
      <c r="B3616" s="94" t="s">
        <v>3581</v>
      </c>
    </row>
    <row r="3617" spans="2:2" x14ac:dyDescent="0.3">
      <c r="B3617" s="94" t="s">
        <v>3582</v>
      </c>
    </row>
    <row r="3618" spans="2:2" x14ac:dyDescent="0.3">
      <c r="B3618" s="94" t="s">
        <v>3583</v>
      </c>
    </row>
    <row r="3619" spans="2:2" x14ac:dyDescent="0.3">
      <c r="B3619" s="94" t="s">
        <v>3584</v>
      </c>
    </row>
    <row r="3620" spans="2:2" x14ac:dyDescent="0.3">
      <c r="B3620" s="94" t="s">
        <v>3585</v>
      </c>
    </row>
    <row r="3621" spans="2:2" x14ac:dyDescent="0.3">
      <c r="B3621" s="94" t="s">
        <v>3586</v>
      </c>
    </row>
    <row r="3622" spans="2:2" x14ac:dyDescent="0.3">
      <c r="B3622" s="94" t="s">
        <v>3587</v>
      </c>
    </row>
    <row r="3623" spans="2:2" x14ac:dyDescent="0.3">
      <c r="B3623" s="94" t="s">
        <v>3588</v>
      </c>
    </row>
    <row r="3624" spans="2:2" x14ac:dyDescent="0.3">
      <c r="B3624" s="94" t="s">
        <v>3589</v>
      </c>
    </row>
    <row r="3625" spans="2:2" x14ac:dyDescent="0.3">
      <c r="B3625" s="94" t="s">
        <v>3590</v>
      </c>
    </row>
    <row r="3626" spans="2:2" x14ac:dyDescent="0.3">
      <c r="B3626" s="94" t="s">
        <v>3591</v>
      </c>
    </row>
    <row r="3627" spans="2:2" x14ac:dyDescent="0.3">
      <c r="B3627" s="94" t="s">
        <v>3592</v>
      </c>
    </row>
    <row r="3628" spans="2:2" x14ac:dyDescent="0.3">
      <c r="B3628" s="94" t="s">
        <v>3593</v>
      </c>
    </row>
    <row r="3629" spans="2:2" x14ac:dyDescent="0.3">
      <c r="B3629" s="94" t="s">
        <v>3594</v>
      </c>
    </row>
    <row r="3630" spans="2:2" x14ac:dyDescent="0.3">
      <c r="B3630" s="94" t="s">
        <v>3595</v>
      </c>
    </row>
    <row r="3631" spans="2:2" x14ac:dyDescent="0.3">
      <c r="B3631" s="94" t="s">
        <v>3596</v>
      </c>
    </row>
    <row r="3633" spans="2:2" ht="18" x14ac:dyDescent="0.35">
      <c r="B3633" s="194" t="s">
        <v>445</v>
      </c>
    </row>
    <row r="3634" spans="2:2" x14ac:dyDescent="0.3">
      <c r="B3634" s="195" t="s">
        <v>3597</v>
      </c>
    </row>
    <row r="3635" spans="2:2" x14ac:dyDescent="0.3">
      <c r="B3635" s="195" t="s">
        <v>986</v>
      </c>
    </row>
    <row r="3636" spans="2:2" x14ac:dyDescent="0.3">
      <c r="B3636" s="195" t="s">
        <v>987</v>
      </c>
    </row>
    <row r="3637" spans="2:2" x14ac:dyDescent="0.3">
      <c r="B3637" s="94" t="s">
        <v>3598</v>
      </c>
    </row>
    <row r="3638" spans="2:2" x14ac:dyDescent="0.3">
      <c r="B3638" s="196" t="s">
        <v>1154</v>
      </c>
    </row>
    <row r="3639" spans="2:2" x14ac:dyDescent="0.3">
      <c r="B3639" s="94" t="s">
        <v>3599</v>
      </c>
    </row>
    <row r="3640" spans="2:2" x14ac:dyDescent="0.3">
      <c r="B3640" s="94" t="s">
        <v>3600</v>
      </c>
    </row>
    <row r="3641" spans="2:2" x14ac:dyDescent="0.3">
      <c r="B3641" s="94" t="s">
        <v>3601</v>
      </c>
    </row>
    <row r="3642" spans="2:2" x14ac:dyDescent="0.3">
      <c r="B3642" s="94" t="s">
        <v>3602</v>
      </c>
    </row>
    <row r="3643" spans="2:2" x14ac:dyDescent="0.3">
      <c r="B3643" s="94" t="s">
        <v>3603</v>
      </c>
    </row>
    <row r="3644" spans="2:2" x14ac:dyDescent="0.3">
      <c r="B3644" s="94" t="s">
        <v>3604</v>
      </c>
    </row>
    <row r="3645" spans="2:2" x14ac:dyDescent="0.3">
      <c r="B3645" s="94" t="s">
        <v>3605</v>
      </c>
    </row>
    <row r="3646" spans="2:2" x14ac:dyDescent="0.3">
      <c r="B3646" s="94" t="s">
        <v>3606</v>
      </c>
    </row>
    <row r="3647" spans="2:2" x14ac:dyDescent="0.3">
      <c r="B3647" s="94" t="s">
        <v>3607</v>
      </c>
    </row>
    <row r="3648" spans="2:2" x14ac:dyDescent="0.3">
      <c r="B3648" s="94" t="s">
        <v>3608</v>
      </c>
    </row>
    <row r="3649" spans="2:2" x14ac:dyDescent="0.3">
      <c r="B3649" s="94" t="s">
        <v>3609</v>
      </c>
    </row>
    <row r="3650" spans="2:2" x14ac:dyDescent="0.3">
      <c r="B3650" s="94" t="s">
        <v>3610</v>
      </c>
    </row>
    <row r="3651" spans="2:2" x14ac:dyDescent="0.3">
      <c r="B3651" s="94" t="s">
        <v>3611</v>
      </c>
    </row>
    <row r="3652" spans="2:2" x14ac:dyDescent="0.3">
      <c r="B3652" s="94" t="s">
        <v>3612</v>
      </c>
    </row>
    <row r="3653" spans="2:2" x14ac:dyDescent="0.3">
      <c r="B3653" s="94" t="s">
        <v>3613</v>
      </c>
    </row>
    <row r="3654" spans="2:2" x14ac:dyDescent="0.3">
      <c r="B3654" s="94" t="s">
        <v>3614</v>
      </c>
    </row>
    <row r="3655" spans="2:2" x14ac:dyDescent="0.3">
      <c r="B3655" s="94" t="s">
        <v>3615</v>
      </c>
    </row>
    <row r="3656" spans="2:2" x14ac:dyDescent="0.3">
      <c r="B3656" s="94" t="s">
        <v>3616</v>
      </c>
    </row>
    <row r="3657" spans="2:2" x14ac:dyDescent="0.3">
      <c r="B3657" s="94" t="s">
        <v>3617</v>
      </c>
    </row>
    <row r="3658" spans="2:2" x14ac:dyDescent="0.3">
      <c r="B3658" s="94" t="s">
        <v>3618</v>
      </c>
    </row>
    <row r="3659" spans="2:2" x14ac:dyDescent="0.3">
      <c r="B3659" s="94" t="s">
        <v>3619</v>
      </c>
    </row>
    <row r="3660" spans="2:2" x14ac:dyDescent="0.3">
      <c r="B3660" s="94" t="s">
        <v>3620</v>
      </c>
    </row>
    <row r="3661" spans="2:2" x14ac:dyDescent="0.3">
      <c r="B3661" s="94" t="s">
        <v>3621</v>
      </c>
    </row>
    <row r="3663" spans="2:2" ht="18" x14ac:dyDescent="0.35">
      <c r="B3663" s="194" t="s">
        <v>285</v>
      </c>
    </row>
    <row r="3664" spans="2:2" x14ac:dyDescent="0.3">
      <c r="B3664" s="195" t="s">
        <v>2874</v>
      </c>
    </row>
    <row r="3665" spans="2:2" x14ac:dyDescent="0.3">
      <c r="B3665" s="195" t="s">
        <v>1008</v>
      </c>
    </row>
    <row r="3666" spans="2:2" x14ac:dyDescent="0.3">
      <c r="B3666" s="195" t="s">
        <v>987</v>
      </c>
    </row>
    <row r="3667" spans="2:2" x14ac:dyDescent="0.3">
      <c r="B3667" s="94" t="s">
        <v>1475</v>
      </c>
    </row>
    <row r="3668" spans="2:2" x14ac:dyDescent="0.3">
      <c r="B3668" s="196" t="s">
        <v>3622</v>
      </c>
    </row>
    <row r="3669" spans="2:2" x14ac:dyDescent="0.3">
      <c r="B3669" s="94" t="s">
        <v>3623</v>
      </c>
    </row>
    <row r="3670" spans="2:2" x14ac:dyDescent="0.3">
      <c r="B3670" s="94" t="s">
        <v>3624</v>
      </c>
    </row>
    <row r="3671" spans="2:2" x14ac:dyDescent="0.3">
      <c r="B3671" s="94" t="s">
        <v>3625</v>
      </c>
    </row>
    <row r="3672" spans="2:2" x14ac:dyDescent="0.3">
      <c r="B3672" s="94" t="s">
        <v>3626</v>
      </c>
    </row>
    <row r="3673" spans="2:2" x14ac:dyDescent="0.3">
      <c r="B3673" s="94" t="s">
        <v>1300</v>
      </c>
    </row>
    <row r="3674" spans="2:2" x14ac:dyDescent="0.3">
      <c r="B3674" s="94" t="s">
        <v>3627</v>
      </c>
    </row>
    <row r="3675" spans="2:2" x14ac:dyDescent="0.3">
      <c r="B3675" s="94" t="s">
        <v>3628</v>
      </c>
    </row>
    <row r="3676" spans="2:2" x14ac:dyDescent="0.3">
      <c r="B3676" s="94" t="s">
        <v>3629</v>
      </c>
    </row>
    <row r="3677" spans="2:2" x14ac:dyDescent="0.3">
      <c r="B3677" s="94" t="s">
        <v>3630</v>
      </c>
    </row>
    <row r="3678" spans="2:2" x14ac:dyDescent="0.3">
      <c r="B3678" s="94" t="s">
        <v>3631</v>
      </c>
    </row>
    <row r="3679" spans="2:2" x14ac:dyDescent="0.3">
      <c r="B3679" s="94" t="s">
        <v>3632</v>
      </c>
    </row>
    <row r="3680" spans="2:2" x14ac:dyDescent="0.3">
      <c r="B3680" s="94" t="s">
        <v>3633</v>
      </c>
    </row>
    <row r="3681" spans="2:2" x14ac:dyDescent="0.3">
      <c r="B3681" s="94" t="s">
        <v>3634</v>
      </c>
    </row>
    <row r="3682" spans="2:2" x14ac:dyDescent="0.3">
      <c r="B3682" s="94" t="s">
        <v>3635</v>
      </c>
    </row>
    <row r="3683" spans="2:2" x14ac:dyDescent="0.3">
      <c r="B3683" s="94" t="s">
        <v>3636</v>
      </c>
    </row>
    <row r="3684" spans="2:2" x14ac:dyDescent="0.3">
      <c r="B3684" s="94" t="s">
        <v>3637</v>
      </c>
    </row>
    <row r="3685" spans="2:2" x14ac:dyDescent="0.3">
      <c r="B3685" s="85" t="s">
        <v>3130</v>
      </c>
    </row>
    <row r="3686" spans="2:2" x14ac:dyDescent="0.3">
      <c r="B3686" s="94" t="s">
        <v>3638</v>
      </c>
    </row>
    <row r="3687" spans="2:2" x14ac:dyDescent="0.3">
      <c r="B3687" s="94" t="s">
        <v>3639</v>
      </c>
    </row>
    <row r="3688" spans="2:2" x14ac:dyDescent="0.3">
      <c r="B3688" s="94" t="s">
        <v>3640</v>
      </c>
    </row>
    <row r="3690" spans="2:2" ht="18" x14ac:dyDescent="0.35">
      <c r="B3690" s="194" t="s">
        <v>394</v>
      </c>
    </row>
    <row r="3691" spans="2:2" x14ac:dyDescent="0.3">
      <c r="B3691" s="195" t="s">
        <v>3641</v>
      </c>
    </row>
    <row r="3692" spans="2:2" x14ac:dyDescent="0.3">
      <c r="B3692" s="195" t="s">
        <v>986</v>
      </c>
    </row>
    <row r="3693" spans="2:2" x14ac:dyDescent="0.3">
      <c r="B3693" s="195" t="s">
        <v>1366</v>
      </c>
    </row>
    <row r="3694" spans="2:2" x14ac:dyDescent="0.3">
      <c r="B3694" s="94" t="s">
        <v>3642</v>
      </c>
    </row>
    <row r="3695" spans="2:2" x14ac:dyDescent="0.3">
      <c r="B3695" s="94" t="s">
        <v>3643</v>
      </c>
    </row>
    <row r="3696" spans="2:2" x14ac:dyDescent="0.3">
      <c r="B3696" s="94" t="s">
        <v>3644</v>
      </c>
    </row>
    <row r="3697" spans="2:2" x14ac:dyDescent="0.3">
      <c r="B3697" s="196" t="s">
        <v>1287</v>
      </c>
    </row>
    <row r="3698" spans="2:2" x14ac:dyDescent="0.3">
      <c r="B3698" s="94" t="s">
        <v>3645</v>
      </c>
    </row>
    <row r="3699" spans="2:2" x14ac:dyDescent="0.3">
      <c r="B3699" s="94" t="s">
        <v>3646</v>
      </c>
    </row>
    <row r="3700" spans="2:2" x14ac:dyDescent="0.3">
      <c r="B3700" s="94" t="s">
        <v>3647</v>
      </c>
    </row>
    <row r="3701" spans="2:2" x14ac:dyDescent="0.3">
      <c r="B3701" s="94" t="s">
        <v>3648</v>
      </c>
    </row>
    <row r="3702" spans="2:2" x14ac:dyDescent="0.3">
      <c r="B3702" s="94" t="s">
        <v>3649</v>
      </c>
    </row>
    <row r="3703" spans="2:2" x14ac:dyDescent="0.3">
      <c r="B3703" s="94" t="s">
        <v>3650</v>
      </c>
    </row>
    <row r="3704" spans="2:2" x14ac:dyDescent="0.3">
      <c r="B3704" s="94" t="s">
        <v>3651</v>
      </c>
    </row>
    <row r="3706" spans="2:2" ht="18" x14ac:dyDescent="0.35">
      <c r="B3706" s="194" t="s">
        <v>515</v>
      </c>
    </row>
    <row r="3707" spans="2:2" x14ac:dyDescent="0.3">
      <c r="B3707" s="195" t="s">
        <v>2305</v>
      </c>
    </row>
    <row r="3708" spans="2:2" x14ac:dyDescent="0.3">
      <c r="B3708" s="195" t="s">
        <v>986</v>
      </c>
    </row>
    <row r="3709" spans="2:2" x14ac:dyDescent="0.3">
      <c r="B3709" s="195" t="s">
        <v>997</v>
      </c>
    </row>
    <row r="3710" spans="2:2" x14ac:dyDescent="0.3">
      <c r="B3710" s="94" t="s">
        <v>988</v>
      </c>
    </row>
    <row r="3711" spans="2:2" x14ac:dyDescent="0.3">
      <c r="B3711" s="196" t="s">
        <v>1346</v>
      </c>
    </row>
    <row r="3712" spans="2:2" x14ac:dyDescent="0.3">
      <c r="B3712" s="94" t="s">
        <v>3652</v>
      </c>
    </row>
    <row r="3713" spans="2:2" x14ac:dyDescent="0.3">
      <c r="B3713" s="94" t="s">
        <v>3653</v>
      </c>
    </row>
    <row r="3714" spans="2:2" x14ac:dyDescent="0.3">
      <c r="B3714" s="94" t="s">
        <v>3654</v>
      </c>
    </row>
    <row r="3715" spans="2:2" x14ac:dyDescent="0.3">
      <c r="B3715" s="94" t="s">
        <v>3655</v>
      </c>
    </row>
    <row r="3716" spans="2:2" x14ac:dyDescent="0.3">
      <c r="B3716" s="94" t="s">
        <v>3656</v>
      </c>
    </row>
    <row r="3717" spans="2:2" x14ac:dyDescent="0.3">
      <c r="B3717" s="94" t="s">
        <v>3657</v>
      </c>
    </row>
    <row r="3718" spans="2:2" x14ac:dyDescent="0.3">
      <c r="B3718" s="94" t="s">
        <v>3658</v>
      </c>
    </row>
    <row r="3719" spans="2:2" x14ac:dyDescent="0.3">
      <c r="B3719" s="94" t="s">
        <v>3659</v>
      </c>
    </row>
    <row r="3720" spans="2:2" x14ac:dyDescent="0.3">
      <c r="B3720" s="94" t="s">
        <v>3660</v>
      </c>
    </row>
    <row r="3721" spans="2:2" x14ac:dyDescent="0.3">
      <c r="B3721" s="94" t="s">
        <v>3661</v>
      </c>
    </row>
    <row r="3722" spans="2:2" x14ac:dyDescent="0.3">
      <c r="B3722" s="94" t="s">
        <v>3662</v>
      </c>
    </row>
    <row r="3723" spans="2:2" x14ac:dyDescent="0.3">
      <c r="B3723" s="94" t="s">
        <v>3663</v>
      </c>
    </row>
    <row r="3724" spans="2:2" x14ac:dyDescent="0.3">
      <c r="B3724" s="94" t="s">
        <v>3664</v>
      </c>
    </row>
    <row r="3725" spans="2:2" x14ac:dyDescent="0.3">
      <c r="B3725" s="94" t="s">
        <v>3665</v>
      </c>
    </row>
    <row r="3726" spans="2:2" x14ac:dyDescent="0.3">
      <c r="B3726" s="94" t="s">
        <v>3666</v>
      </c>
    </row>
    <row r="3727" spans="2:2" x14ac:dyDescent="0.3">
      <c r="B3727" s="94" t="s">
        <v>3667</v>
      </c>
    </row>
    <row r="3729" spans="2:2" ht="18" x14ac:dyDescent="0.35">
      <c r="B3729" s="194" t="s">
        <v>319</v>
      </c>
    </row>
    <row r="3730" spans="2:2" x14ac:dyDescent="0.3">
      <c r="B3730" s="195" t="s">
        <v>1090</v>
      </c>
    </row>
    <row r="3731" spans="2:2" x14ac:dyDescent="0.3">
      <c r="B3731" s="195" t="s">
        <v>986</v>
      </c>
    </row>
    <row r="3732" spans="2:2" x14ac:dyDescent="0.3">
      <c r="B3732" s="195" t="s">
        <v>1024</v>
      </c>
    </row>
    <row r="3733" spans="2:2" x14ac:dyDescent="0.3">
      <c r="B3733" s="94" t="s">
        <v>1475</v>
      </c>
    </row>
    <row r="3734" spans="2:2" x14ac:dyDescent="0.3">
      <c r="B3734" s="196" t="s">
        <v>1384</v>
      </c>
    </row>
    <row r="3735" spans="2:2" x14ac:dyDescent="0.3">
      <c r="B3735" s="94" t="s">
        <v>3668</v>
      </c>
    </row>
    <row r="3736" spans="2:2" x14ac:dyDescent="0.3">
      <c r="B3736" s="94" t="s">
        <v>3669</v>
      </c>
    </row>
    <row r="3737" spans="2:2" x14ac:dyDescent="0.3">
      <c r="B3737" s="94" t="s">
        <v>3670</v>
      </c>
    </row>
    <row r="3738" spans="2:2" x14ac:dyDescent="0.3">
      <c r="B3738" s="94" t="s">
        <v>3671</v>
      </c>
    </row>
    <row r="3739" spans="2:2" x14ac:dyDescent="0.3">
      <c r="B3739" s="94" t="s">
        <v>3672</v>
      </c>
    </row>
    <row r="3741" spans="2:2" ht="18" x14ac:dyDescent="0.35">
      <c r="B3741" s="194" t="s">
        <v>816</v>
      </c>
    </row>
    <row r="3742" spans="2:2" x14ac:dyDescent="0.3">
      <c r="B3742" s="195" t="s">
        <v>3673</v>
      </c>
    </row>
    <row r="3743" spans="2:2" x14ac:dyDescent="0.3">
      <c r="B3743" s="195" t="s">
        <v>986</v>
      </c>
    </row>
    <row r="3744" spans="2:2" x14ac:dyDescent="0.3">
      <c r="B3744" s="195" t="s">
        <v>1394</v>
      </c>
    </row>
    <row r="3745" spans="2:2" x14ac:dyDescent="0.3">
      <c r="B3745" s="94" t="s">
        <v>3674</v>
      </c>
    </row>
    <row r="3746" spans="2:2" x14ac:dyDescent="0.3">
      <c r="B3746" s="94" t="s">
        <v>3675</v>
      </c>
    </row>
    <row r="3747" spans="2:2" x14ac:dyDescent="0.3">
      <c r="B3747" s="196" t="s">
        <v>1154</v>
      </c>
    </row>
    <row r="3748" spans="2:2" x14ac:dyDescent="0.3">
      <c r="B3748" s="94" t="s">
        <v>3676</v>
      </c>
    </row>
    <row r="3749" spans="2:2" x14ac:dyDescent="0.3">
      <c r="B3749" s="94" t="s">
        <v>3677</v>
      </c>
    </row>
    <row r="3750" spans="2:2" x14ac:dyDescent="0.3">
      <c r="B3750" s="94" t="s">
        <v>3678</v>
      </c>
    </row>
    <row r="3751" spans="2:2" x14ac:dyDescent="0.3">
      <c r="B3751" s="94" t="s">
        <v>3679</v>
      </c>
    </row>
    <row r="3752" spans="2:2" x14ac:dyDescent="0.3">
      <c r="B3752" s="94" t="s">
        <v>3680</v>
      </c>
    </row>
    <row r="3753" spans="2:2" x14ac:dyDescent="0.3">
      <c r="B3753" s="94" t="s">
        <v>3681</v>
      </c>
    </row>
    <row r="3754" spans="2:2" x14ac:dyDescent="0.3">
      <c r="B3754" s="94" t="s">
        <v>3682</v>
      </c>
    </row>
    <row r="3755" spans="2:2" x14ac:dyDescent="0.3">
      <c r="B3755" s="94" t="s">
        <v>3683</v>
      </c>
    </row>
    <row r="3756" spans="2:2" x14ac:dyDescent="0.3">
      <c r="B3756" s="94" t="s">
        <v>3684</v>
      </c>
    </row>
    <row r="3757" spans="2:2" x14ac:dyDescent="0.3">
      <c r="B3757" s="94" t="s">
        <v>3685</v>
      </c>
    </row>
    <row r="3758" spans="2:2" x14ac:dyDescent="0.3">
      <c r="B3758" s="85" t="s">
        <v>3208</v>
      </c>
    </row>
    <row r="3759" spans="2:2" x14ac:dyDescent="0.3">
      <c r="B3759" s="94" t="s">
        <v>3686</v>
      </c>
    </row>
    <row r="3760" spans="2:2" x14ac:dyDescent="0.3">
      <c r="B3760" s="94" t="s">
        <v>3687</v>
      </c>
    </row>
    <row r="3762" spans="2:2" ht="18" x14ac:dyDescent="0.35">
      <c r="B3762" s="194" t="s">
        <v>260</v>
      </c>
    </row>
    <row r="3763" spans="2:2" x14ac:dyDescent="0.3">
      <c r="B3763" s="195" t="s">
        <v>1564</v>
      </c>
    </row>
    <row r="3764" spans="2:2" x14ac:dyDescent="0.3">
      <c r="B3764" s="195" t="s">
        <v>1283</v>
      </c>
    </row>
    <row r="3765" spans="2:2" x14ac:dyDescent="0.3">
      <c r="B3765" s="195" t="s">
        <v>1366</v>
      </c>
    </row>
    <row r="3766" spans="2:2" x14ac:dyDescent="0.3">
      <c r="B3766" s="94" t="s">
        <v>3688</v>
      </c>
    </row>
    <row r="3767" spans="2:2" x14ac:dyDescent="0.3">
      <c r="B3767" s="94" t="s">
        <v>3689</v>
      </c>
    </row>
    <row r="3768" spans="2:2" x14ac:dyDescent="0.3">
      <c r="B3768" s="196" t="s">
        <v>3690</v>
      </c>
    </row>
    <row r="3769" spans="2:2" x14ac:dyDescent="0.3">
      <c r="B3769" s="94" t="s">
        <v>3691</v>
      </c>
    </row>
    <row r="3770" spans="2:2" x14ac:dyDescent="0.3">
      <c r="B3770" s="94" t="s">
        <v>3692</v>
      </c>
    </row>
    <row r="3771" spans="2:2" x14ac:dyDescent="0.3">
      <c r="B3771" s="94" t="s">
        <v>3693</v>
      </c>
    </row>
    <row r="3772" spans="2:2" x14ac:dyDescent="0.3">
      <c r="B3772" s="94" t="s">
        <v>3694</v>
      </c>
    </row>
    <row r="3773" spans="2:2" x14ac:dyDescent="0.3">
      <c r="B3773" s="94" t="s">
        <v>3695</v>
      </c>
    </row>
    <row r="3774" spans="2:2" x14ac:dyDescent="0.3">
      <c r="B3774" s="94" t="s">
        <v>3696</v>
      </c>
    </row>
    <row r="3775" spans="2:2" x14ac:dyDescent="0.3">
      <c r="B3775" s="94" t="s">
        <v>3697</v>
      </c>
    </row>
    <row r="3776" spans="2:2" x14ac:dyDescent="0.3">
      <c r="B3776" s="94" t="s">
        <v>3698</v>
      </c>
    </row>
    <row r="3777" spans="2:2" x14ac:dyDescent="0.3">
      <c r="B3777" s="94" t="s">
        <v>3699</v>
      </c>
    </row>
    <row r="3778" spans="2:2" x14ac:dyDescent="0.3">
      <c r="B3778" s="94" t="s">
        <v>3700</v>
      </c>
    </row>
    <row r="3779" spans="2:2" x14ac:dyDescent="0.3">
      <c r="B3779" s="94" t="s">
        <v>3701</v>
      </c>
    </row>
    <row r="3780" spans="2:2" x14ac:dyDescent="0.3">
      <c r="B3780" s="94" t="s">
        <v>3702</v>
      </c>
    </row>
    <row r="3781" spans="2:2" x14ac:dyDescent="0.3">
      <c r="B3781" s="94" t="s">
        <v>3703</v>
      </c>
    </row>
    <row r="3782" spans="2:2" x14ac:dyDescent="0.3">
      <c r="B3782" s="94" t="s">
        <v>3704</v>
      </c>
    </row>
    <row r="3783" spans="2:2" x14ac:dyDescent="0.3">
      <c r="B3783" s="94" t="s">
        <v>3705</v>
      </c>
    </row>
    <row r="3784" spans="2:2" x14ac:dyDescent="0.3">
      <c r="B3784" s="94" t="s">
        <v>3706</v>
      </c>
    </row>
    <row r="3785" spans="2:2" x14ac:dyDescent="0.3">
      <c r="B3785" s="94" t="s">
        <v>3707</v>
      </c>
    </row>
    <row r="3786" spans="2:2" x14ac:dyDescent="0.3">
      <c r="B3786" s="94" t="s">
        <v>3708</v>
      </c>
    </row>
    <row r="3787" spans="2:2" x14ac:dyDescent="0.3">
      <c r="B3787" s="94" t="s">
        <v>3709</v>
      </c>
    </row>
    <row r="3788" spans="2:2" x14ac:dyDescent="0.3">
      <c r="B3788" s="94" t="s">
        <v>3710</v>
      </c>
    </row>
    <row r="3789" spans="2:2" x14ac:dyDescent="0.3">
      <c r="B3789" s="94" t="s">
        <v>3711</v>
      </c>
    </row>
    <row r="3790" spans="2:2" x14ac:dyDescent="0.3">
      <c r="B3790" s="94" t="s">
        <v>3712</v>
      </c>
    </row>
    <row r="3791" spans="2:2" x14ac:dyDescent="0.3">
      <c r="B3791" s="94" t="s">
        <v>3713</v>
      </c>
    </row>
    <row r="3792" spans="2:2" x14ac:dyDescent="0.3">
      <c r="B3792" s="94" t="s">
        <v>3714</v>
      </c>
    </row>
    <row r="3793" spans="2:2" x14ac:dyDescent="0.3">
      <c r="B3793" s="94" t="s">
        <v>3715</v>
      </c>
    </row>
    <row r="3794" spans="2:2" x14ac:dyDescent="0.3">
      <c r="B3794" s="94" t="s">
        <v>3716</v>
      </c>
    </row>
    <row r="3795" spans="2:2" x14ac:dyDescent="0.3">
      <c r="B3795" s="94" t="s">
        <v>3717</v>
      </c>
    </row>
    <row r="3796" spans="2:2" x14ac:dyDescent="0.3">
      <c r="B3796" s="94" t="s">
        <v>3718</v>
      </c>
    </row>
    <row r="3797" spans="2:2" x14ac:dyDescent="0.3">
      <c r="B3797" s="94" t="s">
        <v>3719</v>
      </c>
    </row>
    <row r="3798" spans="2:2" x14ac:dyDescent="0.3">
      <c r="B3798" s="94" t="s">
        <v>3720</v>
      </c>
    </row>
    <row r="3799" spans="2:2" x14ac:dyDescent="0.3">
      <c r="B3799" s="94" t="s">
        <v>3721</v>
      </c>
    </row>
    <row r="3800" spans="2:2" x14ac:dyDescent="0.3">
      <c r="B3800" s="94" t="s">
        <v>3722</v>
      </c>
    </row>
    <row r="3801" spans="2:2" x14ac:dyDescent="0.3">
      <c r="B3801" s="94" t="s">
        <v>3723</v>
      </c>
    </row>
    <row r="3802" spans="2:2" x14ac:dyDescent="0.3">
      <c r="B3802" s="94" t="s">
        <v>3724</v>
      </c>
    </row>
    <row r="3803" spans="2:2" x14ac:dyDescent="0.3">
      <c r="B3803" s="94" t="s">
        <v>3725</v>
      </c>
    </row>
    <row r="3804" spans="2:2" x14ac:dyDescent="0.3">
      <c r="B3804" s="94" t="s">
        <v>3726</v>
      </c>
    </row>
    <row r="3805" spans="2:2" x14ac:dyDescent="0.3">
      <c r="B3805" s="94" t="s">
        <v>3727</v>
      </c>
    </row>
    <row r="3806" spans="2:2" x14ac:dyDescent="0.3">
      <c r="B3806" s="94" t="s">
        <v>3728</v>
      </c>
    </row>
    <row r="3807" spans="2:2" x14ac:dyDescent="0.3">
      <c r="B3807" s="94" t="s">
        <v>3729</v>
      </c>
    </row>
    <row r="3808" spans="2:2" x14ac:dyDescent="0.3">
      <c r="B3808" s="94" t="s">
        <v>3382</v>
      </c>
    </row>
    <row r="3809" spans="2:2" x14ac:dyDescent="0.3">
      <c r="B3809" s="94" t="s">
        <v>3730</v>
      </c>
    </row>
    <row r="3810" spans="2:2" x14ac:dyDescent="0.3">
      <c r="B3810" s="94" t="s">
        <v>3731</v>
      </c>
    </row>
    <row r="3811" spans="2:2" x14ac:dyDescent="0.3">
      <c r="B3811" s="94" t="s">
        <v>3732</v>
      </c>
    </row>
    <row r="3812" spans="2:2" x14ac:dyDescent="0.3">
      <c r="B3812" s="94" t="s">
        <v>3733</v>
      </c>
    </row>
    <row r="3813" spans="2:2" x14ac:dyDescent="0.3">
      <c r="B3813" s="94" t="s">
        <v>3734</v>
      </c>
    </row>
    <row r="3814" spans="2:2" x14ac:dyDescent="0.3">
      <c r="B3814" s="94" t="s">
        <v>3735</v>
      </c>
    </row>
    <row r="3815" spans="2:2" x14ac:dyDescent="0.3">
      <c r="B3815" s="94" t="s">
        <v>3736</v>
      </c>
    </row>
    <row r="3816" spans="2:2" x14ac:dyDescent="0.3">
      <c r="B3816" s="94" t="s">
        <v>3737</v>
      </c>
    </row>
    <row r="3817" spans="2:2" x14ac:dyDescent="0.3">
      <c r="B3817" s="94" t="s">
        <v>3738</v>
      </c>
    </row>
    <row r="3818" spans="2:2" x14ac:dyDescent="0.3">
      <c r="B3818" s="94" t="s">
        <v>3739</v>
      </c>
    </row>
    <row r="3819" spans="2:2" x14ac:dyDescent="0.3">
      <c r="B3819" s="94" t="s">
        <v>3740</v>
      </c>
    </row>
    <row r="3820" spans="2:2" x14ac:dyDescent="0.3">
      <c r="B3820" s="94" t="s">
        <v>3741</v>
      </c>
    </row>
    <row r="3821" spans="2:2" x14ac:dyDescent="0.3">
      <c r="B3821" s="94" t="s">
        <v>3742</v>
      </c>
    </row>
    <row r="3822" spans="2:2" x14ac:dyDescent="0.3">
      <c r="B3822" s="85" t="s">
        <v>3034</v>
      </c>
    </row>
    <row r="3823" spans="2:2" x14ac:dyDescent="0.3">
      <c r="B3823" s="94" t="s">
        <v>3743</v>
      </c>
    </row>
    <row r="3824" spans="2:2" x14ac:dyDescent="0.3">
      <c r="B3824" s="94" t="s">
        <v>3744</v>
      </c>
    </row>
    <row r="3825" spans="2:2" x14ac:dyDescent="0.3">
      <c r="B3825" s="94" t="s">
        <v>3745</v>
      </c>
    </row>
    <row r="3826" spans="2:2" x14ac:dyDescent="0.3">
      <c r="B3826" s="94" t="s">
        <v>3746</v>
      </c>
    </row>
    <row r="3827" spans="2:2" x14ac:dyDescent="0.3">
      <c r="B3827" s="94" t="s">
        <v>3747</v>
      </c>
    </row>
    <row r="3829" spans="2:2" ht="18" x14ac:dyDescent="0.35">
      <c r="B3829" s="194" t="s">
        <v>475</v>
      </c>
    </row>
    <row r="3830" spans="2:2" x14ac:dyDescent="0.3">
      <c r="B3830" s="195" t="s">
        <v>2443</v>
      </c>
    </row>
    <row r="3831" spans="2:2" x14ac:dyDescent="0.3">
      <c r="B3831" s="195" t="s">
        <v>986</v>
      </c>
    </row>
    <row r="3832" spans="2:2" x14ac:dyDescent="0.3">
      <c r="B3832" s="195" t="s">
        <v>1366</v>
      </c>
    </row>
    <row r="3833" spans="2:2" x14ac:dyDescent="0.3">
      <c r="B3833" s="94" t="s">
        <v>3748</v>
      </c>
    </row>
    <row r="3834" spans="2:2" x14ac:dyDescent="0.3">
      <c r="B3834" s="196" t="s">
        <v>989</v>
      </c>
    </row>
    <row r="3835" spans="2:2" x14ac:dyDescent="0.3">
      <c r="B3835" s="94" t="s">
        <v>3749</v>
      </c>
    </row>
    <row r="3836" spans="2:2" x14ac:dyDescent="0.3">
      <c r="B3836" s="94" t="s">
        <v>3750</v>
      </c>
    </row>
    <row r="3837" spans="2:2" x14ac:dyDescent="0.3">
      <c r="B3837" s="94" t="s">
        <v>3751</v>
      </c>
    </row>
    <row r="3838" spans="2:2" x14ac:dyDescent="0.3">
      <c r="B3838" s="94" t="s">
        <v>3752</v>
      </c>
    </row>
    <row r="3839" spans="2:2" x14ac:dyDescent="0.3">
      <c r="B3839" s="94" t="s">
        <v>3753</v>
      </c>
    </row>
    <row r="3840" spans="2:2" x14ac:dyDescent="0.3">
      <c r="B3840" s="94" t="s">
        <v>3754</v>
      </c>
    </row>
    <row r="3841" spans="2:2" x14ac:dyDescent="0.3">
      <c r="B3841" s="94" t="s">
        <v>3755</v>
      </c>
    </row>
    <row r="3843" spans="2:2" ht="18" x14ac:dyDescent="0.35">
      <c r="B3843" s="194" t="s">
        <v>516</v>
      </c>
    </row>
    <row r="3844" spans="2:2" x14ac:dyDescent="0.3">
      <c r="B3844" s="195" t="s">
        <v>2183</v>
      </c>
    </row>
    <row r="3845" spans="2:2" x14ac:dyDescent="0.3">
      <c r="B3845" s="195" t="s">
        <v>1525</v>
      </c>
    </row>
    <row r="3846" spans="2:2" x14ac:dyDescent="0.3">
      <c r="B3846" s="195" t="s">
        <v>997</v>
      </c>
    </row>
    <row r="3847" spans="2:2" x14ac:dyDescent="0.3">
      <c r="B3847" s="94" t="s">
        <v>988</v>
      </c>
    </row>
    <row r="3848" spans="2:2" x14ac:dyDescent="0.3">
      <c r="B3848" s="196" t="s">
        <v>1154</v>
      </c>
    </row>
    <row r="3849" spans="2:2" x14ac:dyDescent="0.3">
      <c r="B3849" s="94" t="s">
        <v>3756</v>
      </c>
    </row>
    <row r="3850" spans="2:2" x14ac:dyDescent="0.3">
      <c r="B3850" s="94" t="s">
        <v>3757</v>
      </c>
    </row>
    <row r="3851" spans="2:2" x14ac:dyDescent="0.3">
      <c r="B3851" s="94" t="s">
        <v>3758</v>
      </c>
    </row>
    <row r="3852" spans="2:2" x14ac:dyDescent="0.3">
      <c r="B3852" s="94" t="s">
        <v>3759</v>
      </c>
    </row>
    <row r="3853" spans="2:2" x14ac:dyDescent="0.3">
      <c r="B3853" s="94" t="s">
        <v>3760</v>
      </c>
    </row>
    <row r="3854" spans="2:2" x14ac:dyDescent="0.3">
      <c r="B3854" s="94" t="s">
        <v>3761</v>
      </c>
    </row>
    <row r="3855" spans="2:2" x14ac:dyDescent="0.3">
      <c r="B3855" s="94" t="s">
        <v>3762</v>
      </c>
    </row>
    <row r="3856" spans="2:2" x14ac:dyDescent="0.3">
      <c r="B3856" s="94" t="s">
        <v>3763</v>
      </c>
    </row>
    <row r="3857" spans="2:2" x14ac:dyDescent="0.3">
      <c r="B3857" s="94" t="s">
        <v>3764</v>
      </c>
    </row>
    <row r="3859" spans="2:2" ht="18" x14ac:dyDescent="0.35">
      <c r="B3859" s="194" t="s">
        <v>942</v>
      </c>
    </row>
    <row r="3860" spans="2:2" x14ac:dyDescent="0.3">
      <c r="B3860" s="195" t="s">
        <v>1393</v>
      </c>
    </row>
    <row r="3861" spans="2:2" x14ac:dyDescent="0.3">
      <c r="B3861" s="195" t="s">
        <v>986</v>
      </c>
    </row>
    <row r="3862" spans="2:2" x14ac:dyDescent="0.3">
      <c r="B3862" s="195" t="s">
        <v>987</v>
      </c>
    </row>
    <row r="3863" spans="2:2" x14ac:dyDescent="0.3">
      <c r="B3863" s="94" t="s">
        <v>3765</v>
      </c>
    </row>
    <row r="3864" spans="2:2" x14ac:dyDescent="0.3">
      <c r="B3864" s="196" t="s">
        <v>1706</v>
      </c>
    </row>
    <row r="3865" spans="2:2" x14ac:dyDescent="0.3">
      <c r="B3865" s="94" t="s">
        <v>3766</v>
      </c>
    </row>
    <row r="3866" spans="2:2" x14ac:dyDescent="0.3">
      <c r="B3866" s="94" t="s">
        <v>3767</v>
      </c>
    </row>
    <row r="3867" spans="2:2" x14ac:dyDescent="0.3">
      <c r="B3867" s="94" t="s">
        <v>3768</v>
      </c>
    </row>
    <row r="3868" spans="2:2" x14ac:dyDescent="0.3">
      <c r="B3868" s="94" t="s">
        <v>3769</v>
      </c>
    </row>
    <row r="3869" spans="2:2" x14ac:dyDescent="0.3">
      <c r="B3869" s="94" t="s">
        <v>3770</v>
      </c>
    </row>
    <row r="3870" spans="2:2" x14ac:dyDescent="0.3">
      <c r="B3870" s="94" t="s">
        <v>3771</v>
      </c>
    </row>
    <row r="3871" spans="2:2" x14ac:dyDescent="0.3">
      <c r="B3871" s="94" t="s">
        <v>3772</v>
      </c>
    </row>
    <row r="3872" spans="2:2" x14ac:dyDescent="0.3">
      <c r="B3872" s="94" t="s">
        <v>3773</v>
      </c>
    </row>
    <row r="3874" spans="2:2" ht="18" x14ac:dyDescent="0.35">
      <c r="B3874" s="194" t="s">
        <v>276</v>
      </c>
    </row>
    <row r="3875" spans="2:2" x14ac:dyDescent="0.3">
      <c r="B3875" s="195" t="s">
        <v>3774</v>
      </c>
    </row>
    <row r="3876" spans="2:2" x14ac:dyDescent="0.3">
      <c r="B3876" s="195" t="s">
        <v>986</v>
      </c>
    </row>
    <row r="3877" spans="2:2" x14ac:dyDescent="0.3">
      <c r="B3877" s="195" t="s">
        <v>1366</v>
      </c>
    </row>
    <row r="3878" spans="2:2" x14ac:dyDescent="0.3">
      <c r="B3878" s="94" t="s">
        <v>988</v>
      </c>
    </row>
    <row r="3879" spans="2:2" x14ac:dyDescent="0.3">
      <c r="B3879" s="196" t="s">
        <v>1154</v>
      </c>
    </row>
    <row r="3880" spans="2:2" x14ac:dyDescent="0.3">
      <c r="B3880" s="94" t="s">
        <v>3775</v>
      </c>
    </row>
    <row r="3881" spans="2:2" x14ac:dyDescent="0.3">
      <c r="B3881" s="94" t="s">
        <v>3776</v>
      </c>
    </row>
    <row r="3882" spans="2:2" x14ac:dyDescent="0.3">
      <c r="B3882" s="94" t="s">
        <v>3777</v>
      </c>
    </row>
    <row r="3884" spans="2:2" ht="18" x14ac:dyDescent="0.35">
      <c r="B3884" s="194" t="s">
        <v>286</v>
      </c>
    </row>
    <row r="3885" spans="2:2" x14ac:dyDescent="0.3">
      <c r="B3885" s="195" t="s">
        <v>1213</v>
      </c>
    </row>
    <row r="3886" spans="2:2" x14ac:dyDescent="0.3">
      <c r="B3886" s="195" t="s">
        <v>986</v>
      </c>
    </row>
    <row r="3887" spans="2:2" x14ac:dyDescent="0.3">
      <c r="B3887" s="195" t="s">
        <v>1366</v>
      </c>
    </row>
    <row r="3888" spans="2:2" x14ac:dyDescent="0.3">
      <c r="B3888" s="94" t="s">
        <v>3778</v>
      </c>
    </row>
    <row r="3889" spans="2:2" x14ac:dyDescent="0.3">
      <c r="B3889" s="94" t="s">
        <v>2797</v>
      </c>
    </row>
    <row r="3890" spans="2:2" x14ac:dyDescent="0.3">
      <c r="B3890" s="196" t="s">
        <v>989</v>
      </c>
    </row>
    <row r="3891" spans="2:2" x14ac:dyDescent="0.3">
      <c r="B3891" s="94" t="s">
        <v>3779</v>
      </c>
    </row>
    <row r="3892" spans="2:2" x14ac:dyDescent="0.3">
      <c r="B3892" s="94" t="s">
        <v>3780</v>
      </c>
    </row>
    <row r="3893" spans="2:2" x14ac:dyDescent="0.3">
      <c r="B3893" s="94" t="s">
        <v>3781</v>
      </c>
    </row>
    <row r="3894" spans="2:2" x14ac:dyDescent="0.3">
      <c r="B3894" s="94" t="s">
        <v>3782</v>
      </c>
    </row>
    <row r="3895" spans="2:2" x14ac:dyDescent="0.3">
      <c r="B3895" s="94" t="s">
        <v>3783</v>
      </c>
    </row>
    <row r="3896" spans="2:2" x14ac:dyDescent="0.3">
      <c r="B3896" s="94" t="s">
        <v>3784</v>
      </c>
    </row>
    <row r="3897" spans="2:2" x14ac:dyDescent="0.3">
      <c r="B3897" s="94" t="s">
        <v>3785</v>
      </c>
    </row>
    <row r="3898" spans="2:2" x14ac:dyDescent="0.3">
      <c r="B3898" s="94" t="s">
        <v>3786</v>
      </c>
    </row>
    <row r="3899" spans="2:2" x14ac:dyDescent="0.3">
      <c r="B3899" s="94" t="s">
        <v>3787</v>
      </c>
    </row>
    <row r="3901" spans="2:2" ht="18" x14ac:dyDescent="0.35">
      <c r="B3901" s="194" t="s">
        <v>416</v>
      </c>
    </row>
    <row r="3902" spans="2:2" x14ac:dyDescent="0.3">
      <c r="B3902" s="195" t="s">
        <v>2183</v>
      </c>
    </row>
    <row r="3903" spans="2:2" x14ac:dyDescent="0.3">
      <c r="B3903" s="195" t="s">
        <v>986</v>
      </c>
    </row>
    <row r="3904" spans="2:2" x14ac:dyDescent="0.3">
      <c r="B3904" s="195" t="s">
        <v>997</v>
      </c>
    </row>
    <row r="3905" spans="2:2" x14ac:dyDescent="0.3">
      <c r="B3905" s="94" t="s">
        <v>1475</v>
      </c>
    </row>
    <row r="3906" spans="2:2" x14ac:dyDescent="0.3">
      <c r="B3906" s="196" t="s">
        <v>999</v>
      </c>
    </row>
    <row r="3907" spans="2:2" x14ac:dyDescent="0.3">
      <c r="B3907" s="94" t="s">
        <v>3788</v>
      </c>
    </row>
    <row r="3908" spans="2:2" x14ac:dyDescent="0.3">
      <c r="B3908" s="94" t="s">
        <v>3789</v>
      </c>
    </row>
    <row r="3909" spans="2:2" x14ac:dyDescent="0.3">
      <c r="B3909" s="94" t="s">
        <v>3790</v>
      </c>
    </row>
    <row r="3910" spans="2:2" x14ac:dyDescent="0.3">
      <c r="B3910" s="94" t="s">
        <v>3791</v>
      </c>
    </row>
    <row r="3911" spans="2:2" x14ac:dyDescent="0.3">
      <c r="B3911" s="94" t="s">
        <v>3792</v>
      </c>
    </row>
    <row r="3912" spans="2:2" x14ac:dyDescent="0.3">
      <c r="B3912" s="94" t="s">
        <v>3793</v>
      </c>
    </row>
    <row r="3913" spans="2:2" x14ac:dyDescent="0.3">
      <c r="B3913" s="94" t="s">
        <v>3794</v>
      </c>
    </row>
    <row r="3914" spans="2:2" x14ac:dyDescent="0.3">
      <c r="B3914" s="94" t="s">
        <v>3795</v>
      </c>
    </row>
    <row r="3915" spans="2:2" x14ac:dyDescent="0.3">
      <c r="B3915" s="94" t="s">
        <v>3796</v>
      </c>
    </row>
    <row r="3916" spans="2:2" x14ac:dyDescent="0.3">
      <c r="B3916" s="94" t="s">
        <v>3797</v>
      </c>
    </row>
    <row r="3917" spans="2:2" x14ac:dyDescent="0.3">
      <c r="B3917" s="94" t="s">
        <v>3798</v>
      </c>
    </row>
    <row r="3919" spans="2:2" ht="18" x14ac:dyDescent="0.35">
      <c r="B3919" s="194" t="s">
        <v>300</v>
      </c>
    </row>
    <row r="3920" spans="2:2" x14ac:dyDescent="0.3">
      <c r="B3920" s="195" t="s">
        <v>3673</v>
      </c>
    </row>
    <row r="3921" spans="2:2" x14ac:dyDescent="0.3">
      <c r="B3921" s="195" t="s">
        <v>1865</v>
      </c>
    </row>
    <row r="3922" spans="2:2" x14ac:dyDescent="0.3">
      <c r="B3922" s="195" t="s">
        <v>1366</v>
      </c>
    </row>
    <row r="3923" spans="2:2" x14ac:dyDescent="0.3">
      <c r="B3923" s="94" t="s">
        <v>3799</v>
      </c>
    </row>
    <row r="3924" spans="2:2" x14ac:dyDescent="0.3">
      <c r="B3924" s="94" t="s">
        <v>3800</v>
      </c>
    </row>
    <row r="3925" spans="2:2" x14ac:dyDescent="0.3">
      <c r="B3925" s="94" t="s">
        <v>3801</v>
      </c>
    </row>
    <row r="3926" spans="2:2" x14ac:dyDescent="0.3">
      <c r="B3926" s="94" t="s">
        <v>3802</v>
      </c>
    </row>
    <row r="3927" spans="2:2" x14ac:dyDescent="0.3">
      <c r="B3927" s="196" t="s">
        <v>1058</v>
      </c>
    </row>
    <row r="3928" spans="2:2" x14ac:dyDescent="0.3">
      <c r="B3928" s="94" t="s">
        <v>3803</v>
      </c>
    </row>
    <row r="3929" spans="2:2" x14ac:dyDescent="0.3">
      <c r="B3929" s="94" t="s">
        <v>3804</v>
      </c>
    </row>
    <row r="3930" spans="2:2" x14ac:dyDescent="0.3">
      <c r="B3930" s="94" t="s">
        <v>3805</v>
      </c>
    </row>
    <row r="3931" spans="2:2" x14ac:dyDescent="0.3">
      <c r="B3931" s="94" t="s">
        <v>3806</v>
      </c>
    </row>
    <row r="3932" spans="2:2" x14ac:dyDescent="0.3">
      <c r="B3932" s="94" t="s">
        <v>3807</v>
      </c>
    </row>
    <row r="3933" spans="2:2" x14ac:dyDescent="0.3">
      <c r="B3933" s="94" t="s">
        <v>3808</v>
      </c>
    </row>
    <row r="3934" spans="2:2" x14ac:dyDescent="0.3">
      <c r="B3934" s="94" t="s">
        <v>3809</v>
      </c>
    </row>
    <row r="3935" spans="2:2" x14ac:dyDescent="0.3">
      <c r="B3935" s="94" t="s">
        <v>3810</v>
      </c>
    </row>
    <row r="3936" spans="2:2" x14ac:dyDescent="0.3">
      <c r="B3936" s="94" t="s">
        <v>3811</v>
      </c>
    </row>
    <row r="3937" spans="2:2" x14ac:dyDescent="0.3">
      <c r="B3937" s="94" t="s">
        <v>3812</v>
      </c>
    </row>
    <row r="3938" spans="2:2" x14ac:dyDescent="0.3">
      <c r="B3938" s="94" t="s">
        <v>3813</v>
      </c>
    </row>
    <row r="3939" spans="2:2" x14ac:dyDescent="0.3">
      <c r="B3939" s="94" t="s">
        <v>3814</v>
      </c>
    </row>
    <row r="3940" spans="2:2" x14ac:dyDescent="0.3">
      <c r="B3940" s="94" t="s">
        <v>3815</v>
      </c>
    </row>
    <row r="3941" spans="2:2" x14ac:dyDescent="0.3">
      <c r="B3941" s="94" t="s">
        <v>3816</v>
      </c>
    </row>
    <row r="3942" spans="2:2" x14ac:dyDescent="0.3">
      <c r="B3942" s="94" t="s">
        <v>3817</v>
      </c>
    </row>
    <row r="3943" spans="2:2" x14ac:dyDescent="0.3">
      <c r="B3943" s="94" t="s">
        <v>3818</v>
      </c>
    </row>
    <row r="3944" spans="2:2" x14ac:dyDescent="0.3">
      <c r="B3944" s="94" t="s">
        <v>3819</v>
      </c>
    </row>
    <row r="3945" spans="2:2" x14ac:dyDescent="0.3">
      <c r="B3945" s="94" t="s">
        <v>3820</v>
      </c>
    </row>
    <row r="3946" spans="2:2" x14ac:dyDescent="0.3">
      <c r="B3946" s="94" t="s">
        <v>3821</v>
      </c>
    </row>
    <row r="3947" spans="2:2" x14ac:dyDescent="0.3">
      <c r="B3947" s="94" t="s">
        <v>3822</v>
      </c>
    </row>
    <row r="3948" spans="2:2" x14ac:dyDescent="0.3">
      <c r="B3948" s="94" t="s">
        <v>3823</v>
      </c>
    </row>
    <row r="3949" spans="2:2" x14ac:dyDescent="0.3">
      <c r="B3949" s="94" t="s">
        <v>3824</v>
      </c>
    </row>
    <row r="3950" spans="2:2" x14ac:dyDescent="0.3">
      <c r="B3950" s="94" t="s">
        <v>3825</v>
      </c>
    </row>
    <row r="3951" spans="2:2" x14ac:dyDescent="0.3">
      <c r="B3951" s="94" t="s">
        <v>3826</v>
      </c>
    </row>
    <row r="3952" spans="2:2" x14ac:dyDescent="0.3">
      <c r="B3952" s="94" t="s">
        <v>3827</v>
      </c>
    </row>
    <row r="3953" spans="2:2" x14ac:dyDescent="0.3">
      <c r="B3953" s="94" t="s">
        <v>3828</v>
      </c>
    </row>
    <row r="3954" spans="2:2" x14ac:dyDescent="0.3">
      <c r="B3954" s="94" t="s">
        <v>3829</v>
      </c>
    </row>
    <row r="3955" spans="2:2" x14ac:dyDescent="0.3">
      <c r="B3955" s="94" t="s">
        <v>3830</v>
      </c>
    </row>
    <row r="3956" spans="2:2" x14ac:dyDescent="0.3">
      <c r="B3956" s="94" t="s">
        <v>3831</v>
      </c>
    </row>
    <row r="3957" spans="2:2" x14ac:dyDescent="0.3">
      <c r="B3957" s="94" t="s">
        <v>3832</v>
      </c>
    </row>
    <row r="3958" spans="2:2" x14ac:dyDescent="0.3">
      <c r="B3958" s="94" t="s">
        <v>3833</v>
      </c>
    </row>
    <row r="3959" spans="2:2" x14ac:dyDescent="0.3">
      <c r="B3959" s="94" t="s">
        <v>3834</v>
      </c>
    </row>
    <row r="3960" spans="2:2" x14ac:dyDescent="0.3">
      <c r="B3960" s="94" t="s">
        <v>3835</v>
      </c>
    </row>
    <row r="3961" spans="2:2" x14ac:dyDescent="0.3">
      <c r="B3961" s="94" t="s">
        <v>3836</v>
      </c>
    </row>
    <row r="3962" spans="2:2" x14ac:dyDescent="0.3">
      <c r="B3962" s="94" t="s">
        <v>3837</v>
      </c>
    </row>
    <row r="3963" spans="2:2" x14ac:dyDescent="0.3">
      <c r="B3963" s="94" t="s">
        <v>3838</v>
      </c>
    </row>
    <row r="3964" spans="2:2" x14ac:dyDescent="0.3">
      <c r="B3964" s="94" t="s">
        <v>3839</v>
      </c>
    </row>
    <row r="3965" spans="2:2" x14ac:dyDescent="0.3">
      <c r="B3965" s="94" t="s">
        <v>3840</v>
      </c>
    </row>
    <row r="3966" spans="2:2" x14ac:dyDescent="0.3">
      <c r="B3966" s="94" t="s">
        <v>3841</v>
      </c>
    </row>
    <row r="3967" spans="2:2" x14ac:dyDescent="0.3">
      <c r="B3967" s="94" t="s">
        <v>3842</v>
      </c>
    </row>
    <row r="3968" spans="2:2" x14ac:dyDescent="0.3">
      <c r="B3968" s="94" t="s">
        <v>3843</v>
      </c>
    </row>
    <row r="3969" spans="2:2" x14ac:dyDescent="0.3">
      <c r="B3969" s="94" t="s">
        <v>3844</v>
      </c>
    </row>
    <row r="3970" spans="2:2" x14ac:dyDescent="0.3">
      <c r="B3970" s="94" t="s">
        <v>3845</v>
      </c>
    </row>
    <row r="3971" spans="2:2" x14ac:dyDescent="0.3">
      <c r="B3971" s="94" t="s">
        <v>3846</v>
      </c>
    </row>
    <row r="3972" spans="2:2" x14ac:dyDescent="0.3">
      <c r="B3972" s="94" t="s">
        <v>3847</v>
      </c>
    </row>
    <row r="3973" spans="2:2" x14ac:dyDescent="0.3">
      <c r="B3973" s="94" t="s">
        <v>3848</v>
      </c>
    </row>
    <row r="3974" spans="2:2" x14ac:dyDescent="0.3">
      <c r="B3974" s="94" t="s">
        <v>3849</v>
      </c>
    </row>
    <row r="3975" spans="2:2" x14ac:dyDescent="0.3">
      <c r="B3975" s="94" t="s">
        <v>3850</v>
      </c>
    </row>
    <row r="3976" spans="2:2" x14ac:dyDescent="0.3">
      <c r="B3976" s="94" t="s">
        <v>3851</v>
      </c>
    </row>
    <row r="3977" spans="2:2" x14ac:dyDescent="0.3">
      <c r="B3977" s="94" t="s">
        <v>3852</v>
      </c>
    </row>
    <row r="3978" spans="2:2" x14ac:dyDescent="0.3">
      <c r="B3978" s="94" t="s">
        <v>3853</v>
      </c>
    </row>
    <row r="3980" spans="2:2" ht="18" x14ac:dyDescent="0.35">
      <c r="B3980" s="194" t="s">
        <v>342</v>
      </c>
    </row>
    <row r="3981" spans="2:2" x14ac:dyDescent="0.3">
      <c r="B3981" s="94" t="s">
        <v>3854</v>
      </c>
    </row>
    <row r="3982" spans="2:2" x14ac:dyDescent="0.3">
      <c r="B3982" s="195" t="s">
        <v>986</v>
      </c>
    </row>
    <row r="3983" spans="2:2" x14ac:dyDescent="0.3">
      <c r="B3983" s="195" t="s">
        <v>1366</v>
      </c>
    </row>
    <row r="3984" spans="2:2" x14ac:dyDescent="0.3">
      <c r="B3984" s="94" t="s">
        <v>988</v>
      </c>
    </row>
    <row r="3985" spans="2:2" x14ac:dyDescent="0.3">
      <c r="B3985" s="196" t="s">
        <v>1154</v>
      </c>
    </row>
    <row r="3986" spans="2:2" x14ac:dyDescent="0.3">
      <c r="B3986" s="94" t="s">
        <v>3855</v>
      </c>
    </row>
    <row r="3987" spans="2:2" x14ac:dyDescent="0.3">
      <c r="B3987" s="94" t="s">
        <v>3856</v>
      </c>
    </row>
    <row r="3988" spans="2:2" x14ac:dyDescent="0.3">
      <c r="B3988" s="94" t="s">
        <v>3857</v>
      </c>
    </row>
    <row r="3989" spans="2:2" x14ac:dyDescent="0.3">
      <c r="B3989" s="94" t="s">
        <v>3858</v>
      </c>
    </row>
    <row r="3991" spans="2:2" ht="18" x14ac:dyDescent="0.35">
      <c r="B3991" s="194" t="s">
        <v>376</v>
      </c>
    </row>
    <row r="3992" spans="2:2" x14ac:dyDescent="0.3">
      <c r="B3992" s="195" t="s">
        <v>1750</v>
      </c>
    </row>
    <row r="3993" spans="2:2" x14ac:dyDescent="0.3">
      <c r="B3993" s="195" t="s">
        <v>986</v>
      </c>
    </row>
    <row r="3994" spans="2:2" x14ac:dyDescent="0.3">
      <c r="B3994" s="195" t="s">
        <v>1153</v>
      </c>
    </row>
    <row r="3995" spans="2:2" x14ac:dyDescent="0.3">
      <c r="B3995" s="94" t="s">
        <v>988</v>
      </c>
    </row>
    <row r="3996" spans="2:2" x14ac:dyDescent="0.3">
      <c r="B3996" s="196" t="s">
        <v>1669</v>
      </c>
    </row>
    <row r="3997" spans="2:2" x14ac:dyDescent="0.3">
      <c r="B3997" s="94" t="s">
        <v>3859</v>
      </c>
    </row>
    <row r="3998" spans="2:2" x14ac:dyDescent="0.3">
      <c r="B3998" s="94" t="s">
        <v>2997</v>
      </c>
    </row>
    <row r="3999" spans="2:2" x14ac:dyDescent="0.3">
      <c r="B3999" s="94" t="s">
        <v>3860</v>
      </c>
    </row>
    <row r="4000" spans="2:2" x14ac:dyDescent="0.3">
      <c r="B4000" s="94" t="s">
        <v>3861</v>
      </c>
    </row>
    <row r="4001" spans="2:2" x14ac:dyDescent="0.3">
      <c r="B4001" s="94" t="s">
        <v>3862</v>
      </c>
    </row>
    <row r="4002" spans="2:2" x14ac:dyDescent="0.3">
      <c r="B4002" s="94" t="s">
        <v>3863</v>
      </c>
    </row>
    <row r="4003" spans="2:2" x14ac:dyDescent="0.3">
      <c r="B4003" s="85" t="s">
        <v>3208</v>
      </c>
    </row>
    <row r="4004" spans="2:2" x14ac:dyDescent="0.3">
      <c r="B4004" s="94" t="s">
        <v>1402</v>
      </c>
    </row>
    <row r="4005" spans="2:2" x14ac:dyDescent="0.3">
      <c r="B4005" s="94" t="s">
        <v>1403</v>
      </c>
    </row>
    <row r="4007" spans="2:2" ht="18" x14ac:dyDescent="0.35">
      <c r="B4007" s="194" t="s">
        <v>486</v>
      </c>
    </row>
    <row r="4008" spans="2:2" x14ac:dyDescent="0.3">
      <c r="B4008" s="195" t="s">
        <v>1742</v>
      </c>
    </row>
    <row r="4009" spans="2:2" x14ac:dyDescent="0.3">
      <c r="B4009" s="195" t="s">
        <v>986</v>
      </c>
    </row>
    <row r="4010" spans="2:2" x14ac:dyDescent="0.3">
      <c r="B4010" s="195" t="s">
        <v>3864</v>
      </c>
    </row>
    <row r="4011" spans="2:2" x14ac:dyDescent="0.3">
      <c r="B4011" s="94" t="s">
        <v>3865</v>
      </c>
    </row>
    <row r="4012" spans="2:2" x14ac:dyDescent="0.3">
      <c r="B4012" s="196" t="s">
        <v>1154</v>
      </c>
    </row>
    <row r="4013" spans="2:2" x14ac:dyDescent="0.3">
      <c r="B4013" s="94" t="s">
        <v>3866</v>
      </c>
    </row>
    <row r="4014" spans="2:2" x14ac:dyDescent="0.3">
      <c r="B4014" s="94" t="s">
        <v>3867</v>
      </c>
    </row>
    <row r="4015" spans="2:2" x14ac:dyDescent="0.3">
      <c r="B4015" s="94" t="s">
        <v>3868</v>
      </c>
    </row>
    <row r="4016" spans="2:2" x14ac:dyDescent="0.3">
      <c r="B4016" s="94" t="s">
        <v>3869</v>
      </c>
    </row>
    <row r="4017" spans="2:2" x14ac:dyDescent="0.3">
      <c r="B4017" s="94" t="s">
        <v>3870</v>
      </c>
    </row>
    <row r="4018" spans="2:2" x14ac:dyDescent="0.3">
      <c r="B4018" s="94" t="s">
        <v>3871</v>
      </c>
    </row>
    <row r="4019" spans="2:2" x14ac:dyDescent="0.3">
      <c r="B4019" s="94" t="s">
        <v>3872</v>
      </c>
    </row>
    <row r="4020" spans="2:2" x14ac:dyDescent="0.3">
      <c r="B4020" s="94" t="s">
        <v>3873</v>
      </c>
    </row>
    <row r="4021" spans="2:2" x14ac:dyDescent="0.3">
      <c r="B4021" s="94" t="s">
        <v>3874</v>
      </c>
    </row>
    <row r="4022" spans="2:2" x14ac:dyDescent="0.3">
      <c r="B4022" s="94" t="s">
        <v>3875</v>
      </c>
    </row>
    <row r="4023" spans="2:2" x14ac:dyDescent="0.3">
      <c r="B4023" s="94" t="s">
        <v>3876</v>
      </c>
    </row>
    <row r="4024" spans="2:2" x14ac:dyDescent="0.3">
      <c r="B4024" s="94" t="s">
        <v>3877</v>
      </c>
    </row>
    <row r="4025" spans="2:2" x14ac:dyDescent="0.3">
      <c r="B4025" s="94" t="s">
        <v>3878</v>
      </c>
    </row>
    <row r="4026" spans="2:2" x14ac:dyDescent="0.3">
      <c r="B4026" s="94" t="s">
        <v>3879</v>
      </c>
    </row>
    <row r="4027" spans="2:2" x14ac:dyDescent="0.3">
      <c r="B4027" s="94" t="s">
        <v>3880</v>
      </c>
    </row>
    <row r="4028" spans="2:2" x14ac:dyDescent="0.3">
      <c r="B4028" s="94" t="s">
        <v>3881</v>
      </c>
    </row>
    <row r="4030" spans="2:2" ht="18" x14ac:dyDescent="0.35">
      <c r="B4030" s="194" t="s">
        <v>718</v>
      </c>
    </row>
    <row r="4031" spans="2:2" x14ac:dyDescent="0.3">
      <c r="B4031" s="195" t="s">
        <v>1393</v>
      </c>
    </row>
    <row r="4032" spans="2:2" x14ac:dyDescent="0.3">
      <c r="B4032" s="195" t="s">
        <v>1525</v>
      </c>
    </row>
    <row r="4033" spans="2:2" x14ac:dyDescent="0.3">
      <c r="B4033" s="195" t="s">
        <v>1024</v>
      </c>
    </row>
    <row r="4034" spans="2:2" x14ac:dyDescent="0.3">
      <c r="B4034" s="94" t="s">
        <v>1475</v>
      </c>
    </row>
    <row r="4035" spans="2:2" x14ac:dyDescent="0.3">
      <c r="B4035" s="196" t="s">
        <v>1154</v>
      </c>
    </row>
    <row r="4036" spans="2:2" x14ac:dyDescent="0.3">
      <c r="B4036" s="94" t="s">
        <v>3882</v>
      </c>
    </row>
    <row r="4037" spans="2:2" x14ac:dyDescent="0.3">
      <c r="B4037" s="94" t="s">
        <v>3883</v>
      </c>
    </row>
    <row r="4038" spans="2:2" x14ac:dyDescent="0.3">
      <c r="B4038" s="94" t="s">
        <v>3884</v>
      </c>
    </row>
    <row r="4039" spans="2:2" x14ac:dyDescent="0.3">
      <c r="B4039" s="94" t="s">
        <v>3885</v>
      </c>
    </row>
    <row r="4040" spans="2:2" x14ac:dyDescent="0.3">
      <c r="B4040" s="94" t="s">
        <v>3886</v>
      </c>
    </row>
    <row r="4041" spans="2:2" x14ac:dyDescent="0.3">
      <c r="B4041" s="94" t="s">
        <v>3887</v>
      </c>
    </row>
    <row r="4042" spans="2:2" x14ac:dyDescent="0.3">
      <c r="B4042" s="94" t="s">
        <v>3888</v>
      </c>
    </row>
    <row r="4043" spans="2:2" x14ac:dyDescent="0.3">
      <c r="B4043" s="94" t="s">
        <v>1810</v>
      </c>
    </row>
    <row r="4044" spans="2:2" x14ac:dyDescent="0.3">
      <c r="B4044" s="85" t="s">
        <v>3889</v>
      </c>
    </row>
    <row r="4045" spans="2:2" x14ac:dyDescent="0.3">
      <c r="B4045" s="94" t="s">
        <v>3890</v>
      </c>
    </row>
    <row r="4046" spans="2:2" x14ac:dyDescent="0.3">
      <c r="B4046" s="94" t="s">
        <v>3891</v>
      </c>
    </row>
    <row r="4048" spans="2:2" ht="18" x14ac:dyDescent="0.35">
      <c r="B4048" s="194" t="s">
        <v>424</v>
      </c>
    </row>
    <row r="4049" spans="2:2" x14ac:dyDescent="0.3">
      <c r="B4049" s="195" t="s">
        <v>1604</v>
      </c>
    </row>
    <row r="4050" spans="2:2" x14ac:dyDescent="0.3">
      <c r="B4050" s="195" t="s">
        <v>3892</v>
      </c>
    </row>
    <row r="4051" spans="2:2" x14ac:dyDescent="0.3">
      <c r="B4051" s="195" t="s">
        <v>1366</v>
      </c>
    </row>
    <row r="4052" spans="2:2" x14ac:dyDescent="0.3">
      <c r="B4052" s="94" t="s">
        <v>3893</v>
      </c>
    </row>
    <row r="4053" spans="2:2" x14ac:dyDescent="0.3">
      <c r="B4053" s="94" t="s">
        <v>3894</v>
      </c>
    </row>
    <row r="4054" spans="2:2" x14ac:dyDescent="0.3">
      <c r="B4054" s="196" t="s">
        <v>1369</v>
      </c>
    </row>
    <row r="4055" spans="2:2" x14ac:dyDescent="0.3">
      <c r="B4055" s="94" t="s">
        <v>3895</v>
      </c>
    </row>
    <row r="4056" spans="2:2" x14ac:dyDescent="0.3">
      <c r="B4056" s="94" t="s">
        <v>3896</v>
      </c>
    </row>
    <row r="4057" spans="2:2" x14ac:dyDescent="0.3">
      <c r="B4057" s="94" t="s">
        <v>3897</v>
      </c>
    </row>
    <row r="4058" spans="2:2" x14ac:dyDescent="0.3">
      <c r="B4058" s="94" t="s">
        <v>3898</v>
      </c>
    </row>
    <row r="4059" spans="2:2" x14ac:dyDescent="0.3">
      <c r="B4059" s="94" t="s">
        <v>3899</v>
      </c>
    </row>
    <row r="4060" spans="2:2" x14ac:dyDescent="0.3">
      <c r="B4060" s="94" t="s">
        <v>3900</v>
      </c>
    </row>
    <row r="4061" spans="2:2" x14ac:dyDescent="0.3">
      <c r="B4061" s="94" t="s">
        <v>3901</v>
      </c>
    </row>
    <row r="4062" spans="2:2" x14ac:dyDescent="0.3">
      <c r="B4062" s="94" t="s">
        <v>3902</v>
      </c>
    </row>
    <row r="4063" spans="2:2" x14ac:dyDescent="0.3">
      <c r="B4063" s="94" t="s">
        <v>3903</v>
      </c>
    </row>
    <row r="4064" spans="2:2" x14ac:dyDescent="0.3">
      <c r="B4064" s="94" t="s">
        <v>3904</v>
      </c>
    </row>
    <row r="4065" spans="2:2" x14ac:dyDescent="0.3">
      <c r="B4065" s="94" t="s">
        <v>3905</v>
      </c>
    </row>
    <row r="4066" spans="2:2" x14ac:dyDescent="0.3">
      <c r="B4066" s="94" t="s">
        <v>3906</v>
      </c>
    </row>
    <row r="4067" spans="2:2" x14ac:dyDescent="0.3">
      <c r="B4067" s="94" t="s">
        <v>3907</v>
      </c>
    </row>
    <row r="4068" spans="2:2" x14ac:dyDescent="0.3">
      <c r="B4068" s="94" t="s">
        <v>3908</v>
      </c>
    </row>
    <row r="4069" spans="2:2" x14ac:dyDescent="0.3">
      <c r="B4069" s="94" t="s">
        <v>3909</v>
      </c>
    </row>
    <row r="4070" spans="2:2" x14ac:dyDescent="0.3">
      <c r="B4070" s="94" t="s">
        <v>3910</v>
      </c>
    </row>
    <row r="4071" spans="2:2" x14ac:dyDescent="0.3">
      <c r="B4071" s="94" t="s">
        <v>3911</v>
      </c>
    </row>
    <row r="4072" spans="2:2" x14ac:dyDescent="0.3">
      <c r="B4072" s="94" t="s">
        <v>3912</v>
      </c>
    </row>
    <row r="4073" spans="2:2" x14ac:dyDescent="0.3">
      <c r="B4073" s="94" t="s">
        <v>3913</v>
      </c>
    </row>
    <row r="4074" spans="2:2" x14ac:dyDescent="0.3">
      <c r="B4074" s="94" t="s">
        <v>3914</v>
      </c>
    </row>
    <row r="4075" spans="2:2" x14ac:dyDescent="0.3">
      <c r="B4075" s="94" t="s">
        <v>3915</v>
      </c>
    </row>
    <row r="4076" spans="2:2" x14ac:dyDescent="0.3">
      <c r="B4076" s="94" t="s">
        <v>3916</v>
      </c>
    </row>
    <row r="4077" spans="2:2" x14ac:dyDescent="0.3">
      <c r="B4077" s="94" t="s">
        <v>3917</v>
      </c>
    </row>
    <row r="4078" spans="2:2" x14ac:dyDescent="0.3">
      <c r="B4078" s="94" t="s">
        <v>3918</v>
      </c>
    </row>
    <row r="4079" spans="2:2" x14ac:dyDescent="0.3">
      <c r="B4079" s="94" t="s">
        <v>3919</v>
      </c>
    </row>
    <row r="4080" spans="2:2" x14ac:dyDescent="0.3">
      <c r="B4080" s="94" t="s">
        <v>3920</v>
      </c>
    </row>
    <row r="4081" spans="2:2" x14ac:dyDescent="0.3">
      <c r="B4081" s="94" t="s">
        <v>3921</v>
      </c>
    </row>
    <row r="4082" spans="2:2" x14ac:dyDescent="0.3">
      <c r="B4082" s="94" t="s">
        <v>3922</v>
      </c>
    </row>
    <row r="4083" spans="2:2" x14ac:dyDescent="0.3">
      <c r="B4083" s="94" t="s">
        <v>3923</v>
      </c>
    </row>
    <row r="4084" spans="2:2" x14ac:dyDescent="0.3">
      <c r="B4084" s="94" t="s">
        <v>3924</v>
      </c>
    </row>
    <row r="4085" spans="2:2" x14ac:dyDescent="0.3">
      <c r="B4085" s="94" t="s">
        <v>3925</v>
      </c>
    </row>
    <row r="4086" spans="2:2" x14ac:dyDescent="0.3">
      <c r="B4086" s="94" t="s">
        <v>3926</v>
      </c>
    </row>
    <row r="4087" spans="2:2" x14ac:dyDescent="0.3">
      <c r="B4087" s="94" t="s">
        <v>3927</v>
      </c>
    </row>
    <row r="4088" spans="2:2" x14ac:dyDescent="0.3">
      <c r="B4088" s="94" t="s">
        <v>3928</v>
      </c>
    </row>
    <row r="4089" spans="2:2" x14ac:dyDescent="0.3">
      <c r="B4089" s="94" t="s">
        <v>3929</v>
      </c>
    </row>
    <row r="4090" spans="2:2" x14ac:dyDescent="0.3">
      <c r="B4090" s="94" t="s">
        <v>3930</v>
      </c>
    </row>
    <row r="4091" spans="2:2" x14ac:dyDescent="0.3">
      <c r="B4091" s="94" t="s">
        <v>3931</v>
      </c>
    </row>
    <row r="4092" spans="2:2" x14ac:dyDescent="0.3">
      <c r="B4092" s="94" t="s">
        <v>3929</v>
      </c>
    </row>
    <row r="4093" spans="2:2" x14ac:dyDescent="0.3">
      <c r="B4093" s="94" t="s">
        <v>3932</v>
      </c>
    </row>
    <row r="4094" spans="2:2" x14ac:dyDescent="0.3">
      <c r="B4094" s="94" t="s">
        <v>3933</v>
      </c>
    </row>
    <row r="4095" spans="2:2" x14ac:dyDescent="0.3">
      <c r="B4095" s="94" t="s">
        <v>3934</v>
      </c>
    </row>
    <row r="4096" spans="2:2" x14ac:dyDescent="0.3">
      <c r="B4096" s="94" t="s">
        <v>3935</v>
      </c>
    </row>
    <row r="4097" spans="2:2" x14ac:dyDescent="0.3">
      <c r="B4097" s="94" t="s">
        <v>3936</v>
      </c>
    </row>
    <row r="4098" spans="2:2" x14ac:dyDescent="0.3">
      <c r="B4098" s="94" t="s">
        <v>3937</v>
      </c>
    </row>
    <row r="4099" spans="2:2" x14ac:dyDescent="0.3">
      <c r="B4099" s="94" t="s">
        <v>3919</v>
      </c>
    </row>
    <row r="4100" spans="2:2" x14ac:dyDescent="0.3">
      <c r="B4100" s="94" t="s">
        <v>3938</v>
      </c>
    </row>
    <row r="4101" spans="2:2" x14ac:dyDescent="0.3">
      <c r="B4101" s="94" t="s">
        <v>3939</v>
      </c>
    </row>
    <row r="4102" spans="2:2" x14ac:dyDescent="0.3">
      <c r="B4102" s="94" t="s">
        <v>3940</v>
      </c>
    </row>
    <row r="4103" spans="2:2" x14ac:dyDescent="0.3">
      <c r="B4103" s="94" t="s">
        <v>3941</v>
      </c>
    </row>
    <row r="4104" spans="2:2" x14ac:dyDescent="0.3">
      <c r="B4104" s="94" t="s">
        <v>3942</v>
      </c>
    </row>
    <row r="4106" spans="2:2" ht="18" x14ac:dyDescent="0.35">
      <c r="B4106" s="194" t="s">
        <v>277</v>
      </c>
    </row>
    <row r="4107" spans="2:2" x14ac:dyDescent="0.3">
      <c r="B4107" s="195" t="s">
        <v>3774</v>
      </c>
    </row>
    <row r="4108" spans="2:2" x14ac:dyDescent="0.3">
      <c r="B4108" s="195" t="s">
        <v>1865</v>
      </c>
    </row>
    <row r="4109" spans="2:2" x14ac:dyDescent="0.3">
      <c r="B4109" s="195" t="s">
        <v>2306</v>
      </c>
    </row>
    <row r="4110" spans="2:2" x14ac:dyDescent="0.3">
      <c r="B4110" s="94" t="s">
        <v>3943</v>
      </c>
    </row>
    <row r="4111" spans="2:2" x14ac:dyDescent="0.3">
      <c r="B4111" s="94" t="s">
        <v>3944</v>
      </c>
    </row>
    <row r="4112" spans="2:2" x14ac:dyDescent="0.3">
      <c r="B4112" s="196" t="s">
        <v>1058</v>
      </c>
    </row>
    <row r="4113" spans="2:2" x14ac:dyDescent="0.3">
      <c r="B4113" s="94" t="s">
        <v>3945</v>
      </c>
    </row>
    <row r="4114" spans="2:2" x14ac:dyDescent="0.3">
      <c r="B4114" s="94" t="s">
        <v>3946</v>
      </c>
    </row>
    <row r="4115" spans="2:2" x14ac:dyDescent="0.3">
      <c r="B4115" s="94" t="s">
        <v>3947</v>
      </c>
    </row>
    <row r="4116" spans="2:2" x14ac:dyDescent="0.3">
      <c r="B4116" s="94" t="s">
        <v>3948</v>
      </c>
    </row>
    <row r="4117" spans="2:2" x14ac:dyDescent="0.3">
      <c r="B4117" s="94" t="s">
        <v>3949</v>
      </c>
    </row>
    <row r="4118" spans="2:2" x14ac:dyDescent="0.3">
      <c r="B4118" s="94" t="s">
        <v>3950</v>
      </c>
    </row>
    <row r="4119" spans="2:2" x14ac:dyDescent="0.3">
      <c r="B4119" s="94" t="s">
        <v>3951</v>
      </c>
    </row>
    <row r="4120" spans="2:2" x14ac:dyDescent="0.3">
      <c r="B4120" s="94" t="s">
        <v>3952</v>
      </c>
    </row>
    <row r="4121" spans="2:2" x14ac:dyDescent="0.3">
      <c r="B4121" s="94" t="s">
        <v>3953</v>
      </c>
    </row>
    <row r="4122" spans="2:2" x14ac:dyDescent="0.3">
      <c r="B4122" s="94" t="s">
        <v>3954</v>
      </c>
    </row>
    <row r="4123" spans="2:2" x14ac:dyDescent="0.3">
      <c r="B4123" s="94" t="s">
        <v>3955</v>
      </c>
    </row>
    <row r="4124" spans="2:2" x14ac:dyDescent="0.3">
      <c r="B4124" s="94" t="s">
        <v>3956</v>
      </c>
    </row>
    <row r="4125" spans="2:2" x14ac:dyDescent="0.3">
      <c r="B4125" s="94" t="s">
        <v>3957</v>
      </c>
    </row>
    <row r="4126" spans="2:2" x14ac:dyDescent="0.3">
      <c r="B4126" s="94" t="s">
        <v>3958</v>
      </c>
    </row>
    <row r="4127" spans="2:2" x14ac:dyDescent="0.3">
      <c r="B4127" s="94" t="s">
        <v>3959</v>
      </c>
    </row>
    <row r="4128" spans="2:2" x14ac:dyDescent="0.3">
      <c r="B4128" s="94" t="s">
        <v>3960</v>
      </c>
    </row>
    <row r="4129" spans="2:2" x14ac:dyDescent="0.3">
      <c r="B4129" s="94" t="s">
        <v>3961</v>
      </c>
    </row>
    <row r="4131" spans="2:2" ht="18" x14ac:dyDescent="0.35">
      <c r="B4131" s="194" t="s">
        <v>431</v>
      </c>
    </row>
    <row r="4132" spans="2:2" x14ac:dyDescent="0.3">
      <c r="B4132" s="195" t="s">
        <v>1844</v>
      </c>
    </row>
    <row r="4133" spans="2:2" x14ac:dyDescent="0.3">
      <c r="B4133" s="195" t="s">
        <v>986</v>
      </c>
    </row>
    <row r="4134" spans="2:2" x14ac:dyDescent="0.3">
      <c r="B4134" s="195" t="s">
        <v>987</v>
      </c>
    </row>
    <row r="4135" spans="2:2" x14ac:dyDescent="0.3">
      <c r="B4135" s="94" t="s">
        <v>988</v>
      </c>
    </row>
    <row r="4136" spans="2:2" x14ac:dyDescent="0.3">
      <c r="B4136" s="196" t="s">
        <v>989</v>
      </c>
    </row>
    <row r="4137" spans="2:2" x14ac:dyDescent="0.3">
      <c r="B4137" s="94" t="s">
        <v>3962</v>
      </c>
    </row>
    <row r="4138" spans="2:2" x14ac:dyDescent="0.3">
      <c r="B4138" s="94" t="s">
        <v>3963</v>
      </c>
    </row>
    <row r="4139" spans="2:2" x14ac:dyDescent="0.3">
      <c r="B4139" s="94" t="s">
        <v>3964</v>
      </c>
    </row>
    <row r="4140" spans="2:2" x14ac:dyDescent="0.3">
      <c r="B4140" s="94" t="s">
        <v>3965</v>
      </c>
    </row>
    <row r="4141" spans="2:2" x14ac:dyDescent="0.3">
      <c r="B4141" s="94" t="s">
        <v>3966</v>
      </c>
    </row>
    <row r="4142" spans="2:2" x14ac:dyDescent="0.3">
      <c r="B4142" s="94" t="s">
        <v>3967</v>
      </c>
    </row>
    <row r="4143" spans="2:2" x14ac:dyDescent="0.3">
      <c r="B4143" s="94" t="s">
        <v>3968</v>
      </c>
    </row>
    <row r="4144" spans="2:2" x14ac:dyDescent="0.3">
      <c r="B4144" s="94" t="s">
        <v>3969</v>
      </c>
    </row>
    <row r="4145" spans="2:2" x14ac:dyDescent="0.3">
      <c r="B4145" s="94" t="s">
        <v>3970</v>
      </c>
    </row>
    <row r="4146" spans="2:2" x14ac:dyDescent="0.3">
      <c r="B4146" s="94" t="s">
        <v>3971</v>
      </c>
    </row>
    <row r="4148" spans="2:2" ht="18" x14ac:dyDescent="0.35">
      <c r="B4148" s="194" t="s">
        <v>500</v>
      </c>
    </row>
    <row r="4149" spans="2:2" x14ac:dyDescent="0.3">
      <c r="B4149" s="195" t="s">
        <v>1715</v>
      </c>
    </row>
    <row r="4150" spans="2:2" x14ac:dyDescent="0.3">
      <c r="B4150" s="195" t="s">
        <v>986</v>
      </c>
    </row>
    <row r="4151" spans="2:2" x14ac:dyDescent="0.3">
      <c r="B4151" s="195" t="s">
        <v>997</v>
      </c>
    </row>
    <row r="4152" spans="2:2" x14ac:dyDescent="0.3">
      <c r="B4152" s="94" t="s">
        <v>3972</v>
      </c>
    </row>
    <row r="4153" spans="2:2" x14ac:dyDescent="0.3">
      <c r="B4153" s="196" t="s">
        <v>1154</v>
      </c>
    </row>
    <row r="4154" spans="2:2" x14ac:dyDescent="0.3">
      <c r="B4154" s="94" t="s">
        <v>3973</v>
      </c>
    </row>
    <row r="4155" spans="2:2" x14ac:dyDescent="0.3">
      <c r="B4155" s="94" t="s">
        <v>3974</v>
      </c>
    </row>
    <row r="4156" spans="2:2" x14ac:dyDescent="0.3">
      <c r="B4156" s="94" t="s">
        <v>3975</v>
      </c>
    </row>
    <row r="4157" spans="2:2" x14ac:dyDescent="0.3">
      <c r="B4157" s="94" t="s">
        <v>3976</v>
      </c>
    </row>
    <row r="4158" spans="2:2" x14ac:dyDescent="0.3">
      <c r="B4158" s="94" t="s">
        <v>3977</v>
      </c>
    </row>
    <row r="4159" spans="2:2" x14ac:dyDescent="0.3">
      <c r="B4159" s="94" t="s">
        <v>3978</v>
      </c>
    </row>
    <row r="4160" spans="2:2" x14ac:dyDescent="0.3">
      <c r="B4160" s="94" t="s">
        <v>3979</v>
      </c>
    </row>
    <row r="4161" spans="2:2" x14ac:dyDescent="0.3">
      <c r="B4161" s="94" t="s">
        <v>3980</v>
      </c>
    </row>
    <row r="4162" spans="2:2" x14ac:dyDescent="0.3">
      <c r="B4162" s="94" t="s">
        <v>3981</v>
      </c>
    </row>
    <row r="4163" spans="2:2" x14ac:dyDescent="0.3">
      <c r="B4163" s="94" t="s">
        <v>3982</v>
      </c>
    </row>
    <row r="4165" spans="2:2" ht="18" x14ac:dyDescent="0.35">
      <c r="B4165" s="194" t="s">
        <v>432</v>
      </c>
    </row>
    <row r="4166" spans="2:2" x14ac:dyDescent="0.3">
      <c r="B4166" s="195" t="s">
        <v>1654</v>
      </c>
    </row>
    <row r="4167" spans="2:2" x14ac:dyDescent="0.3">
      <c r="B4167" s="195" t="s">
        <v>986</v>
      </c>
    </row>
    <row r="4168" spans="2:2" x14ac:dyDescent="0.3">
      <c r="B4168" s="195" t="s">
        <v>987</v>
      </c>
    </row>
    <row r="4169" spans="2:2" x14ac:dyDescent="0.3">
      <c r="B4169" s="94" t="s">
        <v>988</v>
      </c>
    </row>
    <row r="4170" spans="2:2" x14ac:dyDescent="0.3">
      <c r="B4170" s="196" t="s">
        <v>989</v>
      </c>
    </row>
    <row r="4171" spans="2:2" x14ac:dyDescent="0.3">
      <c r="B4171" s="94" t="s">
        <v>3983</v>
      </c>
    </row>
    <row r="4172" spans="2:2" x14ac:dyDescent="0.3">
      <c r="B4172" s="94" t="s">
        <v>3984</v>
      </c>
    </row>
    <row r="4173" spans="2:2" x14ac:dyDescent="0.3">
      <c r="B4173" s="94" t="s">
        <v>3985</v>
      </c>
    </row>
    <row r="4174" spans="2:2" x14ac:dyDescent="0.3">
      <c r="B4174" s="94" t="s">
        <v>3986</v>
      </c>
    </row>
    <row r="4175" spans="2:2" x14ac:dyDescent="0.3">
      <c r="B4175" s="94" t="s">
        <v>3987</v>
      </c>
    </row>
    <row r="4176" spans="2:2" x14ac:dyDescent="0.3">
      <c r="B4176" s="85" t="s">
        <v>3208</v>
      </c>
    </row>
    <row r="4177" spans="2:2" x14ac:dyDescent="0.3">
      <c r="B4177" s="94" t="s">
        <v>3988</v>
      </c>
    </row>
    <row r="4178" spans="2:2" x14ac:dyDescent="0.3">
      <c r="B4178" s="94" t="s">
        <v>3989</v>
      </c>
    </row>
    <row r="4180" spans="2:2" ht="18" x14ac:dyDescent="0.35">
      <c r="B4180" s="194" t="s">
        <v>220</v>
      </c>
    </row>
    <row r="4181" spans="2:2" x14ac:dyDescent="0.3">
      <c r="B4181" s="195" t="s">
        <v>1750</v>
      </c>
    </row>
    <row r="4182" spans="2:2" x14ac:dyDescent="0.3">
      <c r="B4182" s="195" t="s">
        <v>1525</v>
      </c>
    </row>
    <row r="4183" spans="2:2" x14ac:dyDescent="0.3">
      <c r="B4183" s="195" t="s">
        <v>987</v>
      </c>
    </row>
    <row r="4184" spans="2:2" x14ac:dyDescent="0.3">
      <c r="B4184" s="94" t="s">
        <v>1475</v>
      </c>
    </row>
    <row r="4185" spans="2:2" x14ac:dyDescent="0.3">
      <c r="B4185" s="196" t="s">
        <v>989</v>
      </c>
    </row>
    <row r="4186" spans="2:2" x14ac:dyDescent="0.3">
      <c r="B4186" s="94" t="s">
        <v>3990</v>
      </c>
    </row>
    <row r="4187" spans="2:2" x14ac:dyDescent="0.3">
      <c r="B4187" s="94" t="s">
        <v>3991</v>
      </c>
    </row>
    <row r="4188" spans="2:2" x14ac:dyDescent="0.3">
      <c r="B4188" s="94" t="s">
        <v>3992</v>
      </c>
    </row>
    <row r="4189" spans="2:2" x14ac:dyDescent="0.3">
      <c r="B4189" s="94" t="s">
        <v>3993</v>
      </c>
    </row>
    <row r="4190" spans="2:2" x14ac:dyDescent="0.3">
      <c r="B4190" s="85" t="s">
        <v>3208</v>
      </c>
    </row>
    <row r="4191" spans="2:2" x14ac:dyDescent="0.3">
      <c r="B4191" s="94" t="s">
        <v>2534</v>
      </c>
    </row>
    <row r="4192" spans="2:2" x14ac:dyDescent="0.3">
      <c r="B4192" s="94" t="s">
        <v>3994</v>
      </c>
    </row>
    <row r="4194" spans="2:2" ht="18" x14ac:dyDescent="0.35">
      <c r="B4194" s="194" t="s">
        <v>240</v>
      </c>
    </row>
    <row r="4195" spans="2:2" x14ac:dyDescent="0.3">
      <c r="B4195" s="195" t="s">
        <v>1023</v>
      </c>
    </row>
    <row r="4196" spans="2:2" x14ac:dyDescent="0.3">
      <c r="B4196" s="195" t="s">
        <v>986</v>
      </c>
    </row>
    <row r="4197" spans="2:2" x14ac:dyDescent="0.3">
      <c r="B4197" s="195" t="s">
        <v>987</v>
      </c>
    </row>
    <row r="4198" spans="2:2" x14ac:dyDescent="0.3">
      <c r="B4198" s="94" t="s">
        <v>3995</v>
      </c>
    </row>
    <row r="4199" spans="2:2" x14ac:dyDescent="0.3">
      <c r="B4199" s="196" t="s">
        <v>1154</v>
      </c>
    </row>
    <row r="4200" spans="2:2" x14ac:dyDescent="0.3">
      <c r="B4200" s="94" t="s">
        <v>3996</v>
      </c>
    </row>
    <row r="4201" spans="2:2" x14ac:dyDescent="0.3">
      <c r="B4201" s="94" t="s">
        <v>3997</v>
      </c>
    </row>
    <row r="4202" spans="2:2" x14ac:dyDescent="0.3">
      <c r="B4202" s="94" t="s">
        <v>3998</v>
      </c>
    </row>
    <row r="4203" spans="2:2" x14ac:dyDescent="0.3">
      <c r="B4203" s="94" t="s">
        <v>3999</v>
      </c>
    </row>
    <row r="4204" spans="2:2" x14ac:dyDescent="0.3">
      <c r="B4204" s="94" t="s">
        <v>4000</v>
      </c>
    </row>
    <row r="4205" spans="2:2" x14ac:dyDescent="0.3">
      <c r="B4205" s="94" t="s">
        <v>4001</v>
      </c>
    </row>
    <row r="4206" spans="2:2" x14ac:dyDescent="0.3">
      <c r="B4206" s="94" t="s">
        <v>4002</v>
      </c>
    </row>
    <row r="4207" spans="2:2" x14ac:dyDescent="0.3">
      <c r="B4207" s="94" t="s">
        <v>4003</v>
      </c>
    </row>
    <row r="4208" spans="2:2" x14ac:dyDescent="0.3">
      <c r="B4208" s="94" t="s">
        <v>4004</v>
      </c>
    </row>
    <row r="4209" spans="2:2" x14ac:dyDescent="0.3">
      <c r="B4209" s="94" t="s">
        <v>4005</v>
      </c>
    </row>
    <row r="4210" spans="2:2" x14ac:dyDescent="0.3">
      <c r="B4210" s="94" t="s">
        <v>4006</v>
      </c>
    </row>
    <row r="4211" spans="2:2" x14ac:dyDescent="0.3">
      <c r="B4211" s="94" t="s">
        <v>4007</v>
      </c>
    </row>
    <row r="4212" spans="2:2" x14ac:dyDescent="0.3">
      <c r="B4212" s="85" t="s">
        <v>3385</v>
      </c>
    </row>
    <row r="4213" spans="2:2" x14ac:dyDescent="0.3">
      <c r="B4213" s="94" t="s">
        <v>1914</v>
      </c>
    </row>
    <row r="4214" spans="2:2" x14ac:dyDescent="0.3">
      <c r="B4214" s="94" t="s">
        <v>4008</v>
      </c>
    </row>
    <row r="4216" spans="2:2" ht="18" x14ac:dyDescent="0.35">
      <c r="B4216" s="194" t="s">
        <v>862</v>
      </c>
    </row>
    <row r="4217" spans="2:2" x14ac:dyDescent="0.3">
      <c r="B4217" s="195" t="s">
        <v>1750</v>
      </c>
    </row>
    <row r="4218" spans="2:2" x14ac:dyDescent="0.3">
      <c r="B4218" s="195" t="s">
        <v>4009</v>
      </c>
    </row>
    <row r="4219" spans="2:2" x14ac:dyDescent="0.3">
      <c r="B4219" s="94" t="s">
        <v>4010</v>
      </c>
    </row>
    <row r="4220" spans="2:2" x14ac:dyDescent="0.3">
      <c r="B4220" s="94" t="s">
        <v>4011</v>
      </c>
    </row>
    <row r="4221" spans="2:2" x14ac:dyDescent="0.3">
      <c r="B4221" s="195" t="s">
        <v>987</v>
      </c>
    </row>
    <row r="4222" spans="2:2" x14ac:dyDescent="0.3">
      <c r="B4222" s="94" t="s">
        <v>988</v>
      </c>
    </row>
    <row r="4223" spans="2:2" x14ac:dyDescent="0.3">
      <c r="B4223" s="196" t="s">
        <v>989</v>
      </c>
    </row>
    <row r="4224" spans="2:2" x14ac:dyDescent="0.3">
      <c r="B4224" s="94" t="s">
        <v>4012</v>
      </c>
    </row>
    <row r="4225" spans="2:2" x14ac:dyDescent="0.3">
      <c r="B4225" s="94" t="s">
        <v>4013</v>
      </c>
    </row>
    <row r="4226" spans="2:2" x14ac:dyDescent="0.3">
      <c r="B4226" s="94" t="s">
        <v>4014</v>
      </c>
    </row>
    <row r="4227" spans="2:2" x14ac:dyDescent="0.3">
      <c r="B4227" s="94" t="s">
        <v>4015</v>
      </c>
    </row>
    <row r="4228" spans="2:2" x14ac:dyDescent="0.3">
      <c r="B4228" s="94" t="s">
        <v>1757</v>
      </c>
    </row>
    <row r="4229" spans="2:2" x14ac:dyDescent="0.3">
      <c r="B4229" s="85" t="s">
        <v>3208</v>
      </c>
    </row>
    <row r="4230" spans="2:2" x14ac:dyDescent="0.3">
      <c r="B4230" s="94" t="s">
        <v>1402</v>
      </c>
    </row>
    <row r="4231" spans="2:2" x14ac:dyDescent="0.3">
      <c r="B4231" s="94" t="s">
        <v>4016</v>
      </c>
    </row>
    <row r="4233" spans="2:2" ht="18" x14ac:dyDescent="0.35">
      <c r="B4233" s="194" t="s">
        <v>433</v>
      </c>
    </row>
    <row r="4234" spans="2:2" x14ac:dyDescent="0.3">
      <c r="B4234" s="195" t="s">
        <v>1344</v>
      </c>
    </row>
    <row r="4235" spans="2:2" x14ac:dyDescent="0.3">
      <c r="B4235" s="195" t="s">
        <v>1865</v>
      </c>
    </row>
    <row r="4236" spans="2:2" x14ac:dyDescent="0.3">
      <c r="B4236" s="195" t="s">
        <v>997</v>
      </c>
    </row>
    <row r="4237" spans="2:2" x14ac:dyDescent="0.3">
      <c r="B4237" s="94" t="s">
        <v>4017</v>
      </c>
    </row>
    <row r="4238" spans="2:2" x14ac:dyDescent="0.3">
      <c r="B4238" s="94" t="s">
        <v>3894</v>
      </c>
    </row>
    <row r="4239" spans="2:2" x14ac:dyDescent="0.3">
      <c r="B4239" s="196" t="s">
        <v>989</v>
      </c>
    </row>
    <row r="4240" spans="2:2" x14ac:dyDescent="0.3">
      <c r="B4240" s="94" t="s">
        <v>4018</v>
      </c>
    </row>
    <row r="4241" spans="2:2" x14ac:dyDescent="0.3">
      <c r="B4241" s="94" t="s">
        <v>4019</v>
      </c>
    </row>
    <row r="4242" spans="2:2" x14ac:dyDescent="0.3">
      <c r="B4242" s="94" t="s">
        <v>4020</v>
      </c>
    </row>
    <row r="4243" spans="2:2" x14ac:dyDescent="0.3">
      <c r="B4243" s="94" t="s">
        <v>4021</v>
      </c>
    </row>
    <row r="4244" spans="2:2" x14ac:dyDescent="0.3">
      <c r="B4244" s="94" t="s">
        <v>4022</v>
      </c>
    </row>
    <row r="4245" spans="2:2" x14ac:dyDescent="0.3">
      <c r="B4245" s="94" t="s">
        <v>4023</v>
      </c>
    </row>
    <row r="4246" spans="2:2" x14ac:dyDescent="0.3">
      <c r="B4246" s="94" t="s">
        <v>4024</v>
      </c>
    </row>
    <row r="4247" spans="2:2" x14ac:dyDescent="0.3">
      <c r="B4247" s="94" t="s">
        <v>4025</v>
      </c>
    </row>
    <row r="4248" spans="2:2" x14ac:dyDescent="0.3">
      <c r="B4248" s="94" t="s">
        <v>4026</v>
      </c>
    </row>
    <row r="4249" spans="2:2" x14ac:dyDescent="0.3">
      <c r="B4249" s="94" t="s">
        <v>4027</v>
      </c>
    </row>
    <row r="4250" spans="2:2" x14ac:dyDescent="0.3">
      <c r="B4250" s="94" t="s">
        <v>4028</v>
      </c>
    </row>
    <row r="4251" spans="2:2" x14ac:dyDescent="0.3">
      <c r="B4251" s="94" t="s">
        <v>4029</v>
      </c>
    </row>
    <row r="4253" spans="2:2" ht="18" x14ac:dyDescent="0.35">
      <c r="B4253" s="194" t="s">
        <v>221</v>
      </c>
    </row>
    <row r="4254" spans="2:2" x14ac:dyDescent="0.3">
      <c r="B4254" s="195" t="s">
        <v>1056</v>
      </c>
    </row>
    <row r="4255" spans="2:2" x14ac:dyDescent="0.3">
      <c r="B4255" s="195" t="s">
        <v>986</v>
      </c>
    </row>
    <row r="4256" spans="2:2" x14ac:dyDescent="0.3">
      <c r="B4256" s="195" t="s">
        <v>1366</v>
      </c>
    </row>
    <row r="4257" spans="2:2" x14ac:dyDescent="0.3">
      <c r="B4257" s="94" t="s">
        <v>988</v>
      </c>
    </row>
    <row r="4258" spans="2:2" x14ac:dyDescent="0.3">
      <c r="B4258" s="196" t="s">
        <v>1154</v>
      </c>
    </row>
    <row r="4259" spans="2:2" x14ac:dyDescent="0.3">
      <c r="B4259" s="94" t="s">
        <v>4030</v>
      </c>
    </row>
    <row r="4260" spans="2:2" x14ac:dyDescent="0.3">
      <c r="B4260" s="94" t="s">
        <v>4031</v>
      </c>
    </row>
    <row r="4261" spans="2:2" x14ac:dyDescent="0.3">
      <c r="B4261" s="94" t="s">
        <v>4032</v>
      </c>
    </row>
    <row r="4262" spans="2:2" x14ac:dyDescent="0.3">
      <c r="B4262" s="94" t="s">
        <v>4033</v>
      </c>
    </row>
    <row r="4263" spans="2:2" x14ac:dyDescent="0.3">
      <c r="B4263" s="94" t="s">
        <v>4034</v>
      </c>
    </row>
    <row r="4264" spans="2:2" x14ac:dyDescent="0.3">
      <c r="B4264" s="94" t="s">
        <v>4035</v>
      </c>
    </row>
    <row r="4265" spans="2:2" x14ac:dyDescent="0.3">
      <c r="B4265" s="85" t="s">
        <v>3034</v>
      </c>
    </row>
    <row r="4266" spans="2:2" x14ac:dyDescent="0.3">
      <c r="B4266" s="94" t="s">
        <v>1523</v>
      </c>
    </row>
    <row r="4267" spans="2:2" x14ac:dyDescent="0.3">
      <c r="B4267" s="94" t="s">
        <v>1524</v>
      </c>
    </row>
    <row r="4269" spans="2:2" ht="18" x14ac:dyDescent="0.35">
      <c r="B4269" s="194" t="s">
        <v>864</v>
      </c>
    </row>
    <row r="4270" spans="2:2" x14ac:dyDescent="0.3">
      <c r="B4270" s="195" t="s">
        <v>1056</v>
      </c>
    </row>
    <row r="4271" spans="2:2" x14ac:dyDescent="0.3">
      <c r="B4271" s="195" t="s">
        <v>1525</v>
      </c>
    </row>
    <row r="4272" spans="2:2" x14ac:dyDescent="0.3">
      <c r="B4272" s="195" t="s">
        <v>1655</v>
      </c>
    </row>
    <row r="4273" spans="2:2" x14ac:dyDescent="0.3">
      <c r="B4273" s="94" t="s">
        <v>4036</v>
      </c>
    </row>
    <row r="4274" spans="2:2" x14ac:dyDescent="0.3">
      <c r="B4274" s="196" t="s">
        <v>1025</v>
      </c>
    </row>
    <row r="4275" spans="2:2" x14ac:dyDescent="0.3">
      <c r="B4275" s="94" t="s">
        <v>4037</v>
      </c>
    </row>
    <row r="4276" spans="2:2" x14ac:dyDescent="0.3">
      <c r="B4276" s="94" t="s">
        <v>4038</v>
      </c>
    </row>
    <row r="4277" spans="2:2" x14ac:dyDescent="0.3">
      <c r="B4277" s="94" t="s">
        <v>4039</v>
      </c>
    </row>
    <row r="4278" spans="2:2" x14ac:dyDescent="0.3">
      <c r="B4278" s="94" t="s">
        <v>4040</v>
      </c>
    </row>
    <row r="4279" spans="2:2" x14ac:dyDescent="0.3">
      <c r="B4279" s="94" t="s">
        <v>4041</v>
      </c>
    </row>
    <row r="4280" spans="2:2" x14ac:dyDescent="0.3">
      <c r="B4280" s="94" t="s">
        <v>4042</v>
      </c>
    </row>
    <row r="4281" spans="2:2" x14ac:dyDescent="0.3">
      <c r="B4281" s="94" t="s">
        <v>4043</v>
      </c>
    </row>
    <row r="4282" spans="2:2" x14ac:dyDescent="0.3">
      <c r="B4282" s="94" t="s">
        <v>4044</v>
      </c>
    </row>
    <row r="4283" spans="2:2" x14ac:dyDescent="0.3">
      <c r="B4283" s="94" t="s">
        <v>4045</v>
      </c>
    </row>
    <row r="4284" spans="2:2" x14ac:dyDescent="0.3">
      <c r="B4284" s="94" t="s">
        <v>4046</v>
      </c>
    </row>
    <row r="4285" spans="2:2" x14ac:dyDescent="0.3">
      <c r="B4285" s="85" t="s">
        <v>3034</v>
      </c>
    </row>
    <row r="4286" spans="2:2" x14ac:dyDescent="0.3">
      <c r="B4286" s="94" t="s">
        <v>4047</v>
      </c>
    </row>
    <row r="4287" spans="2:2" x14ac:dyDescent="0.3">
      <c r="B4287" s="94" t="s">
        <v>4048</v>
      </c>
    </row>
    <row r="4288" spans="2:2" x14ac:dyDescent="0.3">
      <c r="B4288" s="94" t="s">
        <v>4049</v>
      </c>
    </row>
    <row r="4289" spans="2:2" x14ac:dyDescent="0.3">
      <c r="B4289" s="94" t="s">
        <v>4050</v>
      </c>
    </row>
    <row r="4291" spans="2:2" ht="18" x14ac:dyDescent="0.35">
      <c r="B4291" s="194" t="s">
        <v>287</v>
      </c>
    </row>
    <row r="4292" spans="2:2" x14ac:dyDescent="0.3">
      <c r="B4292" s="195" t="s">
        <v>2874</v>
      </c>
    </row>
    <row r="4293" spans="2:2" x14ac:dyDescent="0.3">
      <c r="B4293" s="195" t="s">
        <v>986</v>
      </c>
    </row>
    <row r="4294" spans="2:2" x14ac:dyDescent="0.3">
      <c r="B4294" s="195" t="s">
        <v>1655</v>
      </c>
    </row>
    <row r="4295" spans="2:2" x14ac:dyDescent="0.3">
      <c r="B4295" s="94" t="s">
        <v>4051</v>
      </c>
    </row>
    <row r="4296" spans="2:2" x14ac:dyDescent="0.3">
      <c r="B4296" s="196" t="s">
        <v>1154</v>
      </c>
    </row>
    <row r="4297" spans="2:2" x14ac:dyDescent="0.3">
      <c r="B4297" s="94" t="s">
        <v>4052</v>
      </c>
    </row>
    <row r="4298" spans="2:2" x14ac:dyDescent="0.3">
      <c r="B4298" s="94" t="s">
        <v>4053</v>
      </c>
    </row>
    <row r="4299" spans="2:2" x14ac:dyDescent="0.3">
      <c r="B4299" s="94" t="s">
        <v>4054</v>
      </c>
    </row>
    <row r="4300" spans="2:2" x14ac:dyDescent="0.3">
      <c r="B4300" s="94" t="s">
        <v>4055</v>
      </c>
    </row>
    <row r="4301" spans="2:2" x14ac:dyDescent="0.3">
      <c r="B4301" s="94" t="s">
        <v>4056</v>
      </c>
    </row>
    <row r="4302" spans="2:2" x14ac:dyDescent="0.3">
      <c r="B4302" s="94" t="s">
        <v>4057</v>
      </c>
    </row>
    <row r="4303" spans="2:2" x14ac:dyDescent="0.3">
      <c r="B4303" s="85" t="s">
        <v>3034</v>
      </c>
    </row>
    <row r="4304" spans="2:2" x14ac:dyDescent="0.3">
      <c r="B4304" s="94" t="s">
        <v>4058</v>
      </c>
    </row>
    <row r="4305" spans="2:2" x14ac:dyDescent="0.3">
      <c r="B4305" s="94" t="s">
        <v>4059</v>
      </c>
    </row>
    <row r="4306" spans="2:2" x14ac:dyDescent="0.3">
      <c r="B4306" s="94" t="s">
        <v>1823</v>
      </c>
    </row>
    <row r="4307" spans="2:2" x14ac:dyDescent="0.3">
      <c r="B4307" s="94" t="s">
        <v>1824</v>
      </c>
    </row>
    <row r="4309" spans="2:2" ht="18" x14ac:dyDescent="0.35">
      <c r="B4309" s="194" t="s">
        <v>241</v>
      </c>
    </row>
    <row r="4310" spans="2:2" x14ac:dyDescent="0.3">
      <c r="B4310" s="195" t="s">
        <v>1782</v>
      </c>
    </row>
    <row r="4311" spans="2:2" x14ac:dyDescent="0.3">
      <c r="B4311" s="195" t="s">
        <v>986</v>
      </c>
    </row>
    <row r="4312" spans="2:2" x14ac:dyDescent="0.3">
      <c r="B4312" s="195" t="s">
        <v>987</v>
      </c>
    </row>
    <row r="4313" spans="2:2" x14ac:dyDescent="0.3">
      <c r="B4313" s="94" t="s">
        <v>4051</v>
      </c>
    </row>
    <row r="4314" spans="2:2" x14ac:dyDescent="0.3">
      <c r="B4314" s="196" t="s">
        <v>1154</v>
      </c>
    </row>
    <row r="4315" spans="2:2" x14ac:dyDescent="0.3">
      <c r="B4315" s="94" t="s">
        <v>4060</v>
      </c>
    </row>
    <row r="4316" spans="2:2" x14ac:dyDescent="0.3">
      <c r="B4316" s="94" t="s">
        <v>4061</v>
      </c>
    </row>
    <row r="4317" spans="2:2" x14ac:dyDescent="0.3">
      <c r="B4317" s="94" t="s">
        <v>4062</v>
      </c>
    </row>
    <row r="4318" spans="2:2" x14ac:dyDescent="0.3">
      <c r="B4318" s="94" t="s">
        <v>4063</v>
      </c>
    </row>
    <row r="4319" spans="2:2" x14ac:dyDescent="0.3">
      <c r="B4319" s="94" t="s">
        <v>4064</v>
      </c>
    </row>
    <row r="4320" spans="2:2" x14ac:dyDescent="0.3">
      <c r="B4320" s="85" t="s">
        <v>3130</v>
      </c>
    </row>
    <row r="4321" spans="2:2" x14ac:dyDescent="0.3">
      <c r="B4321" s="94" t="s">
        <v>1713</v>
      </c>
    </row>
    <row r="4322" spans="2:2" x14ac:dyDescent="0.3">
      <c r="B4322" s="94" t="s">
        <v>4065</v>
      </c>
    </row>
    <row r="4323" spans="2:2" x14ac:dyDescent="0.3">
      <c r="B4323" s="94" t="s">
        <v>4066</v>
      </c>
    </row>
    <row r="4324" spans="2:2" x14ac:dyDescent="0.3">
      <c r="B4324" s="94" t="s">
        <v>1824</v>
      </c>
    </row>
    <row r="4326" spans="2:2" ht="18" x14ac:dyDescent="0.35">
      <c r="B4326" s="194" t="s">
        <v>443</v>
      </c>
    </row>
    <row r="4327" spans="2:2" x14ac:dyDescent="0.3">
      <c r="B4327" s="195" t="s">
        <v>1225</v>
      </c>
    </row>
    <row r="4328" spans="2:2" x14ac:dyDescent="0.3">
      <c r="B4328" s="195" t="s">
        <v>986</v>
      </c>
    </row>
    <row r="4329" spans="2:2" x14ac:dyDescent="0.3">
      <c r="B4329" s="195" t="s">
        <v>1024</v>
      </c>
    </row>
    <row r="4330" spans="2:2" x14ac:dyDescent="0.3">
      <c r="B4330" s="94" t="s">
        <v>4067</v>
      </c>
    </row>
    <row r="4331" spans="2:2" x14ac:dyDescent="0.3">
      <c r="B4331" s="94" t="s">
        <v>4068</v>
      </c>
    </row>
    <row r="4332" spans="2:2" x14ac:dyDescent="0.3">
      <c r="B4332" s="94" t="s">
        <v>4069</v>
      </c>
    </row>
    <row r="4333" spans="2:2" x14ac:dyDescent="0.3">
      <c r="B4333" s="94" t="s">
        <v>4070</v>
      </c>
    </row>
    <row r="4334" spans="2:2" x14ac:dyDescent="0.3">
      <c r="B4334" s="196" t="s">
        <v>1154</v>
      </c>
    </row>
    <row r="4335" spans="2:2" x14ac:dyDescent="0.3">
      <c r="B4335" s="94" t="s">
        <v>4071</v>
      </c>
    </row>
    <row r="4336" spans="2:2" x14ac:dyDescent="0.3">
      <c r="B4336" s="94" t="s">
        <v>4072</v>
      </c>
    </row>
    <row r="4337" spans="2:2" x14ac:dyDescent="0.3">
      <c r="B4337" s="94" t="s">
        <v>4073</v>
      </c>
    </row>
    <row r="4338" spans="2:2" x14ac:dyDescent="0.3">
      <c r="B4338" s="94" t="s">
        <v>4074</v>
      </c>
    </row>
    <row r="4339" spans="2:2" x14ac:dyDescent="0.3">
      <c r="B4339" s="94" t="s">
        <v>4075</v>
      </c>
    </row>
    <row r="4340" spans="2:2" x14ac:dyDescent="0.3">
      <c r="B4340" s="94" t="s">
        <v>4076</v>
      </c>
    </row>
    <row r="4341" spans="2:2" x14ac:dyDescent="0.3">
      <c r="B4341" s="94" t="s">
        <v>4077</v>
      </c>
    </row>
    <row r="4342" spans="2:2" x14ac:dyDescent="0.3">
      <c r="B4342" s="94" t="s">
        <v>4078</v>
      </c>
    </row>
    <row r="4343" spans="2:2" x14ac:dyDescent="0.3">
      <c r="B4343" s="94" t="s">
        <v>4079</v>
      </c>
    </row>
    <row r="4344" spans="2:2" x14ac:dyDescent="0.3">
      <c r="B4344" s="94" t="s">
        <v>4080</v>
      </c>
    </row>
    <row r="4345" spans="2:2" x14ac:dyDescent="0.3">
      <c r="B4345" s="94" t="s">
        <v>2165</v>
      </c>
    </row>
    <row r="4347" spans="2:2" ht="18" x14ac:dyDescent="0.35">
      <c r="B4347" s="194" t="s">
        <v>895</v>
      </c>
    </row>
    <row r="4348" spans="2:2" x14ac:dyDescent="0.3">
      <c r="B4348" s="195" t="s">
        <v>1760</v>
      </c>
    </row>
    <row r="4349" spans="2:2" x14ac:dyDescent="0.3">
      <c r="B4349" s="195" t="s">
        <v>986</v>
      </c>
    </row>
    <row r="4350" spans="2:2" x14ac:dyDescent="0.3">
      <c r="B4350" s="195" t="s">
        <v>1799</v>
      </c>
    </row>
    <row r="4351" spans="2:2" x14ac:dyDescent="0.3">
      <c r="B4351" s="94" t="s">
        <v>4081</v>
      </c>
    </row>
    <row r="4352" spans="2:2" x14ac:dyDescent="0.3">
      <c r="B4352" s="196" t="s">
        <v>1154</v>
      </c>
    </row>
    <row r="4353" spans="2:2" x14ac:dyDescent="0.3">
      <c r="B4353" s="94" t="s">
        <v>4082</v>
      </c>
    </row>
    <row r="4354" spans="2:2" x14ac:dyDescent="0.3">
      <c r="B4354" s="94" t="s">
        <v>4083</v>
      </c>
    </row>
    <row r="4355" spans="2:2" x14ac:dyDescent="0.3">
      <c r="B4355" s="94" t="s">
        <v>4084</v>
      </c>
    </row>
    <row r="4356" spans="2:2" x14ac:dyDescent="0.3">
      <c r="B4356" s="94" t="s">
        <v>4085</v>
      </c>
    </row>
    <row r="4357" spans="2:2" x14ac:dyDescent="0.3">
      <c r="B4357" s="94" t="s">
        <v>4086</v>
      </c>
    </row>
    <row r="4358" spans="2:2" x14ac:dyDescent="0.3">
      <c r="B4358" s="94" t="s">
        <v>4087</v>
      </c>
    </row>
    <row r="4359" spans="2:2" x14ac:dyDescent="0.3">
      <c r="B4359" s="94" t="s">
        <v>4088</v>
      </c>
    </row>
    <row r="4360" spans="2:2" x14ac:dyDescent="0.3">
      <c r="B4360" s="94" t="s">
        <v>4089</v>
      </c>
    </row>
    <row r="4361" spans="2:2" x14ac:dyDescent="0.3">
      <c r="B4361" s="94" t="s">
        <v>4090</v>
      </c>
    </row>
    <row r="4362" spans="2:2" x14ac:dyDescent="0.3">
      <c r="B4362" s="94" t="s">
        <v>4091</v>
      </c>
    </row>
    <row r="4363" spans="2:2" x14ac:dyDescent="0.3">
      <c r="B4363" s="94" t="s">
        <v>4092</v>
      </c>
    </row>
    <row r="4364" spans="2:2" x14ac:dyDescent="0.3">
      <c r="B4364" s="94" t="s">
        <v>4093</v>
      </c>
    </row>
    <row r="4365" spans="2:2" x14ac:dyDescent="0.3">
      <c r="B4365" s="94" t="s">
        <v>4094</v>
      </c>
    </row>
    <row r="4366" spans="2:2" x14ac:dyDescent="0.3">
      <c r="B4366" s="94" t="s">
        <v>4095</v>
      </c>
    </row>
    <row r="4368" spans="2:2" ht="18" x14ac:dyDescent="0.35">
      <c r="B4368" s="194" t="s">
        <v>720</v>
      </c>
    </row>
    <row r="4369" spans="2:2" x14ac:dyDescent="0.3">
      <c r="B4369" s="195" t="s">
        <v>2641</v>
      </c>
    </row>
    <row r="4370" spans="2:2" x14ac:dyDescent="0.3">
      <c r="B4370" s="195" t="s">
        <v>1525</v>
      </c>
    </row>
    <row r="4371" spans="2:2" x14ac:dyDescent="0.3">
      <c r="B4371" s="195" t="s">
        <v>1655</v>
      </c>
    </row>
    <row r="4372" spans="2:2" x14ac:dyDescent="0.3">
      <c r="B4372" s="94" t="s">
        <v>1475</v>
      </c>
    </row>
    <row r="4373" spans="2:2" x14ac:dyDescent="0.3">
      <c r="B4373" s="196" t="s">
        <v>1025</v>
      </c>
    </row>
    <row r="4374" spans="2:2" x14ac:dyDescent="0.3">
      <c r="B4374" s="94" t="s">
        <v>4096</v>
      </c>
    </row>
    <row r="4375" spans="2:2" x14ac:dyDescent="0.3">
      <c r="B4375" s="94" t="s">
        <v>4097</v>
      </c>
    </row>
    <row r="4376" spans="2:2" x14ac:dyDescent="0.3">
      <c r="B4376" s="94" t="s">
        <v>4098</v>
      </c>
    </row>
    <row r="4377" spans="2:2" x14ac:dyDescent="0.3">
      <c r="B4377" s="94" t="s">
        <v>4099</v>
      </c>
    </row>
    <row r="4378" spans="2:2" x14ac:dyDescent="0.3">
      <c r="B4378" s="94" t="s">
        <v>4100</v>
      </c>
    </row>
    <row r="4379" spans="2:2" x14ac:dyDescent="0.3">
      <c r="B4379" s="94" t="s">
        <v>4101</v>
      </c>
    </row>
    <row r="4380" spans="2:2" x14ac:dyDescent="0.3">
      <c r="B4380" s="94" t="s">
        <v>4102</v>
      </c>
    </row>
    <row r="4381" spans="2:2" x14ac:dyDescent="0.3">
      <c r="B4381" s="94" t="s">
        <v>4103</v>
      </c>
    </row>
    <row r="4382" spans="2:2" x14ac:dyDescent="0.3">
      <c r="B4382" s="85" t="s">
        <v>3130</v>
      </c>
    </row>
    <row r="4383" spans="2:2" x14ac:dyDescent="0.3">
      <c r="B4383" s="94" t="s">
        <v>4047</v>
      </c>
    </row>
    <row r="4384" spans="2:2" x14ac:dyDescent="0.3">
      <c r="B4384" s="94" t="s">
        <v>4048</v>
      </c>
    </row>
    <row r="4385" spans="2:2" x14ac:dyDescent="0.3">
      <c r="B4385" s="94" t="s">
        <v>4049</v>
      </c>
    </row>
    <row r="4386" spans="2:2" x14ac:dyDescent="0.3">
      <c r="B4386" s="94" t="s">
        <v>4050</v>
      </c>
    </row>
    <row r="4388" spans="2:2" ht="18" x14ac:dyDescent="0.35">
      <c r="B4388" s="194" t="s">
        <v>261</v>
      </c>
    </row>
    <row r="4389" spans="2:2" x14ac:dyDescent="0.3">
      <c r="B4389" s="195" t="s">
        <v>3211</v>
      </c>
    </row>
    <row r="4390" spans="2:2" x14ac:dyDescent="0.3">
      <c r="B4390" s="195" t="s">
        <v>986</v>
      </c>
    </row>
    <row r="4391" spans="2:2" x14ac:dyDescent="0.3">
      <c r="B4391" s="195" t="s">
        <v>1153</v>
      </c>
    </row>
    <row r="4392" spans="2:2" x14ac:dyDescent="0.3">
      <c r="B4392" s="94" t="s">
        <v>4104</v>
      </c>
    </row>
    <row r="4393" spans="2:2" x14ac:dyDescent="0.3">
      <c r="B4393" s="94" t="s">
        <v>4105</v>
      </c>
    </row>
    <row r="4394" spans="2:2" x14ac:dyDescent="0.3">
      <c r="B4394" s="196" t="s">
        <v>1154</v>
      </c>
    </row>
    <row r="4395" spans="2:2" x14ac:dyDescent="0.3">
      <c r="B4395" s="94" t="s">
        <v>4106</v>
      </c>
    </row>
    <row r="4396" spans="2:2" x14ac:dyDescent="0.3">
      <c r="B4396" s="94" t="s">
        <v>4107</v>
      </c>
    </row>
    <row r="4397" spans="2:2" x14ac:dyDescent="0.3">
      <c r="B4397" s="94" t="s">
        <v>4108</v>
      </c>
    </row>
    <row r="4398" spans="2:2" x14ac:dyDescent="0.3">
      <c r="B4398" s="94" t="s">
        <v>4109</v>
      </c>
    </row>
    <row r="4399" spans="2:2" x14ac:dyDescent="0.3">
      <c r="B4399" s="94" t="s">
        <v>4110</v>
      </c>
    </row>
    <row r="4400" spans="2:2" x14ac:dyDescent="0.3">
      <c r="B4400" s="94" t="s">
        <v>4111</v>
      </c>
    </row>
    <row r="4401" spans="2:2" x14ac:dyDescent="0.3">
      <c r="B4401" s="94" t="s">
        <v>4112</v>
      </c>
    </row>
    <row r="4402" spans="2:2" x14ac:dyDescent="0.3">
      <c r="B4402" s="94" t="s">
        <v>4113</v>
      </c>
    </row>
    <row r="4403" spans="2:2" x14ac:dyDescent="0.3">
      <c r="B4403" s="94" t="s">
        <v>4114</v>
      </c>
    </row>
    <row r="4404" spans="2:2" x14ac:dyDescent="0.3">
      <c r="B4404" s="94" t="s">
        <v>4115</v>
      </c>
    </row>
    <row r="4405" spans="2:2" x14ac:dyDescent="0.3">
      <c r="B4405" s="94" t="s">
        <v>4116</v>
      </c>
    </row>
    <row r="4407" spans="2:2" ht="18" x14ac:dyDescent="0.35">
      <c r="B4407" s="194" t="s">
        <v>517</v>
      </c>
    </row>
    <row r="4408" spans="2:2" x14ac:dyDescent="0.3">
      <c r="B4408" s="195" t="s">
        <v>3395</v>
      </c>
    </row>
    <row r="4409" spans="2:2" x14ac:dyDescent="0.3">
      <c r="B4409" s="195" t="s">
        <v>986</v>
      </c>
    </row>
    <row r="4410" spans="2:2" x14ac:dyDescent="0.3">
      <c r="B4410" s="195" t="s">
        <v>2306</v>
      </c>
    </row>
    <row r="4411" spans="2:2" x14ac:dyDescent="0.3">
      <c r="B4411" s="94" t="s">
        <v>4117</v>
      </c>
    </row>
    <row r="4412" spans="2:2" x14ac:dyDescent="0.3">
      <c r="B4412" s="94" t="s">
        <v>4118</v>
      </c>
    </row>
    <row r="4413" spans="2:2" x14ac:dyDescent="0.3">
      <c r="B4413" s="196" t="s">
        <v>989</v>
      </c>
    </row>
    <row r="4414" spans="2:2" x14ac:dyDescent="0.3">
      <c r="B4414" s="94" t="s">
        <v>4119</v>
      </c>
    </row>
    <row r="4415" spans="2:2" x14ac:dyDescent="0.3">
      <c r="B4415" s="94" t="s">
        <v>4120</v>
      </c>
    </row>
    <row r="4416" spans="2:2" x14ac:dyDescent="0.3">
      <c r="B4416" s="94" t="s">
        <v>4121</v>
      </c>
    </row>
    <row r="4417" spans="2:2" x14ac:dyDescent="0.3">
      <c r="B4417" s="94" t="s">
        <v>4122</v>
      </c>
    </row>
    <row r="4418" spans="2:2" x14ac:dyDescent="0.3">
      <c r="B4418" s="94" t="s">
        <v>4123</v>
      </c>
    </row>
    <row r="4419" spans="2:2" x14ac:dyDescent="0.3">
      <c r="B4419" s="94" t="s">
        <v>4124</v>
      </c>
    </row>
    <row r="4420" spans="2:2" x14ac:dyDescent="0.3">
      <c r="B4420" s="94" t="s">
        <v>4125</v>
      </c>
    </row>
    <row r="4421" spans="2:2" x14ac:dyDescent="0.3">
      <c r="B4421" s="94" t="s">
        <v>4126</v>
      </c>
    </row>
    <row r="4422" spans="2:2" x14ac:dyDescent="0.3">
      <c r="B4422" s="85" t="s">
        <v>3208</v>
      </c>
    </row>
    <row r="4423" spans="2:2" x14ac:dyDescent="0.3">
      <c r="B4423" s="94" t="s">
        <v>4127</v>
      </c>
    </row>
    <row r="4424" spans="2:2" x14ac:dyDescent="0.3">
      <c r="B4424" s="94" t="s">
        <v>4128</v>
      </c>
    </row>
    <row r="4426" spans="2:2" ht="18" x14ac:dyDescent="0.35">
      <c r="B4426" s="194" t="s">
        <v>222</v>
      </c>
    </row>
    <row r="4427" spans="2:2" x14ac:dyDescent="0.3">
      <c r="B4427" s="195" t="s">
        <v>2027</v>
      </c>
    </row>
    <row r="4428" spans="2:2" x14ac:dyDescent="0.3">
      <c r="B4428" s="195" t="s">
        <v>1008</v>
      </c>
    </row>
    <row r="4429" spans="2:2" x14ac:dyDescent="0.3">
      <c r="B4429" s="195" t="s">
        <v>1366</v>
      </c>
    </row>
    <row r="4430" spans="2:2" x14ac:dyDescent="0.3">
      <c r="B4430" s="94" t="s">
        <v>4129</v>
      </c>
    </row>
    <row r="4431" spans="2:2" x14ac:dyDescent="0.3">
      <c r="B4431" s="94" t="s">
        <v>4130</v>
      </c>
    </row>
    <row r="4432" spans="2:2" x14ac:dyDescent="0.3">
      <c r="B4432" s="196" t="s">
        <v>989</v>
      </c>
    </row>
    <row r="4433" spans="2:2" x14ac:dyDescent="0.3">
      <c r="B4433" s="94" t="s">
        <v>4131</v>
      </c>
    </row>
    <row r="4434" spans="2:2" x14ac:dyDescent="0.3">
      <c r="B4434" s="94" t="s">
        <v>4132</v>
      </c>
    </row>
    <row r="4435" spans="2:2" x14ac:dyDescent="0.3">
      <c r="B4435" s="94" t="s">
        <v>4133</v>
      </c>
    </row>
    <row r="4436" spans="2:2" x14ac:dyDescent="0.3">
      <c r="B4436" s="94" t="s">
        <v>4134</v>
      </c>
    </row>
    <row r="4437" spans="2:2" x14ac:dyDescent="0.3">
      <c r="B4437" s="94" t="s">
        <v>4135</v>
      </c>
    </row>
    <row r="4438" spans="2:2" x14ac:dyDescent="0.3">
      <c r="B4438" s="94" t="s">
        <v>4136</v>
      </c>
    </row>
    <row r="4439" spans="2:2" x14ac:dyDescent="0.3">
      <c r="B4439" s="94" t="s">
        <v>4137</v>
      </c>
    </row>
    <row r="4440" spans="2:2" x14ac:dyDescent="0.3">
      <c r="B4440" s="94" t="s">
        <v>4138</v>
      </c>
    </row>
    <row r="4441" spans="2:2" x14ac:dyDescent="0.3">
      <c r="B4441" s="94" t="s">
        <v>4139</v>
      </c>
    </row>
    <row r="4442" spans="2:2" x14ac:dyDescent="0.3">
      <c r="B4442" s="94" t="s">
        <v>4140</v>
      </c>
    </row>
    <row r="4444" spans="2:2" ht="18" x14ac:dyDescent="0.35">
      <c r="B4444" s="194" t="s">
        <v>223</v>
      </c>
    </row>
    <row r="4445" spans="2:2" x14ac:dyDescent="0.3">
      <c r="B4445" s="195" t="s">
        <v>4141</v>
      </c>
    </row>
    <row r="4446" spans="2:2" x14ac:dyDescent="0.3">
      <c r="B4446" s="195" t="s">
        <v>1008</v>
      </c>
    </row>
    <row r="4447" spans="2:2" x14ac:dyDescent="0.3">
      <c r="B4447" s="195" t="s">
        <v>1366</v>
      </c>
    </row>
    <row r="4448" spans="2:2" x14ac:dyDescent="0.3">
      <c r="B4448" s="94" t="s">
        <v>4142</v>
      </c>
    </row>
    <row r="4449" spans="2:2" x14ac:dyDescent="0.3">
      <c r="B4449" s="94" t="s">
        <v>2797</v>
      </c>
    </row>
    <row r="4450" spans="2:2" x14ac:dyDescent="0.3">
      <c r="B4450" s="196" t="s">
        <v>1287</v>
      </c>
    </row>
    <row r="4451" spans="2:2" x14ac:dyDescent="0.3">
      <c r="B4451" s="94" t="s">
        <v>4143</v>
      </c>
    </row>
    <row r="4452" spans="2:2" x14ac:dyDescent="0.3">
      <c r="B4452" s="94" t="s">
        <v>4144</v>
      </c>
    </row>
    <row r="4453" spans="2:2" x14ac:dyDescent="0.3">
      <c r="B4453" s="94" t="s">
        <v>3604</v>
      </c>
    </row>
    <row r="4454" spans="2:2" x14ac:dyDescent="0.3">
      <c r="B4454" s="94" t="s">
        <v>4145</v>
      </c>
    </row>
    <row r="4455" spans="2:2" x14ac:dyDescent="0.3">
      <c r="B4455" s="94" t="s">
        <v>4146</v>
      </c>
    </row>
    <row r="4456" spans="2:2" x14ac:dyDescent="0.3">
      <c r="B4456" s="94" t="s">
        <v>4147</v>
      </c>
    </row>
    <row r="4457" spans="2:2" x14ac:dyDescent="0.3">
      <c r="B4457" s="94" t="s">
        <v>4148</v>
      </c>
    </row>
    <row r="4458" spans="2:2" x14ac:dyDescent="0.3">
      <c r="B4458" s="94" t="s">
        <v>4149</v>
      </c>
    </row>
    <row r="4459" spans="2:2" x14ac:dyDescent="0.3">
      <c r="B4459" s="94" t="s">
        <v>4150</v>
      </c>
    </row>
    <row r="4460" spans="2:2" x14ac:dyDescent="0.3">
      <c r="B4460" s="94" t="s">
        <v>4151</v>
      </c>
    </row>
    <row r="4461" spans="2:2" x14ac:dyDescent="0.3">
      <c r="B4461" s="94" t="s">
        <v>4152</v>
      </c>
    </row>
    <row r="4462" spans="2:2" x14ac:dyDescent="0.3">
      <c r="B4462" s="94" t="s">
        <v>4153</v>
      </c>
    </row>
    <row r="4463" spans="2:2" x14ac:dyDescent="0.3">
      <c r="B4463" s="94" t="s">
        <v>4154</v>
      </c>
    </row>
    <row r="4464" spans="2:2" x14ac:dyDescent="0.3">
      <c r="B4464" s="94" t="s">
        <v>4155</v>
      </c>
    </row>
    <row r="4465" spans="2:2" x14ac:dyDescent="0.3">
      <c r="B4465" s="94" t="s">
        <v>4156</v>
      </c>
    </row>
    <row r="4466" spans="2:2" x14ac:dyDescent="0.3">
      <c r="B4466" s="94" t="s">
        <v>4157</v>
      </c>
    </row>
    <row r="4468" spans="2:2" ht="18" x14ac:dyDescent="0.35">
      <c r="B4468" s="194" t="s">
        <v>902</v>
      </c>
    </row>
    <row r="4469" spans="2:2" x14ac:dyDescent="0.3">
      <c r="B4469" s="195" t="s">
        <v>4158</v>
      </c>
    </row>
    <row r="4470" spans="2:2" x14ac:dyDescent="0.3">
      <c r="B4470" s="195" t="s">
        <v>1008</v>
      </c>
    </row>
    <row r="4471" spans="2:2" x14ac:dyDescent="0.3">
      <c r="B4471" s="195" t="s">
        <v>997</v>
      </c>
    </row>
    <row r="4472" spans="2:2" x14ac:dyDescent="0.3">
      <c r="B4472" s="94" t="s">
        <v>4159</v>
      </c>
    </row>
    <row r="4473" spans="2:2" x14ac:dyDescent="0.3">
      <c r="B4473" s="94" t="s">
        <v>4160</v>
      </c>
    </row>
    <row r="4474" spans="2:2" x14ac:dyDescent="0.3">
      <c r="B4474" s="94" t="s">
        <v>4161</v>
      </c>
    </row>
    <row r="4475" spans="2:2" x14ac:dyDescent="0.3">
      <c r="B4475" s="94" t="s">
        <v>4162</v>
      </c>
    </row>
    <row r="4476" spans="2:2" x14ac:dyDescent="0.3">
      <c r="B4476" s="94" t="s">
        <v>4163</v>
      </c>
    </row>
    <row r="4477" spans="2:2" x14ac:dyDescent="0.3">
      <c r="B4477" s="196" t="s">
        <v>1369</v>
      </c>
    </row>
    <row r="4478" spans="2:2" x14ac:dyDescent="0.3">
      <c r="B4478" s="94" t="s">
        <v>4164</v>
      </c>
    </row>
    <row r="4479" spans="2:2" x14ac:dyDescent="0.3">
      <c r="B4479" s="94" t="s">
        <v>4165</v>
      </c>
    </row>
    <row r="4480" spans="2:2" x14ac:dyDescent="0.3">
      <c r="B4480" s="94" t="s">
        <v>4166</v>
      </c>
    </row>
    <row r="4481" spans="2:2" x14ac:dyDescent="0.3">
      <c r="B4481" s="94" t="s">
        <v>4167</v>
      </c>
    </row>
    <row r="4482" spans="2:2" x14ac:dyDescent="0.3">
      <c r="B4482" s="94" t="s">
        <v>4168</v>
      </c>
    </row>
    <row r="4483" spans="2:2" x14ac:dyDescent="0.3">
      <c r="B4483" s="94" t="s">
        <v>4169</v>
      </c>
    </row>
    <row r="4484" spans="2:2" x14ac:dyDescent="0.3">
      <c r="B4484" s="94" t="s">
        <v>4170</v>
      </c>
    </row>
    <row r="4485" spans="2:2" x14ac:dyDescent="0.3">
      <c r="B4485" s="94" t="s">
        <v>4171</v>
      </c>
    </row>
    <row r="4486" spans="2:2" x14ac:dyDescent="0.3">
      <c r="B4486" s="94" t="s">
        <v>4172</v>
      </c>
    </row>
    <row r="4487" spans="2:2" x14ac:dyDescent="0.3">
      <c r="B4487" s="94" t="s">
        <v>4173</v>
      </c>
    </row>
    <row r="4488" spans="2:2" x14ac:dyDescent="0.3">
      <c r="B4488" s="94" t="s">
        <v>4174</v>
      </c>
    </row>
    <row r="4489" spans="2:2" x14ac:dyDescent="0.3">
      <c r="B4489" s="94" t="s">
        <v>4175</v>
      </c>
    </row>
    <row r="4490" spans="2:2" x14ac:dyDescent="0.3">
      <c r="B4490" s="94" t="s">
        <v>4176</v>
      </c>
    </row>
    <row r="4491" spans="2:2" x14ac:dyDescent="0.3">
      <c r="B4491" s="94" t="s">
        <v>4177</v>
      </c>
    </row>
    <row r="4492" spans="2:2" x14ac:dyDescent="0.3">
      <c r="B4492" s="94" t="s">
        <v>4178</v>
      </c>
    </row>
    <row r="4493" spans="2:2" x14ac:dyDescent="0.3">
      <c r="B4493" s="94" t="s">
        <v>4179</v>
      </c>
    </row>
    <row r="4494" spans="2:2" x14ac:dyDescent="0.3">
      <c r="B4494" s="94" t="s">
        <v>4180</v>
      </c>
    </row>
    <row r="4495" spans="2:2" x14ac:dyDescent="0.3">
      <c r="B4495" s="94" t="s">
        <v>4181</v>
      </c>
    </row>
    <row r="4496" spans="2:2" x14ac:dyDescent="0.3">
      <c r="B4496" s="94" t="s">
        <v>4182</v>
      </c>
    </row>
    <row r="4497" spans="2:2" x14ac:dyDescent="0.3">
      <c r="B4497" s="94" t="s">
        <v>4183</v>
      </c>
    </row>
    <row r="4498" spans="2:2" x14ac:dyDescent="0.3">
      <c r="B4498" s="94" t="s">
        <v>4178</v>
      </c>
    </row>
    <row r="4499" spans="2:2" x14ac:dyDescent="0.3">
      <c r="B4499" s="94" t="s">
        <v>4184</v>
      </c>
    </row>
    <row r="4500" spans="2:2" x14ac:dyDescent="0.3">
      <c r="B4500" s="94" t="s">
        <v>4185</v>
      </c>
    </row>
    <row r="4501" spans="2:2" x14ac:dyDescent="0.3">
      <c r="B4501" s="94" t="s">
        <v>4186</v>
      </c>
    </row>
    <row r="4502" spans="2:2" x14ac:dyDescent="0.3">
      <c r="B4502" s="94" t="s">
        <v>4187</v>
      </c>
    </row>
    <row r="4503" spans="2:2" x14ac:dyDescent="0.3">
      <c r="B4503" s="94" t="s">
        <v>4188</v>
      </c>
    </row>
    <row r="4504" spans="2:2" x14ac:dyDescent="0.3">
      <c r="B4504" s="94" t="s">
        <v>4189</v>
      </c>
    </row>
    <row r="4505" spans="2:2" x14ac:dyDescent="0.3">
      <c r="B4505" s="94" t="s">
        <v>4178</v>
      </c>
    </row>
    <row r="4506" spans="2:2" x14ac:dyDescent="0.3">
      <c r="B4506" s="94" t="s">
        <v>4190</v>
      </c>
    </row>
    <row r="4507" spans="2:2" x14ac:dyDescent="0.3">
      <c r="B4507" s="94" t="s">
        <v>4191</v>
      </c>
    </row>
    <row r="4508" spans="2:2" x14ac:dyDescent="0.3">
      <c r="B4508" s="94" t="s">
        <v>4192</v>
      </c>
    </row>
    <row r="4509" spans="2:2" x14ac:dyDescent="0.3">
      <c r="B4509" s="94" t="s">
        <v>4193</v>
      </c>
    </row>
    <row r="4510" spans="2:2" x14ac:dyDescent="0.3">
      <c r="B4510" s="94" t="s">
        <v>4194</v>
      </c>
    </row>
    <row r="4511" spans="2:2" x14ac:dyDescent="0.3">
      <c r="B4511" s="94" t="s">
        <v>4195</v>
      </c>
    </row>
    <row r="4512" spans="2:2" x14ac:dyDescent="0.3">
      <c r="B4512" s="94" t="s">
        <v>4196</v>
      </c>
    </row>
    <row r="4513" spans="2:2" x14ac:dyDescent="0.3">
      <c r="B4513" s="94" t="s">
        <v>4197</v>
      </c>
    </row>
    <row r="4514" spans="2:2" x14ac:dyDescent="0.3">
      <c r="B4514" s="94" t="s">
        <v>4198</v>
      </c>
    </row>
    <row r="4515" spans="2:2" x14ac:dyDescent="0.3">
      <c r="B4515" s="94" t="s">
        <v>4199</v>
      </c>
    </row>
    <row r="4516" spans="2:2" x14ac:dyDescent="0.3">
      <c r="B4516" s="94" t="s">
        <v>4200</v>
      </c>
    </row>
    <row r="4517" spans="2:2" x14ac:dyDescent="0.3">
      <c r="B4517" s="94" t="s">
        <v>4201</v>
      </c>
    </row>
    <row r="4518" spans="2:2" x14ac:dyDescent="0.3">
      <c r="B4518" s="94" t="s">
        <v>4198</v>
      </c>
    </row>
    <row r="4519" spans="2:2" x14ac:dyDescent="0.3">
      <c r="B4519" s="94" t="s">
        <v>4202</v>
      </c>
    </row>
    <row r="4520" spans="2:2" x14ac:dyDescent="0.3">
      <c r="B4520" s="94" t="s">
        <v>4203</v>
      </c>
    </row>
    <row r="4521" spans="2:2" x14ac:dyDescent="0.3">
      <c r="B4521" s="94" t="s">
        <v>4204</v>
      </c>
    </row>
    <row r="4522" spans="2:2" x14ac:dyDescent="0.3">
      <c r="B4522" s="94" t="s">
        <v>4205</v>
      </c>
    </row>
    <row r="4523" spans="2:2" x14ac:dyDescent="0.3">
      <c r="B4523" s="94" t="s">
        <v>4206</v>
      </c>
    </row>
    <row r="4524" spans="2:2" x14ac:dyDescent="0.3">
      <c r="B4524" s="94" t="s">
        <v>4207</v>
      </c>
    </row>
    <row r="4525" spans="2:2" x14ac:dyDescent="0.3">
      <c r="B4525" s="94" t="s">
        <v>4208</v>
      </c>
    </row>
    <row r="4526" spans="2:2" x14ac:dyDescent="0.3">
      <c r="B4526" s="94" t="s">
        <v>4209</v>
      </c>
    </row>
    <row r="4527" spans="2:2" x14ac:dyDescent="0.3">
      <c r="B4527" s="94" t="s">
        <v>4210</v>
      </c>
    </row>
    <row r="4528" spans="2:2" x14ac:dyDescent="0.3">
      <c r="B4528" s="94" t="s">
        <v>4211</v>
      </c>
    </row>
    <row r="4529" spans="2:2" x14ac:dyDescent="0.3">
      <c r="B4529" s="94" t="s">
        <v>4212</v>
      </c>
    </row>
    <row r="4530" spans="2:2" x14ac:dyDescent="0.3">
      <c r="B4530" s="94" t="s">
        <v>4213</v>
      </c>
    </row>
    <row r="4531" spans="2:2" x14ac:dyDescent="0.3">
      <c r="B4531" s="94" t="s">
        <v>4214</v>
      </c>
    </row>
    <row r="4532" spans="2:2" x14ac:dyDescent="0.3">
      <c r="B4532" s="94" t="s">
        <v>4215</v>
      </c>
    </row>
    <row r="4533" spans="2:2" x14ac:dyDescent="0.3">
      <c r="B4533" s="94" t="s">
        <v>4216</v>
      </c>
    </row>
    <row r="4534" spans="2:2" x14ac:dyDescent="0.3">
      <c r="B4534" s="94" t="s">
        <v>4217</v>
      </c>
    </row>
    <row r="4535" spans="2:2" x14ac:dyDescent="0.3">
      <c r="B4535" s="94" t="s">
        <v>4218</v>
      </c>
    </row>
    <row r="4536" spans="2:2" x14ac:dyDescent="0.3">
      <c r="B4536" s="94" t="s">
        <v>4219</v>
      </c>
    </row>
    <row r="4538" spans="2:2" ht="18" x14ac:dyDescent="0.35">
      <c r="B4538" s="194" t="s">
        <v>820</v>
      </c>
    </row>
    <row r="4539" spans="2:2" x14ac:dyDescent="0.3">
      <c r="B4539" s="195" t="s">
        <v>2616</v>
      </c>
    </row>
    <row r="4540" spans="2:2" x14ac:dyDescent="0.3">
      <c r="B4540" s="195" t="s">
        <v>986</v>
      </c>
    </row>
    <row r="4541" spans="2:2" x14ac:dyDescent="0.3">
      <c r="B4541" s="195" t="s">
        <v>1799</v>
      </c>
    </row>
    <row r="4542" spans="2:2" x14ac:dyDescent="0.3">
      <c r="B4542" s="94" t="s">
        <v>988</v>
      </c>
    </row>
    <row r="4543" spans="2:2" x14ac:dyDescent="0.3">
      <c r="B4543" s="196" t="s">
        <v>1154</v>
      </c>
    </row>
    <row r="4544" spans="2:2" x14ac:dyDescent="0.3">
      <c r="B4544" s="94" t="s">
        <v>4220</v>
      </c>
    </row>
    <row r="4545" spans="2:2" x14ac:dyDescent="0.3">
      <c r="B4545" s="94" t="s">
        <v>4221</v>
      </c>
    </row>
    <row r="4546" spans="2:2" x14ac:dyDescent="0.3">
      <c r="B4546" s="94" t="s">
        <v>4222</v>
      </c>
    </row>
    <row r="4547" spans="2:2" x14ac:dyDescent="0.3">
      <c r="B4547" s="94" t="s">
        <v>4223</v>
      </c>
    </row>
    <row r="4548" spans="2:2" x14ac:dyDescent="0.3">
      <c r="B4548" s="94" t="s">
        <v>4224</v>
      </c>
    </row>
    <row r="4549" spans="2:2" x14ac:dyDescent="0.3">
      <c r="B4549" s="94" t="s">
        <v>4225</v>
      </c>
    </row>
    <row r="4550" spans="2:2" x14ac:dyDescent="0.3">
      <c r="B4550" s="94" t="s">
        <v>4226</v>
      </c>
    </row>
    <row r="4551" spans="2:2" x14ac:dyDescent="0.3">
      <c r="B4551" s="94" t="s">
        <v>4227</v>
      </c>
    </row>
    <row r="4552" spans="2:2" x14ac:dyDescent="0.3">
      <c r="B4552" s="94" t="s">
        <v>4228</v>
      </c>
    </row>
    <row r="4553" spans="2:2" x14ac:dyDescent="0.3">
      <c r="B4553" s="94" t="s">
        <v>4229</v>
      </c>
    </row>
    <row r="4554" spans="2:2" x14ac:dyDescent="0.3">
      <c r="B4554" s="94" t="s">
        <v>4230</v>
      </c>
    </row>
    <row r="4555" spans="2:2" x14ac:dyDescent="0.3">
      <c r="B4555" s="94" t="s">
        <v>4231</v>
      </c>
    </row>
    <row r="4556" spans="2:2" x14ac:dyDescent="0.3">
      <c r="B4556" s="94" t="s">
        <v>4232</v>
      </c>
    </row>
    <row r="4557" spans="2:2" x14ac:dyDescent="0.3">
      <c r="B4557" s="94" t="s">
        <v>4233</v>
      </c>
    </row>
    <row r="4559" spans="2:2" ht="18" x14ac:dyDescent="0.35">
      <c r="B4559" s="194" t="s">
        <v>379</v>
      </c>
    </row>
    <row r="4560" spans="2:2" x14ac:dyDescent="0.3">
      <c r="B4560" s="195" t="s">
        <v>3203</v>
      </c>
    </row>
    <row r="4561" spans="2:2" x14ac:dyDescent="0.3">
      <c r="B4561" s="195" t="s">
        <v>986</v>
      </c>
    </row>
    <row r="4562" spans="2:2" x14ac:dyDescent="0.3">
      <c r="B4562" s="195" t="s">
        <v>1366</v>
      </c>
    </row>
    <row r="4563" spans="2:2" x14ac:dyDescent="0.3">
      <c r="B4563" s="94" t="s">
        <v>988</v>
      </c>
    </row>
    <row r="4564" spans="2:2" x14ac:dyDescent="0.3">
      <c r="B4564" s="196" t="s">
        <v>989</v>
      </c>
    </row>
    <row r="4565" spans="2:2" x14ac:dyDescent="0.3">
      <c r="B4565" s="94" t="s">
        <v>4234</v>
      </c>
    </row>
    <row r="4566" spans="2:2" x14ac:dyDescent="0.3">
      <c r="B4566" s="94" t="s">
        <v>4235</v>
      </c>
    </row>
    <row r="4567" spans="2:2" x14ac:dyDescent="0.3">
      <c r="B4567" s="85" t="s">
        <v>3208</v>
      </c>
    </row>
    <row r="4568" spans="2:2" x14ac:dyDescent="0.3">
      <c r="B4568" s="94" t="s">
        <v>1402</v>
      </c>
    </row>
    <row r="4569" spans="2:2" x14ac:dyDescent="0.3">
      <c r="B4569" s="94" t="s">
        <v>4236</v>
      </c>
    </row>
    <row r="4571" spans="2:2" ht="18" x14ac:dyDescent="0.35">
      <c r="B4571" s="194" t="s">
        <v>425</v>
      </c>
    </row>
    <row r="4572" spans="2:2" x14ac:dyDescent="0.3">
      <c r="B4572" s="195" t="s">
        <v>1916</v>
      </c>
    </row>
    <row r="4573" spans="2:2" x14ac:dyDescent="0.3">
      <c r="B4573" s="195" t="s">
        <v>986</v>
      </c>
    </row>
    <row r="4574" spans="2:2" x14ac:dyDescent="0.3">
      <c r="B4574" s="195" t="s">
        <v>2306</v>
      </c>
    </row>
    <row r="4575" spans="2:2" x14ac:dyDescent="0.3">
      <c r="B4575" s="94" t="s">
        <v>4237</v>
      </c>
    </row>
    <row r="4576" spans="2:2" x14ac:dyDescent="0.3">
      <c r="B4576" s="94" t="s">
        <v>4238</v>
      </c>
    </row>
    <row r="4577" spans="2:2" x14ac:dyDescent="0.3">
      <c r="B4577" s="196" t="s">
        <v>1346</v>
      </c>
    </row>
    <row r="4578" spans="2:2" x14ac:dyDescent="0.3">
      <c r="B4578" s="94" t="s">
        <v>4239</v>
      </c>
    </row>
    <row r="4579" spans="2:2" x14ac:dyDescent="0.3">
      <c r="B4579" s="94" t="s">
        <v>4240</v>
      </c>
    </row>
    <row r="4580" spans="2:2" x14ac:dyDescent="0.3">
      <c r="B4580" s="94" t="s">
        <v>4241</v>
      </c>
    </row>
    <row r="4581" spans="2:2" x14ac:dyDescent="0.3">
      <c r="B4581" s="94" t="s">
        <v>4242</v>
      </c>
    </row>
    <row r="4582" spans="2:2" x14ac:dyDescent="0.3">
      <c r="B4582" s="94" t="s">
        <v>4243</v>
      </c>
    </row>
    <row r="4583" spans="2:2" x14ac:dyDescent="0.3">
      <c r="B4583" s="94" t="s">
        <v>4244</v>
      </c>
    </row>
    <row r="4584" spans="2:2" x14ac:dyDescent="0.3">
      <c r="B4584" s="94" t="s">
        <v>4245</v>
      </c>
    </row>
    <row r="4585" spans="2:2" x14ac:dyDescent="0.3">
      <c r="B4585" s="94" t="s">
        <v>4246</v>
      </c>
    </row>
    <row r="4586" spans="2:2" x14ac:dyDescent="0.3">
      <c r="B4586" s="94" t="s">
        <v>4247</v>
      </c>
    </row>
    <row r="4587" spans="2:2" x14ac:dyDescent="0.3">
      <c r="B4587" s="94" t="s">
        <v>4248</v>
      </c>
    </row>
    <row r="4588" spans="2:2" x14ac:dyDescent="0.3">
      <c r="B4588" s="94" t="s">
        <v>4249</v>
      </c>
    </row>
    <row r="4589" spans="2:2" x14ac:dyDescent="0.3">
      <c r="B4589" s="85" t="s">
        <v>3208</v>
      </c>
    </row>
    <row r="4590" spans="2:2" x14ac:dyDescent="0.3">
      <c r="B4590" s="94" t="s">
        <v>1932</v>
      </c>
    </row>
    <row r="4591" spans="2:2" x14ac:dyDescent="0.3">
      <c r="B4591" s="94" t="s">
        <v>4250</v>
      </c>
    </row>
    <row r="4593" spans="2:2" ht="18" x14ac:dyDescent="0.35">
      <c r="B4593" s="194" t="s">
        <v>242</v>
      </c>
    </row>
    <row r="4594" spans="2:2" x14ac:dyDescent="0.3">
      <c r="B4594" s="195" t="s">
        <v>1735</v>
      </c>
    </row>
    <row r="4595" spans="2:2" x14ac:dyDescent="0.3">
      <c r="B4595" s="195" t="s">
        <v>986</v>
      </c>
    </row>
    <row r="4596" spans="2:2" x14ac:dyDescent="0.3">
      <c r="B4596" s="195" t="s">
        <v>1366</v>
      </c>
    </row>
    <row r="4597" spans="2:2" x14ac:dyDescent="0.3">
      <c r="B4597" s="94" t="s">
        <v>4251</v>
      </c>
    </row>
    <row r="4598" spans="2:2" x14ac:dyDescent="0.3">
      <c r="B4598" s="94" t="s">
        <v>4252</v>
      </c>
    </row>
    <row r="4599" spans="2:2" x14ac:dyDescent="0.3">
      <c r="B4599" s="196" t="s">
        <v>1025</v>
      </c>
    </row>
    <row r="4600" spans="2:2" x14ac:dyDescent="0.3">
      <c r="B4600" s="94" t="s">
        <v>4253</v>
      </c>
    </row>
    <row r="4601" spans="2:2" x14ac:dyDescent="0.3">
      <c r="B4601" s="94" t="s">
        <v>4254</v>
      </c>
    </row>
    <row r="4602" spans="2:2" x14ac:dyDescent="0.3">
      <c r="B4602" s="94" t="s">
        <v>4255</v>
      </c>
    </row>
    <row r="4603" spans="2:2" x14ac:dyDescent="0.3">
      <c r="B4603" s="94" t="s">
        <v>4256</v>
      </c>
    </row>
    <row r="4604" spans="2:2" x14ac:dyDescent="0.3">
      <c r="B4604" s="85" t="s">
        <v>3034</v>
      </c>
    </row>
    <row r="4605" spans="2:2" x14ac:dyDescent="0.3">
      <c r="B4605" s="94" t="s">
        <v>1713</v>
      </c>
    </row>
    <row r="4606" spans="2:2" x14ac:dyDescent="0.3">
      <c r="B4606" s="94" t="s">
        <v>1714</v>
      </c>
    </row>
    <row r="4608" spans="2:2" ht="18" x14ac:dyDescent="0.35">
      <c r="B4608" s="194" t="s">
        <v>476</v>
      </c>
    </row>
    <row r="4609" spans="2:2" x14ac:dyDescent="0.3">
      <c r="B4609" s="195" t="s">
        <v>2443</v>
      </c>
    </row>
    <row r="4610" spans="2:2" x14ac:dyDescent="0.3">
      <c r="B4610" s="195" t="s">
        <v>986</v>
      </c>
    </row>
    <row r="4611" spans="2:2" x14ac:dyDescent="0.3">
      <c r="B4611" s="195" t="s">
        <v>1366</v>
      </c>
    </row>
    <row r="4612" spans="2:2" x14ac:dyDescent="0.3">
      <c r="B4612" s="94" t="s">
        <v>4257</v>
      </c>
    </row>
    <row r="4613" spans="2:2" x14ac:dyDescent="0.3">
      <c r="B4613" s="196" t="s">
        <v>1706</v>
      </c>
    </row>
    <row r="4614" spans="2:2" x14ac:dyDescent="0.3">
      <c r="B4614" s="94" t="s">
        <v>4258</v>
      </c>
    </row>
    <row r="4615" spans="2:2" x14ac:dyDescent="0.3">
      <c r="B4615" s="94" t="s">
        <v>4259</v>
      </c>
    </row>
    <row r="4617" spans="2:2" ht="18" x14ac:dyDescent="0.35">
      <c r="B4617" s="194" t="s">
        <v>243</v>
      </c>
    </row>
    <row r="4618" spans="2:2" x14ac:dyDescent="0.3">
      <c r="B4618" s="195" t="s">
        <v>1023</v>
      </c>
    </row>
    <row r="4619" spans="2:2" x14ac:dyDescent="0.3">
      <c r="B4619" s="195" t="s">
        <v>986</v>
      </c>
    </row>
    <row r="4620" spans="2:2" x14ac:dyDescent="0.3">
      <c r="B4620" s="195" t="s">
        <v>987</v>
      </c>
    </row>
    <row r="4621" spans="2:2" x14ac:dyDescent="0.3">
      <c r="B4621" s="94" t="s">
        <v>1475</v>
      </c>
    </row>
    <row r="4622" spans="2:2" x14ac:dyDescent="0.3">
      <c r="B4622" s="196" t="s">
        <v>989</v>
      </c>
    </row>
    <row r="4623" spans="2:2" x14ac:dyDescent="0.3">
      <c r="B4623" s="94" t="s">
        <v>4260</v>
      </c>
    </row>
    <row r="4624" spans="2:2" x14ac:dyDescent="0.3">
      <c r="B4624" s="94" t="s">
        <v>4261</v>
      </c>
    </row>
    <row r="4625" spans="2:2" x14ac:dyDescent="0.3">
      <c r="B4625" s="94" t="s">
        <v>4262</v>
      </c>
    </row>
    <row r="4626" spans="2:2" x14ac:dyDescent="0.3">
      <c r="B4626" s="94" t="s">
        <v>4263</v>
      </c>
    </row>
    <row r="4627" spans="2:2" x14ac:dyDescent="0.3">
      <c r="B4627" s="94" t="s">
        <v>4264</v>
      </c>
    </row>
    <row r="4628" spans="2:2" x14ac:dyDescent="0.3">
      <c r="B4628" s="94" t="s">
        <v>4265</v>
      </c>
    </row>
    <row r="4629" spans="2:2" x14ac:dyDescent="0.3">
      <c r="B4629" s="94" t="s">
        <v>4266</v>
      </c>
    </row>
    <row r="4630" spans="2:2" x14ac:dyDescent="0.3">
      <c r="B4630" s="94" t="s">
        <v>4267</v>
      </c>
    </row>
    <row r="4631" spans="2:2" x14ac:dyDescent="0.3">
      <c r="B4631" s="94" t="s">
        <v>4268</v>
      </c>
    </row>
    <row r="4632" spans="2:2" x14ac:dyDescent="0.3">
      <c r="B4632" s="94" t="s">
        <v>4269</v>
      </c>
    </row>
    <row r="4633" spans="2:2" x14ac:dyDescent="0.3">
      <c r="B4633" s="94" t="s">
        <v>4270</v>
      </c>
    </row>
    <row r="4634" spans="2:2" x14ac:dyDescent="0.3">
      <c r="B4634" s="94" t="s">
        <v>4271</v>
      </c>
    </row>
    <row r="4635" spans="2:2" x14ac:dyDescent="0.3">
      <c r="B4635" s="94" t="s">
        <v>4272</v>
      </c>
    </row>
    <row r="4637" spans="2:2" ht="18" x14ac:dyDescent="0.35">
      <c r="B4637" s="194" t="s">
        <v>288</v>
      </c>
    </row>
    <row r="4638" spans="2:2" x14ac:dyDescent="0.3">
      <c r="B4638" s="195" t="s">
        <v>4273</v>
      </c>
    </row>
    <row r="4639" spans="2:2" x14ac:dyDescent="0.3">
      <c r="B4639" s="195" t="s">
        <v>1865</v>
      </c>
    </row>
    <row r="4640" spans="2:2" x14ac:dyDescent="0.3">
      <c r="B4640" s="195" t="s">
        <v>1024</v>
      </c>
    </row>
    <row r="4641" spans="2:2" x14ac:dyDescent="0.3">
      <c r="B4641" s="94" t="s">
        <v>4274</v>
      </c>
    </row>
    <row r="4642" spans="2:2" x14ac:dyDescent="0.3">
      <c r="B4642" s="94" t="s">
        <v>4275</v>
      </c>
    </row>
    <row r="4643" spans="2:2" x14ac:dyDescent="0.3">
      <c r="B4643" s="94" t="s">
        <v>4276</v>
      </c>
    </row>
    <row r="4644" spans="2:2" x14ac:dyDescent="0.3">
      <c r="B4644" s="196" t="s">
        <v>989</v>
      </c>
    </row>
    <row r="4645" spans="2:2" x14ac:dyDescent="0.3">
      <c r="B4645" s="94" t="s">
        <v>4277</v>
      </c>
    </row>
    <row r="4646" spans="2:2" x14ac:dyDescent="0.3">
      <c r="B4646" s="94" t="s">
        <v>4278</v>
      </c>
    </row>
    <row r="4647" spans="2:2" x14ac:dyDescent="0.3">
      <c r="B4647" s="94" t="s">
        <v>4279</v>
      </c>
    </row>
    <row r="4648" spans="2:2" x14ac:dyDescent="0.3">
      <c r="B4648" s="94" t="s">
        <v>4280</v>
      </c>
    </row>
    <row r="4649" spans="2:2" x14ac:dyDescent="0.3">
      <c r="B4649" s="94" t="s">
        <v>4281</v>
      </c>
    </row>
    <row r="4650" spans="2:2" x14ac:dyDescent="0.3">
      <c r="B4650" s="94" t="s">
        <v>4282</v>
      </c>
    </row>
    <row r="4651" spans="2:2" x14ac:dyDescent="0.3">
      <c r="B4651" s="94" t="s">
        <v>4283</v>
      </c>
    </row>
    <row r="4652" spans="2:2" x14ac:dyDescent="0.3">
      <c r="B4652" s="94" t="s">
        <v>4284</v>
      </c>
    </row>
    <row r="4653" spans="2:2" x14ac:dyDescent="0.3">
      <c r="B4653" s="94" t="s">
        <v>4285</v>
      </c>
    </row>
    <row r="4654" spans="2:2" x14ac:dyDescent="0.3">
      <c r="B4654" s="94" t="s">
        <v>4286</v>
      </c>
    </row>
    <row r="4655" spans="2:2" x14ac:dyDescent="0.3">
      <c r="B4655" s="94" t="s">
        <v>4287</v>
      </c>
    </row>
    <row r="4656" spans="2:2" x14ac:dyDescent="0.3">
      <c r="B4656" s="94" t="s">
        <v>4288</v>
      </c>
    </row>
    <row r="4657" spans="2:2" x14ac:dyDescent="0.3">
      <c r="B4657" s="94" t="s">
        <v>4289</v>
      </c>
    </row>
    <row r="4658" spans="2:2" x14ac:dyDescent="0.3">
      <c r="B4658" s="94" t="s">
        <v>4290</v>
      </c>
    </row>
    <row r="4659" spans="2:2" x14ac:dyDescent="0.3">
      <c r="B4659" s="94" t="s">
        <v>4291</v>
      </c>
    </row>
    <row r="4660" spans="2:2" x14ac:dyDescent="0.3">
      <c r="B4660" s="94" t="s">
        <v>4292</v>
      </c>
    </row>
    <row r="4661" spans="2:2" x14ac:dyDescent="0.3">
      <c r="B4661" s="94" t="s">
        <v>4293</v>
      </c>
    </row>
    <row r="4663" spans="2:2" ht="18" x14ac:dyDescent="0.35">
      <c r="B4663" s="194" t="s">
        <v>964</v>
      </c>
    </row>
    <row r="4664" spans="2:2" x14ac:dyDescent="0.3">
      <c r="B4664" s="195" t="s">
        <v>2183</v>
      </c>
    </row>
    <row r="4665" spans="2:2" x14ac:dyDescent="0.3">
      <c r="B4665" s="195" t="s">
        <v>986</v>
      </c>
    </row>
    <row r="4666" spans="2:2" x14ac:dyDescent="0.3">
      <c r="B4666" s="195" t="s">
        <v>1366</v>
      </c>
    </row>
    <row r="4667" spans="2:2" x14ac:dyDescent="0.3">
      <c r="B4667" s="94" t="s">
        <v>4294</v>
      </c>
    </row>
    <row r="4668" spans="2:2" x14ac:dyDescent="0.3">
      <c r="B4668" s="94" t="s">
        <v>4295</v>
      </c>
    </row>
    <row r="4669" spans="2:2" x14ac:dyDescent="0.3">
      <c r="B4669" s="94" t="s">
        <v>4296</v>
      </c>
    </row>
    <row r="4670" spans="2:2" x14ac:dyDescent="0.3">
      <c r="B4670" s="94" t="s">
        <v>4297</v>
      </c>
    </row>
    <row r="4671" spans="2:2" x14ac:dyDescent="0.3">
      <c r="B4671" s="196" t="s">
        <v>989</v>
      </c>
    </row>
    <row r="4672" spans="2:2" x14ac:dyDescent="0.3">
      <c r="B4672" s="94" t="s">
        <v>4298</v>
      </c>
    </row>
    <row r="4673" spans="2:2" x14ac:dyDescent="0.3">
      <c r="B4673" s="94" t="s">
        <v>4299</v>
      </c>
    </row>
    <row r="4674" spans="2:2" x14ac:dyDescent="0.3">
      <c r="B4674" s="94" t="s">
        <v>4300</v>
      </c>
    </row>
    <row r="4675" spans="2:2" x14ac:dyDescent="0.3">
      <c r="B4675" s="94" t="s">
        <v>4301</v>
      </c>
    </row>
    <row r="4676" spans="2:2" x14ac:dyDescent="0.3">
      <c r="B4676" s="94" t="s">
        <v>4302</v>
      </c>
    </row>
    <row r="4677" spans="2:2" x14ac:dyDescent="0.3">
      <c r="B4677" s="94" t="s">
        <v>4303</v>
      </c>
    </row>
    <row r="4678" spans="2:2" x14ac:dyDescent="0.3">
      <c r="B4678" s="94" t="s">
        <v>4304</v>
      </c>
    </row>
    <row r="4679" spans="2:2" x14ac:dyDescent="0.3">
      <c r="B4679" s="94" t="s">
        <v>4305</v>
      </c>
    </row>
    <row r="4680" spans="2:2" x14ac:dyDescent="0.3">
      <c r="B4680" s="94" t="s">
        <v>4306</v>
      </c>
    </row>
    <row r="4681" spans="2:2" x14ac:dyDescent="0.3">
      <c r="B4681" s="94" t="s">
        <v>4307</v>
      </c>
    </row>
    <row r="4682" spans="2:2" x14ac:dyDescent="0.3">
      <c r="B4682" s="94" t="s">
        <v>4308</v>
      </c>
    </row>
    <row r="4683" spans="2:2" x14ac:dyDescent="0.3">
      <c r="B4683" s="94" t="s">
        <v>4309</v>
      </c>
    </row>
    <row r="4684" spans="2:2" x14ac:dyDescent="0.3">
      <c r="B4684" s="94" t="s">
        <v>4310</v>
      </c>
    </row>
    <row r="4685" spans="2:2" x14ac:dyDescent="0.3">
      <c r="B4685" s="94" t="s">
        <v>4311</v>
      </c>
    </row>
    <row r="4686" spans="2:2" x14ac:dyDescent="0.3">
      <c r="B4686" s="94" t="s">
        <v>4312</v>
      </c>
    </row>
    <row r="4687" spans="2:2" x14ac:dyDescent="0.3">
      <c r="B4687" s="94" t="s">
        <v>4313</v>
      </c>
    </row>
    <row r="4688" spans="2:2" x14ac:dyDescent="0.3">
      <c r="B4688" s="94" t="s">
        <v>4314</v>
      </c>
    </row>
    <row r="4690" spans="2:2" ht="18" x14ac:dyDescent="0.35">
      <c r="B4690" s="194" t="s">
        <v>262</v>
      </c>
    </row>
    <row r="4691" spans="2:2" x14ac:dyDescent="0.3">
      <c r="B4691" s="195" t="s">
        <v>4315</v>
      </c>
    </row>
    <row r="4692" spans="2:2" x14ac:dyDescent="0.3">
      <c r="B4692" s="195" t="s">
        <v>1008</v>
      </c>
    </row>
    <row r="4693" spans="2:2" x14ac:dyDescent="0.3">
      <c r="B4693" s="195" t="s">
        <v>4316</v>
      </c>
    </row>
    <row r="4694" spans="2:2" x14ac:dyDescent="0.3">
      <c r="B4694" s="94" t="s">
        <v>4317</v>
      </c>
    </row>
    <row r="4695" spans="2:2" x14ac:dyDescent="0.3">
      <c r="B4695" s="196" t="s">
        <v>999</v>
      </c>
    </row>
    <row r="4696" spans="2:2" x14ac:dyDescent="0.3">
      <c r="B4696" s="94" t="s">
        <v>4318</v>
      </c>
    </row>
    <row r="4697" spans="2:2" x14ac:dyDescent="0.3">
      <c r="B4697" s="94" t="s">
        <v>4319</v>
      </c>
    </row>
    <row r="4698" spans="2:2" x14ac:dyDescent="0.3">
      <c r="B4698" s="94" t="s">
        <v>4320</v>
      </c>
    </row>
    <row r="4699" spans="2:2" x14ac:dyDescent="0.3">
      <c r="B4699" s="94" t="s">
        <v>4321</v>
      </c>
    </row>
    <row r="4700" spans="2:2" x14ac:dyDescent="0.3">
      <c r="B4700" s="94" t="s">
        <v>4322</v>
      </c>
    </row>
    <row r="4701" spans="2:2" x14ac:dyDescent="0.3">
      <c r="B4701" s="94" t="s">
        <v>4323</v>
      </c>
    </row>
    <row r="4702" spans="2:2" x14ac:dyDescent="0.3">
      <c r="B4702" s="94" t="s">
        <v>4324</v>
      </c>
    </row>
    <row r="4703" spans="2:2" x14ac:dyDescent="0.3">
      <c r="B4703" s="94" t="s">
        <v>4325</v>
      </c>
    </row>
    <row r="4704" spans="2:2" x14ac:dyDescent="0.3">
      <c r="B4704" s="94" t="s">
        <v>4326</v>
      </c>
    </row>
    <row r="4705" spans="2:2" x14ac:dyDescent="0.3">
      <c r="B4705" s="94" t="s">
        <v>4327</v>
      </c>
    </row>
    <row r="4706" spans="2:2" x14ac:dyDescent="0.3">
      <c r="B4706" s="94" t="s">
        <v>4328</v>
      </c>
    </row>
    <row r="4707" spans="2:2" x14ac:dyDescent="0.3">
      <c r="B4707" s="94" t="s">
        <v>4329</v>
      </c>
    </row>
    <row r="4708" spans="2:2" x14ac:dyDescent="0.3">
      <c r="B4708" s="94" t="s">
        <v>4330</v>
      </c>
    </row>
    <row r="4709" spans="2:2" x14ac:dyDescent="0.3">
      <c r="B4709" s="94" t="s">
        <v>4331</v>
      </c>
    </row>
    <row r="4710" spans="2:2" x14ac:dyDescent="0.3">
      <c r="B4710" s="94" t="s">
        <v>4332</v>
      </c>
    </row>
    <row r="4711" spans="2:2" x14ac:dyDescent="0.3">
      <c r="B4711" s="94" t="s">
        <v>4333</v>
      </c>
    </row>
    <row r="4713" spans="2:2" ht="18" x14ac:dyDescent="0.35">
      <c r="B4713" s="194" t="s">
        <v>244</v>
      </c>
    </row>
    <row r="4714" spans="2:2" x14ac:dyDescent="0.3">
      <c r="B4714" s="195" t="s">
        <v>996</v>
      </c>
    </row>
    <row r="4715" spans="2:2" x14ac:dyDescent="0.3">
      <c r="B4715" s="195" t="s">
        <v>986</v>
      </c>
    </row>
    <row r="4716" spans="2:2" x14ac:dyDescent="0.3">
      <c r="B4716" s="195" t="s">
        <v>1366</v>
      </c>
    </row>
    <row r="4717" spans="2:2" x14ac:dyDescent="0.3">
      <c r="B4717" s="94" t="s">
        <v>988</v>
      </c>
    </row>
    <row r="4718" spans="2:2" x14ac:dyDescent="0.3">
      <c r="B4718" s="196" t="s">
        <v>989</v>
      </c>
    </row>
    <row r="4719" spans="2:2" x14ac:dyDescent="0.3">
      <c r="B4719" s="94" t="s">
        <v>4334</v>
      </c>
    </row>
    <row r="4720" spans="2:2" x14ac:dyDescent="0.3">
      <c r="B4720" s="94" t="s">
        <v>4335</v>
      </c>
    </row>
    <row r="4721" spans="2:2" x14ac:dyDescent="0.3">
      <c r="B4721" s="94" t="s">
        <v>4336</v>
      </c>
    </row>
    <row r="4723" spans="2:2" ht="18" x14ac:dyDescent="0.35">
      <c r="B4723" s="194" t="s">
        <v>795</v>
      </c>
    </row>
    <row r="4724" spans="2:2" x14ac:dyDescent="0.3">
      <c r="B4724" s="195" t="s">
        <v>1023</v>
      </c>
    </row>
    <row r="4725" spans="2:2" x14ac:dyDescent="0.3">
      <c r="B4725" s="195" t="s">
        <v>986</v>
      </c>
    </row>
    <row r="4726" spans="2:2" x14ac:dyDescent="0.3">
      <c r="B4726" s="195" t="s">
        <v>987</v>
      </c>
    </row>
    <row r="4727" spans="2:2" x14ac:dyDescent="0.3">
      <c r="B4727" s="94" t="s">
        <v>4337</v>
      </c>
    </row>
    <row r="4728" spans="2:2" x14ac:dyDescent="0.3">
      <c r="B4728" s="94" t="s">
        <v>4338</v>
      </c>
    </row>
    <row r="4729" spans="2:2" x14ac:dyDescent="0.3">
      <c r="B4729" s="94" t="s">
        <v>4339</v>
      </c>
    </row>
    <row r="4730" spans="2:2" x14ac:dyDescent="0.3">
      <c r="B4730" s="196" t="s">
        <v>1346</v>
      </c>
    </row>
    <row r="4731" spans="2:2" x14ac:dyDescent="0.3">
      <c r="B4731" s="94" t="s">
        <v>4340</v>
      </c>
    </row>
    <row r="4732" spans="2:2" x14ac:dyDescent="0.3">
      <c r="B4732" s="94" t="s">
        <v>4341</v>
      </c>
    </row>
    <row r="4733" spans="2:2" x14ac:dyDescent="0.3">
      <c r="B4733" s="94" t="s">
        <v>4342</v>
      </c>
    </row>
    <row r="4734" spans="2:2" x14ac:dyDescent="0.3">
      <c r="B4734" s="94" t="s">
        <v>4343</v>
      </c>
    </row>
    <row r="4735" spans="2:2" x14ac:dyDescent="0.3">
      <c r="B4735" s="94" t="s">
        <v>4344</v>
      </c>
    </row>
    <row r="4736" spans="2:2" x14ac:dyDescent="0.3">
      <c r="B4736" s="94" t="s">
        <v>2670</v>
      </c>
    </row>
    <row r="4737" spans="2:2" x14ac:dyDescent="0.3">
      <c r="B4737" s="94" t="s">
        <v>4345</v>
      </c>
    </row>
    <row r="4738" spans="2:2" x14ac:dyDescent="0.3">
      <c r="B4738" s="94" t="s">
        <v>4346</v>
      </c>
    </row>
    <row r="4739" spans="2:2" x14ac:dyDescent="0.3">
      <c r="B4739" s="94" t="s">
        <v>4347</v>
      </c>
    </row>
    <row r="4740" spans="2:2" x14ac:dyDescent="0.3">
      <c r="B4740" s="94" t="s">
        <v>4348</v>
      </c>
    </row>
    <row r="4741" spans="2:2" x14ac:dyDescent="0.3">
      <c r="B4741" s="94" t="s">
        <v>4349</v>
      </c>
    </row>
    <row r="4742" spans="2:2" x14ac:dyDescent="0.3">
      <c r="B4742" s="94" t="s">
        <v>4350</v>
      </c>
    </row>
    <row r="4743" spans="2:2" x14ac:dyDescent="0.3">
      <c r="B4743" s="94" t="s">
        <v>4351</v>
      </c>
    </row>
    <row r="4744" spans="2:2" x14ac:dyDescent="0.3">
      <c r="B4744" s="94" t="s">
        <v>4352</v>
      </c>
    </row>
    <row r="4745" spans="2:2" x14ac:dyDescent="0.3">
      <c r="B4745" s="94" t="s">
        <v>4353</v>
      </c>
    </row>
    <row r="4746" spans="2:2" x14ac:dyDescent="0.3">
      <c r="B4746" s="94" t="s">
        <v>4354</v>
      </c>
    </row>
    <row r="4748" spans="2:2" ht="18" x14ac:dyDescent="0.35">
      <c r="B4748" s="194" t="s">
        <v>189</v>
      </c>
    </row>
    <row r="4749" spans="2:2" x14ac:dyDescent="0.3">
      <c r="B4749" s="94" t="s">
        <v>2536</v>
      </c>
    </row>
    <row r="4750" spans="2:2" x14ac:dyDescent="0.3">
      <c r="B4750" s="195" t="s">
        <v>986</v>
      </c>
    </row>
    <row r="4751" spans="2:2" x14ac:dyDescent="0.3">
      <c r="B4751" s="195" t="s">
        <v>1366</v>
      </c>
    </row>
    <row r="4752" spans="2:2" x14ac:dyDescent="0.3">
      <c r="B4752" s="94" t="s">
        <v>4355</v>
      </c>
    </row>
    <row r="4753" spans="2:2" x14ac:dyDescent="0.3">
      <c r="B4753" s="196" t="s">
        <v>1384</v>
      </c>
    </row>
    <row r="4754" spans="2:2" x14ac:dyDescent="0.3">
      <c r="B4754" s="94" t="s">
        <v>4356</v>
      </c>
    </row>
    <row r="4755" spans="2:2" x14ac:dyDescent="0.3">
      <c r="B4755" s="94" t="s">
        <v>4357</v>
      </c>
    </row>
    <row r="4756" spans="2:2" x14ac:dyDescent="0.3">
      <c r="B4756" s="94" t="s">
        <v>4358</v>
      </c>
    </row>
    <row r="4757" spans="2:2" x14ac:dyDescent="0.3">
      <c r="B4757" s="94" t="s">
        <v>4359</v>
      </c>
    </row>
    <row r="4758" spans="2:2" x14ac:dyDescent="0.3">
      <c r="B4758" s="94" t="s">
        <v>4360</v>
      </c>
    </row>
    <row r="4759" spans="2:2" x14ac:dyDescent="0.3">
      <c r="B4759" s="94" t="s">
        <v>4361</v>
      </c>
    </row>
    <row r="4760" spans="2:2" x14ac:dyDescent="0.3">
      <c r="B4760" s="94" t="s">
        <v>4362</v>
      </c>
    </row>
    <row r="4761" spans="2:2" x14ac:dyDescent="0.3">
      <c r="B4761" s="94" t="s">
        <v>4363</v>
      </c>
    </row>
    <row r="4762" spans="2:2" x14ac:dyDescent="0.3">
      <c r="B4762" s="94" t="s">
        <v>4364</v>
      </c>
    </row>
    <row r="4763" spans="2:2" x14ac:dyDescent="0.3">
      <c r="B4763" s="94" t="s">
        <v>4365</v>
      </c>
    </row>
    <row r="4765" spans="2:2" ht="18" x14ac:dyDescent="0.35">
      <c r="B4765" s="194" t="s">
        <v>726</v>
      </c>
    </row>
    <row r="4766" spans="2:2" x14ac:dyDescent="0.3">
      <c r="B4766" s="195" t="s">
        <v>1715</v>
      </c>
    </row>
    <row r="4767" spans="2:2" x14ac:dyDescent="0.3">
      <c r="B4767" s="195" t="s">
        <v>1525</v>
      </c>
    </row>
    <row r="4768" spans="2:2" x14ac:dyDescent="0.3">
      <c r="B4768" s="195" t="s">
        <v>1024</v>
      </c>
    </row>
    <row r="4769" spans="2:2" x14ac:dyDescent="0.3">
      <c r="B4769" s="94" t="s">
        <v>988</v>
      </c>
    </row>
    <row r="4770" spans="2:2" x14ac:dyDescent="0.3">
      <c r="B4770" s="196" t="s">
        <v>1154</v>
      </c>
    </row>
    <row r="4771" spans="2:2" x14ac:dyDescent="0.3">
      <c r="B4771" s="94" t="s">
        <v>4366</v>
      </c>
    </row>
    <row r="4772" spans="2:2" x14ac:dyDescent="0.3">
      <c r="B4772" s="94" t="s">
        <v>4367</v>
      </c>
    </row>
    <row r="4773" spans="2:2" x14ac:dyDescent="0.3">
      <c r="B4773" s="94" t="s">
        <v>4368</v>
      </c>
    </row>
    <row r="4774" spans="2:2" x14ac:dyDescent="0.3">
      <c r="B4774" s="94" t="s">
        <v>4369</v>
      </c>
    </row>
    <row r="4775" spans="2:2" x14ac:dyDescent="0.3">
      <c r="B4775" s="94" t="s">
        <v>4370</v>
      </c>
    </row>
    <row r="4776" spans="2:2" x14ac:dyDescent="0.3">
      <c r="B4776" s="94" t="s">
        <v>4371</v>
      </c>
    </row>
    <row r="4777" spans="2:2" x14ac:dyDescent="0.3">
      <c r="B4777" s="94" t="s">
        <v>4372</v>
      </c>
    </row>
    <row r="4778" spans="2:2" x14ac:dyDescent="0.3">
      <c r="B4778" s="94" t="s">
        <v>4373</v>
      </c>
    </row>
    <row r="4779" spans="2:2" x14ac:dyDescent="0.3">
      <c r="B4779" s="94" t="s">
        <v>4374</v>
      </c>
    </row>
    <row r="4780" spans="2:2" x14ac:dyDescent="0.3">
      <c r="B4780" s="94" t="s">
        <v>4375</v>
      </c>
    </row>
    <row r="4781" spans="2:2" x14ac:dyDescent="0.3">
      <c r="B4781" s="94" t="s">
        <v>2057</v>
      </c>
    </row>
    <row r="4782" spans="2:2" x14ac:dyDescent="0.3">
      <c r="B4782" s="94" t="s">
        <v>4376</v>
      </c>
    </row>
    <row r="4783" spans="2:2" x14ac:dyDescent="0.3">
      <c r="B4783" s="94" t="s">
        <v>4377</v>
      </c>
    </row>
    <row r="4784" spans="2:2" x14ac:dyDescent="0.3">
      <c r="B4784" s="85" t="s">
        <v>3208</v>
      </c>
    </row>
    <row r="4785" spans="2:2" x14ac:dyDescent="0.3">
      <c r="B4785" s="94" t="s">
        <v>4378</v>
      </c>
    </row>
    <row r="4786" spans="2:2" x14ac:dyDescent="0.3">
      <c r="B4786" s="94" t="s">
        <v>4379</v>
      </c>
    </row>
    <row r="4787" spans="2:2" x14ac:dyDescent="0.3">
      <c r="B4787" s="94" t="s">
        <v>4380</v>
      </c>
    </row>
    <row r="4789" spans="2:2" ht="18" x14ac:dyDescent="0.35">
      <c r="B4789" s="194" t="s">
        <v>806</v>
      </c>
    </row>
    <row r="4790" spans="2:2" x14ac:dyDescent="0.3">
      <c r="B4790" s="195" t="s">
        <v>1490</v>
      </c>
    </row>
    <row r="4791" spans="2:2" x14ac:dyDescent="0.3">
      <c r="B4791" s="195" t="s">
        <v>986</v>
      </c>
    </row>
    <row r="4792" spans="2:2" x14ac:dyDescent="0.3">
      <c r="B4792" s="195" t="s">
        <v>4381</v>
      </c>
    </row>
    <row r="4793" spans="2:2" x14ac:dyDescent="0.3">
      <c r="B4793" s="94" t="s">
        <v>4382</v>
      </c>
    </row>
    <row r="4794" spans="2:2" x14ac:dyDescent="0.3">
      <c r="B4794" s="94" t="s">
        <v>4383</v>
      </c>
    </row>
    <row r="4795" spans="2:2" x14ac:dyDescent="0.3">
      <c r="B4795" s="196" t="s">
        <v>989</v>
      </c>
    </row>
    <row r="4796" spans="2:2" x14ac:dyDescent="0.3">
      <c r="B4796" s="94" t="s">
        <v>4384</v>
      </c>
    </row>
    <row r="4797" spans="2:2" x14ac:dyDescent="0.3">
      <c r="B4797" s="94" t="s">
        <v>4385</v>
      </c>
    </row>
    <row r="4798" spans="2:2" x14ac:dyDescent="0.3">
      <c r="B4798" s="94" t="s">
        <v>4386</v>
      </c>
    </row>
    <row r="4799" spans="2:2" x14ac:dyDescent="0.3">
      <c r="B4799" s="94" t="s">
        <v>4387</v>
      </c>
    </row>
    <row r="4800" spans="2:2" x14ac:dyDescent="0.3">
      <c r="B4800" s="94" t="s">
        <v>2057</v>
      </c>
    </row>
    <row r="4801" spans="2:2" x14ac:dyDescent="0.3">
      <c r="B4801" s="94" t="s">
        <v>4388</v>
      </c>
    </row>
    <row r="4802" spans="2:2" x14ac:dyDescent="0.3">
      <c r="B4802" s="94" t="s">
        <v>4389</v>
      </c>
    </row>
    <row r="4803" spans="2:2" x14ac:dyDescent="0.3">
      <c r="B4803" s="94" t="s">
        <v>1851</v>
      </c>
    </row>
    <row r="4804" spans="2:2" x14ac:dyDescent="0.3">
      <c r="B4804" s="94" t="s">
        <v>3386</v>
      </c>
    </row>
    <row r="4805" spans="2:2" x14ac:dyDescent="0.3">
      <c r="B4805" s="94" t="s">
        <v>3387</v>
      </c>
    </row>
    <row r="4807" spans="2:2" ht="18" x14ac:dyDescent="0.35">
      <c r="B4807" s="194" t="s">
        <v>245</v>
      </c>
    </row>
    <row r="4808" spans="2:2" x14ac:dyDescent="0.3">
      <c r="B4808" s="195" t="s">
        <v>1452</v>
      </c>
    </row>
    <row r="4809" spans="2:2" x14ac:dyDescent="0.3">
      <c r="B4809" s="195" t="s">
        <v>986</v>
      </c>
    </row>
    <row r="4810" spans="2:2" x14ac:dyDescent="0.3">
      <c r="B4810" s="195" t="s">
        <v>1024</v>
      </c>
    </row>
    <row r="4811" spans="2:2" x14ac:dyDescent="0.3">
      <c r="B4811" s="94" t="s">
        <v>4390</v>
      </c>
    </row>
    <row r="4812" spans="2:2" x14ac:dyDescent="0.3">
      <c r="B4812" s="196" t="s">
        <v>989</v>
      </c>
    </row>
    <row r="4813" spans="2:2" x14ac:dyDescent="0.3">
      <c r="B4813" s="94" t="s">
        <v>4391</v>
      </c>
    </row>
    <row r="4814" spans="2:2" x14ac:dyDescent="0.3">
      <c r="B4814" s="94" t="s">
        <v>4392</v>
      </c>
    </row>
    <row r="4815" spans="2:2" x14ac:dyDescent="0.3">
      <c r="B4815" s="94" t="s">
        <v>4393</v>
      </c>
    </row>
    <row r="4816" spans="2:2" x14ac:dyDescent="0.3">
      <c r="B4816" s="94" t="s">
        <v>4394</v>
      </c>
    </row>
    <row r="4817" spans="2:2" x14ac:dyDescent="0.3">
      <c r="B4817" s="94" t="s">
        <v>4395</v>
      </c>
    </row>
    <row r="4819" spans="2:2" ht="18" x14ac:dyDescent="0.35">
      <c r="B4819" s="194" t="s">
        <v>278</v>
      </c>
    </row>
    <row r="4820" spans="2:2" x14ac:dyDescent="0.3">
      <c r="B4820" s="195" t="s">
        <v>1331</v>
      </c>
    </row>
    <row r="4821" spans="2:2" x14ac:dyDescent="0.3">
      <c r="B4821" s="195" t="s">
        <v>986</v>
      </c>
    </row>
    <row r="4822" spans="2:2" x14ac:dyDescent="0.3">
      <c r="B4822" s="195" t="s">
        <v>1024</v>
      </c>
    </row>
    <row r="4823" spans="2:2" x14ac:dyDescent="0.3">
      <c r="B4823" s="94" t="s">
        <v>4390</v>
      </c>
    </row>
    <row r="4824" spans="2:2" x14ac:dyDescent="0.3">
      <c r="B4824" s="196" t="s">
        <v>1025</v>
      </c>
    </row>
    <row r="4825" spans="2:2" x14ac:dyDescent="0.3">
      <c r="B4825" s="94" t="s">
        <v>4396</v>
      </c>
    </row>
    <row r="4826" spans="2:2" x14ac:dyDescent="0.3">
      <c r="B4826" s="94" t="s">
        <v>4397</v>
      </c>
    </row>
    <row r="4827" spans="2:2" x14ac:dyDescent="0.3">
      <c r="B4827" s="94" t="s">
        <v>4398</v>
      </c>
    </row>
    <row r="4828" spans="2:2" x14ac:dyDescent="0.3">
      <c r="B4828" s="94" t="s">
        <v>4399</v>
      </c>
    </row>
    <row r="4829" spans="2:2" x14ac:dyDescent="0.3">
      <c r="B4829" s="94" t="s">
        <v>4400</v>
      </c>
    </row>
    <row r="4830" spans="2:2" x14ac:dyDescent="0.3">
      <c r="B4830" s="94" t="s">
        <v>4401</v>
      </c>
    </row>
    <row r="4831" spans="2:2" x14ac:dyDescent="0.3">
      <c r="B4831" s="94" t="s">
        <v>4402</v>
      </c>
    </row>
    <row r="4832" spans="2:2" x14ac:dyDescent="0.3">
      <c r="B4832" s="94" t="s">
        <v>4403</v>
      </c>
    </row>
    <row r="4833" spans="2:2" x14ac:dyDescent="0.3">
      <c r="B4833" s="94" t="s">
        <v>4404</v>
      </c>
    </row>
    <row r="4834" spans="2:2" x14ac:dyDescent="0.3">
      <c r="B4834" s="94" t="s">
        <v>4405</v>
      </c>
    </row>
    <row r="4835" spans="2:2" x14ac:dyDescent="0.3">
      <c r="B4835" s="94" t="s">
        <v>4406</v>
      </c>
    </row>
    <row r="4836" spans="2:2" x14ac:dyDescent="0.3">
      <c r="B4836" s="94" t="s">
        <v>4407</v>
      </c>
    </row>
    <row r="4837" spans="2:2" x14ac:dyDescent="0.3">
      <c r="B4837" s="94" t="s">
        <v>4408</v>
      </c>
    </row>
    <row r="4838" spans="2:2" x14ac:dyDescent="0.3">
      <c r="B4838" s="94" t="s">
        <v>4409</v>
      </c>
    </row>
    <row r="4840" spans="2:2" ht="18" x14ac:dyDescent="0.35">
      <c r="B4840" s="194" t="s">
        <v>246</v>
      </c>
    </row>
    <row r="4841" spans="2:2" x14ac:dyDescent="0.3">
      <c r="B4841" s="195" t="s">
        <v>2662</v>
      </c>
    </row>
    <row r="4842" spans="2:2" x14ac:dyDescent="0.3">
      <c r="B4842" s="195" t="s">
        <v>986</v>
      </c>
    </row>
    <row r="4843" spans="2:2" x14ac:dyDescent="0.3">
      <c r="B4843" s="195" t="s">
        <v>1024</v>
      </c>
    </row>
    <row r="4844" spans="2:2" x14ac:dyDescent="0.3">
      <c r="B4844" s="94" t="s">
        <v>4410</v>
      </c>
    </row>
    <row r="4845" spans="2:2" x14ac:dyDescent="0.3">
      <c r="B4845" s="196" t="s">
        <v>1346</v>
      </c>
    </row>
    <row r="4846" spans="2:2" x14ac:dyDescent="0.3">
      <c r="B4846" s="94" t="s">
        <v>4411</v>
      </c>
    </row>
    <row r="4847" spans="2:2" x14ac:dyDescent="0.3">
      <c r="B4847" s="94" t="s">
        <v>4412</v>
      </c>
    </row>
    <row r="4848" spans="2:2" x14ac:dyDescent="0.3">
      <c r="B4848" s="94" t="s">
        <v>4413</v>
      </c>
    </row>
    <row r="4849" spans="2:2" x14ac:dyDescent="0.3">
      <c r="B4849" s="94" t="s">
        <v>4414</v>
      </c>
    </row>
    <row r="4850" spans="2:2" x14ac:dyDescent="0.3">
      <c r="B4850" s="94" t="s">
        <v>4415</v>
      </c>
    </row>
    <row r="4851" spans="2:2" x14ac:dyDescent="0.3">
      <c r="B4851" s="94" t="s">
        <v>4416</v>
      </c>
    </row>
    <row r="4852" spans="2:2" x14ac:dyDescent="0.3">
      <c r="B4852" s="94" t="s">
        <v>4417</v>
      </c>
    </row>
    <row r="4853" spans="2:2" x14ac:dyDescent="0.3">
      <c r="B4853" s="94" t="s">
        <v>4418</v>
      </c>
    </row>
    <row r="4854" spans="2:2" x14ac:dyDescent="0.3">
      <c r="B4854" s="94" t="s">
        <v>4419</v>
      </c>
    </row>
    <row r="4855" spans="2:2" x14ac:dyDescent="0.3">
      <c r="B4855" s="94" t="s">
        <v>4420</v>
      </c>
    </row>
    <row r="4856" spans="2:2" x14ac:dyDescent="0.3">
      <c r="B4856" s="94" t="s">
        <v>4421</v>
      </c>
    </row>
    <row r="4857" spans="2:2" x14ac:dyDescent="0.3">
      <c r="B4857" s="94" t="s">
        <v>4422</v>
      </c>
    </row>
    <row r="4859" spans="2:2" s="85" customFormat="1" ht="18" x14ac:dyDescent="0.35">
      <c r="B4859" s="194" t="s">
        <v>224</v>
      </c>
    </row>
    <row r="4860" spans="2:2" x14ac:dyDescent="0.3">
      <c r="B4860" s="195" t="s">
        <v>2443</v>
      </c>
    </row>
    <row r="4861" spans="2:2" x14ac:dyDescent="0.3">
      <c r="B4861" s="195" t="s">
        <v>986</v>
      </c>
    </row>
    <row r="4862" spans="2:2" x14ac:dyDescent="0.3">
      <c r="B4862" s="195" t="s">
        <v>1366</v>
      </c>
    </row>
    <row r="4863" spans="2:2" x14ac:dyDescent="0.3">
      <c r="B4863" s="94" t="s">
        <v>4423</v>
      </c>
    </row>
    <row r="4864" spans="2:2" x14ac:dyDescent="0.3">
      <c r="B4864" s="196" t="s">
        <v>1384</v>
      </c>
    </row>
    <row r="4865" spans="2:2" x14ac:dyDescent="0.3">
      <c r="B4865" s="94" t="s">
        <v>4424</v>
      </c>
    </row>
    <row r="4866" spans="2:2" x14ac:dyDescent="0.3">
      <c r="B4866" s="94" t="s">
        <v>4425</v>
      </c>
    </row>
    <row r="4867" spans="2:2" x14ac:dyDescent="0.3">
      <c r="B4867" s="85" t="s">
        <v>3034</v>
      </c>
    </row>
    <row r="4868" spans="2:2" x14ac:dyDescent="0.3">
      <c r="B4868" s="94" t="s">
        <v>1523</v>
      </c>
    </row>
    <row r="4869" spans="2:2" x14ac:dyDescent="0.3">
      <c r="B4869" s="94" t="s">
        <v>1524</v>
      </c>
    </row>
    <row r="4871" spans="2:2" ht="18" x14ac:dyDescent="0.35">
      <c r="B4871" s="194" t="s">
        <v>615</v>
      </c>
    </row>
    <row r="4872" spans="2:2" x14ac:dyDescent="0.3">
      <c r="B4872" s="195" t="s">
        <v>1382</v>
      </c>
    </row>
    <row r="4873" spans="2:2" x14ac:dyDescent="0.3">
      <c r="B4873" s="195" t="s">
        <v>986</v>
      </c>
    </row>
    <row r="4874" spans="2:2" x14ac:dyDescent="0.3">
      <c r="B4874" s="195" t="s">
        <v>1366</v>
      </c>
    </row>
    <row r="4875" spans="2:2" x14ac:dyDescent="0.3">
      <c r="B4875" s="94" t="s">
        <v>4426</v>
      </c>
    </row>
    <row r="4876" spans="2:2" x14ac:dyDescent="0.3">
      <c r="B4876" s="196" t="s">
        <v>999</v>
      </c>
    </row>
    <row r="4877" spans="2:2" x14ac:dyDescent="0.3">
      <c r="B4877" s="94" t="s">
        <v>4427</v>
      </c>
    </row>
    <row r="4878" spans="2:2" x14ac:dyDescent="0.3">
      <c r="B4878" s="94" t="s">
        <v>4428</v>
      </c>
    </row>
    <row r="4879" spans="2:2" x14ac:dyDescent="0.3">
      <c r="B4879" s="94" t="s">
        <v>4429</v>
      </c>
    </row>
    <row r="4880" spans="2:2" x14ac:dyDescent="0.3">
      <c r="B4880" s="94" t="s">
        <v>4430</v>
      </c>
    </row>
    <row r="4881" spans="2:2" x14ac:dyDescent="0.3">
      <c r="B4881" s="94" t="s">
        <v>4431</v>
      </c>
    </row>
    <row r="4883" spans="2:2" ht="18" x14ac:dyDescent="0.35">
      <c r="B4883" s="194" t="s">
        <v>191</v>
      </c>
    </row>
    <row r="4884" spans="2:2" x14ac:dyDescent="0.3">
      <c r="B4884" s="195" t="s">
        <v>985</v>
      </c>
    </row>
    <row r="4885" spans="2:2" x14ac:dyDescent="0.3">
      <c r="B4885" s="195" t="s">
        <v>986</v>
      </c>
    </row>
    <row r="4886" spans="2:2" x14ac:dyDescent="0.3">
      <c r="B4886" s="195" t="s">
        <v>997</v>
      </c>
    </row>
    <row r="4887" spans="2:2" x14ac:dyDescent="0.3">
      <c r="B4887" s="94" t="s">
        <v>988</v>
      </c>
    </row>
    <row r="4888" spans="2:2" x14ac:dyDescent="0.3">
      <c r="B4888" s="196" t="s">
        <v>1706</v>
      </c>
    </row>
    <row r="4889" spans="2:2" x14ac:dyDescent="0.3">
      <c r="B4889" s="94" t="s">
        <v>4432</v>
      </c>
    </row>
    <row r="4890" spans="2:2" x14ac:dyDescent="0.3">
      <c r="B4890" s="94" t="s">
        <v>4433</v>
      </c>
    </row>
    <row r="4891" spans="2:2" x14ac:dyDescent="0.3">
      <c r="B4891" s="94" t="s">
        <v>4434</v>
      </c>
    </row>
    <row r="4892" spans="2:2" x14ac:dyDescent="0.3">
      <c r="B4892" s="94" t="s">
        <v>4435</v>
      </c>
    </row>
    <row r="4893" spans="2:2" x14ac:dyDescent="0.3">
      <c r="B4893" s="94" t="s">
        <v>4436</v>
      </c>
    </row>
    <row r="4894" spans="2:2" x14ac:dyDescent="0.3">
      <c r="B4894" s="94" t="s">
        <v>4437</v>
      </c>
    </row>
    <row r="4895" spans="2:2" x14ac:dyDescent="0.3">
      <c r="B4895" s="94" t="s">
        <v>4438</v>
      </c>
    </row>
    <row r="4896" spans="2:2" x14ac:dyDescent="0.3">
      <c r="B4896" s="94" t="s">
        <v>4439</v>
      </c>
    </row>
    <row r="4897" spans="2:2" x14ac:dyDescent="0.3">
      <c r="B4897" s="94" t="s">
        <v>4440</v>
      </c>
    </row>
    <row r="4898" spans="2:2" x14ac:dyDescent="0.3">
      <c r="B4898" s="94" t="s">
        <v>4441</v>
      </c>
    </row>
    <row r="4899" spans="2:2" x14ac:dyDescent="0.3">
      <c r="B4899" s="94" t="s">
        <v>4442</v>
      </c>
    </row>
    <row r="4900" spans="2:2" x14ac:dyDescent="0.3">
      <c r="B4900" s="94" t="s">
        <v>4443</v>
      </c>
    </row>
    <row r="4902" spans="2:2" ht="18" x14ac:dyDescent="0.35">
      <c r="B4902" s="194" t="s">
        <v>404</v>
      </c>
    </row>
    <row r="4903" spans="2:2" x14ac:dyDescent="0.3">
      <c r="B4903" s="195" t="s">
        <v>1564</v>
      </c>
    </row>
    <row r="4904" spans="2:2" x14ac:dyDescent="0.3">
      <c r="B4904" s="195" t="s">
        <v>1008</v>
      </c>
    </row>
    <row r="4905" spans="2:2" x14ac:dyDescent="0.3">
      <c r="B4905" s="195" t="s">
        <v>1117</v>
      </c>
    </row>
    <row r="4906" spans="2:2" x14ac:dyDescent="0.3">
      <c r="B4906" s="94" t="s">
        <v>2755</v>
      </c>
    </row>
    <row r="4907" spans="2:2" x14ac:dyDescent="0.3">
      <c r="B4907" s="94" t="s">
        <v>4444</v>
      </c>
    </row>
    <row r="4908" spans="2:2" x14ac:dyDescent="0.3">
      <c r="B4908" s="94" t="s">
        <v>2299</v>
      </c>
    </row>
    <row r="4909" spans="2:2" x14ac:dyDescent="0.3">
      <c r="B4909" s="196" t="s">
        <v>1384</v>
      </c>
    </row>
    <row r="4910" spans="2:2" x14ac:dyDescent="0.3">
      <c r="B4910" s="94" t="s">
        <v>4445</v>
      </c>
    </row>
    <row r="4911" spans="2:2" x14ac:dyDescent="0.3">
      <c r="B4911" s="94" t="s">
        <v>4446</v>
      </c>
    </row>
    <row r="4912" spans="2:2" x14ac:dyDescent="0.3">
      <c r="B4912" s="94" t="s">
        <v>4447</v>
      </c>
    </row>
    <row r="4913" spans="2:2" x14ac:dyDescent="0.3">
      <c r="B4913" s="94" t="s">
        <v>4448</v>
      </c>
    </row>
    <row r="4914" spans="2:2" x14ac:dyDescent="0.3">
      <c r="B4914" s="94" t="s">
        <v>4449</v>
      </c>
    </row>
    <row r="4915" spans="2:2" x14ac:dyDescent="0.3">
      <c r="B4915" s="94" t="s">
        <v>4450</v>
      </c>
    </row>
    <row r="4916" spans="2:2" x14ac:dyDescent="0.3">
      <c r="B4916" s="94" t="s">
        <v>4451</v>
      </c>
    </row>
    <row r="4917" spans="2:2" x14ac:dyDescent="0.3">
      <c r="B4917" s="94" t="s">
        <v>4452</v>
      </c>
    </row>
    <row r="4918" spans="2:2" x14ac:dyDescent="0.3">
      <c r="B4918" s="94" t="s">
        <v>4453</v>
      </c>
    </row>
    <row r="4919" spans="2:2" x14ac:dyDescent="0.3">
      <c r="B4919" s="94" t="s">
        <v>4454</v>
      </c>
    </row>
    <row r="4920" spans="2:2" x14ac:dyDescent="0.3">
      <c r="B4920" s="94" t="s">
        <v>4455</v>
      </c>
    </row>
    <row r="4921" spans="2:2" x14ac:dyDescent="0.3">
      <c r="B4921" s="94" t="s">
        <v>4456</v>
      </c>
    </row>
    <row r="4922" spans="2:2" x14ac:dyDescent="0.3">
      <c r="B4922" s="94" t="s">
        <v>4457</v>
      </c>
    </row>
    <row r="4923" spans="2:2" x14ac:dyDescent="0.3">
      <c r="B4923" s="94" t="s">
        <v>4458</v>
      </c>
    </row>
    <row r="4924" spans="2:2" x14ac:dyDescent="0.3">
      <c r="B4924" s="94" t="s">
        <v>4459</v>
      </c>
    </row>
    <row r="4925" spans="2:2" x14ac:dyDescent="0.3">
      <c r="B4925" s="94" t="s">
        <v>4460</v>
      </c>
    </row>
    <row r="4926" spans="2:2" x14ac:dyDescent="0.3">
      <c r="B4926" s="94" t="s">
        <v>4461</v>
      </c>
    </row>
    <row r="4927" spans="2:2" x14ac:dyDescent="0.3">
      <c r="B4927" s="94" t="s">
        <v>4462</v>
      </c>
    </row>
    <row r="4928" spans="2:2" x14ac:dyDescent="0.3">
      <c r="B4928" s="94" t="s">
        <v>4463</v>
      </c>
    </row>
    <row r="4929" spans="2:2" x14ac:dyDescent="0.3">
      <c r="B4929" s="94" t="s">
        <v>4464</v>
      </c>
    </row>
    <row r="4930" spans="2:2" x14ac:dyDescent="0.3">
      <c r="B4930" s="94" t="s">
        <v>4465</v>
      </c>
    </row>
    <row r="4931" spans="2:2" x14ac:dyDescent="0.3">
      <c r="B4931" s="85" t="s">
        <v>3385</v>
      </c>
    </row>
    <row r="4932" spans="2:2" x14ac:dyDescent="0.3">
      <c r="B4932" s="94" t="s">
        <v>4466</v>
      </c>
    </row>
    <row r="4933" spans="2:2" x14ac:dyDescent="0.3">
      <c r="B4933" s="94" t="s">
        <v>4467</v>
      </c>
    </row>
    <row r="4935" spans="2:2" ht="18" x14ac:dyDescent="0.35">
      <c r="B4935" s="194" t="s">
        <v>975</v>
      </c>
    </row>
    <row r="4936" spans="2:2" x14ac:dyDescent="0.3">
      <c r="B4936" s="195" t="s">
        <v>1844</v>
      </c>
    </row>
    <row r="4937" spans="2:2" x14ac:dyDescent="0.3">
      <c r="B4937" s="195" t="s">
        <v>1008</v>
      </c>
    </row>
    <row r="4938" spans="2:2" x14ac:dyDescent="0.3">
      <c r="B4938" s="195" t="s">
        <v>1024</v>
      </c>
    </row>
    <row r="4939" spans="2:2" x14ac:dyDescent="0.3">
      <c r="B4939" s="94" t="s">
        <v>4468</v>
      </c>
    </row>
    <row r="4940" spans="2:2" x14ac:dyDescent="0.3">
      <c r="B4940" s="94" t="s">
        <v>4469</v>
      </c>
    </row>
    <row r="4941" spans="2:2" x14ac:dyDescent="0.3">
      <c r="B4941" s="196" t="s">
        <v>1369</v>
      </c>
    </row>
    <row r="4942" spans="2:2" x14ac:dyDescent="0.3">
      <c r="B4942" s="94" t="s">
        <v>4470</v>
      </c>
    </row>
    <row r="4943" spans="2:2" x14ac:dyDescent="0.3">
      <c r="B4943" s="94" t="s">
        <v>4471</v>
      </c>
    </row>
    <row r="4944" spans="2:2" x14ac:dyDescent="0.3">
      <c r="B4944" s="94" t="s">
        <v>4472</v>
      </c>
    </row>
    <row r="4945" spans="2:2" x14ac:dyDescent="0.3">
      <c r="B4945" s="94" t="s">
        <v>4473</v>
      </c>
    </row>
    <row r="4946" spans="2:2" x14ac:dyDescent="0.3">
      <c r="B4946" s="94" t="s">
        <v>4474</v>
      </c>
    </row>
    <row r="4947" spans="2:2" x14ac:dyDescent="0.3">
      <c r="B4947" s="94" t="s">
        <v>4475</v>
      </c>
    </row>
    <row r="4948" spans="2:2" x14ac:dyDescent="0.3">
      <c r="B4948" s="94" t="s">
        <v>4476</v>
      </c>
    </row>
    <row r="4949" spans="2:2" x14ac:dyDescent="0.3">
      <c r="B4949" s="94" t="s">
        <v>4477</v>
      </c>
    </row>
    <row r="4950" spans="2:2" x14ac:dyDescent="0.3">
      <c r="B4950" s="94" t="s">
        <v>4478</v>
      </c>
    </row>
    <row r="4951" spans="2:2" x14ac:dyDescent="0.3">
      <c r="B4951" s="94" t="s">
        <v>4479</v>
      </c>
    </row>
    <row r="4952" spans="2:2" x14ac:dyDescent="0.3">
      <c r="B4952" s="94" t="s">
        <v>4480</v>
      </c>
    </row>
    <row r="4953" spans="2:2" x14ac:dyDescent="0.3">
      <c r="B4953" s="94" t="s">
        <v>4481</v>
      </c>
    </row>
    <row r="4954" spans="2:2" x14ac:dyDescent="0.3">
      <c r="B4954" s="94" t="s">
        <v>4482</v>
      </c>
    </row>
    <row r="4955" spans="2:2" x14ac:dyDescent="0.3">
      <c r="B4955" s="94" t="s">
        <v>4483</v>
      </c>
    </row>
    <row r="4956" spans="2:2" x14ac:dyDescent="0.3">
      <c r="B4956" s="94" t="s">
        <v>4484</v>
      </c>
    </row>
    <row r="4957" spans="2:2" x14ac:dyDescent="0.3">
      <c r="B4957" s="94" t="s">
        <v>4485</v>
      </c>
    </row>
    <row r="4958" spans="2:2" x14ac:dyDescent="0.3">
      <c r="B4958" s="94" t="s">
        <v>4486</v>
      </c>
    </row>
    <row r="4959" spans="2:2" x14ac:dyDescent="0.3">
      <c r="B4959" s="94" t="s">
        <v>4487</v>
      </c>
    </row>
    <row r="4960" spans="2:2" x14ac:dyDescent="0.3">
      <c r="B4960" s="94" t="s">
        <v>4488</v>
      </c>
    </row>
    <row r="4961" spans="2:2" x14ac:dyDescent="0.3">
      <c r="B4961" s="94" t="s">
        <v>4489</v>
      </c>
    </row>
    <row r="4962" spans="2:2" x14ac:dyDescent="0.3">
      <c r="B4962" s="94" t="s">
        <v>4490</v>
      </c>
    </row>
    <row r="4963" spans="2:2" x14ac:dyDescent="0.3">
      <c r="B4963" s="94" t="s">
        <v>4491</v>
      </c>
    </row>
    <row r="4964" spans="2:2" x14ac:dyDescent="0.3">
      <c r="B4964" s="94" t="s">
        <v>4492</v>
      </c>
    </row>
    <row r="4965" spans="2:2" x14ac:dyDescent="0.3">
      <c r="B4965" s="94" t="s">
        <v>4493</v>
      </c>
    </row>
    <row r="4966" spans="2:2" x14ac:dyDescent="0.3">
      <c r="B4966" s="94" t="s">
        <v>4494</v>
      </c>
    </row>
    <row r="4967" spans="2:2" x14ac:dyDescent="0.3">
      <c r="B4967" s="94" t="s">
        <v>4495</v>
      </c>
    </row>
    <row r="4968" spans="2:2" x14ac:dyDescent="0.3">
      <c r="B4968" s="94" t="s">
        <v>4496</v>
      </c>
    </row>
    <row r="4969" spans="2:2" x14ac:dyDescent="0.3">
      <c r="B4969" s="94" t="s">
        <v>4497</v>
      </c>
    </row>
    <row r="4970" spans="2:2" x14ac:dyDescent="0.3">
      <c r="B4970" s="94" t="s">
        <v>4498</v>
      </c>
    </row>
    <row r="4971" spans="2:2" x14ac:dyDescent="0.3">
      <c r="B4971" s="94" t="s">
        <v>4499</v>
      </c>
    </row>
    <row r="4972" spans="2:2" x14ac:dyDescent="0.3">
      <c r="B4972" s="94" t="s">
        <v>4500</v>
      </c>
    </row>
    <row r="4973" spans="2:2" x14ac:dyDescent="0.3">
      <c r="B4973" s="94" t="s">
        <v>4501</v>
      </c>
    </row>
    <row r="4974" spans="2:2" x14ac:dyDescent="0.3">
      <c r="B4974" s="94" t="s">
        <v>4502</v>
      </c>
    </row>
    <row r="4975" spans="2:2" x14ac:dyDescent="0.3">
      <c r="B4975" s="94" t="s">
        <v>4503</v>
      </c>
    </row>
    <row r="4976" spans="2:2" x14ac:dyDescent="0.3">
      <c r="B4976" s="94" t="s">
        <v>4504</v>
      </c>
    </row>
    <row r="4977" spans="2:2" x14ac:dyDescent="0.3">
      <c r="B4977" s="94" t="s">
        <v>4505</v>
      </c>
    </row>
    <row r="4978" spans="2:2" x14ac:dyDescent="0.3">
      <c r="B4978" s="94" t="s">
        <v>4506</v>
      </c>
    </row>
    <row r="4979" spans="2:2" x14ac:dyDescent="0.3">
      <c r="B4979" s="94" t="s">
        <v>4507</v>
      </c>
    </row>
    <row r="4980" spans="2:2" x14ac:dyDescent="0.3">
      <c r="B4980" s="94" t="s">
        <v>4508</v>
      </c>
    </row>
    <row r="4981" spans="2:2" x14ac:dyDescent="0.3">
      <c r="B4981" s="94" t="s">
        <v>4509</v>
      </c>
    </row>
    <row r="4982" spans="2:2" x14ac:dyDescent="0.3">
      <c r="B4982" s="94" t="s">
        <v>4510</v>
      </c>
    </row>
    <row r="4983" spans="2:2" x14ac:dyDescent="0.3">
      <c r="B4983" s="94" t="s">
        <v>4511</v>
      </c>
    </row>
    <row r="4984" spans="2:2" x14ac:dyDescent="0.3">
      <c r="B4984" s="94" t="s">
        <v>4512</v>
      </c>
    </row>
    <row r="4986" spans="2:2" ht="18" x14ac:dyDescent="0.35">
      <c r="B4986" s="194" t="s">
        <v>616</v>
      </c>
    </row>
    <row r="4987" spans="2:2" x14ac:dyDescent="0.3">
      <c r="B4987" s="195" t="s">
        <v>1750</v>
      </c>
    </row>
    <row r="4988" spans="2:2" x14ac:dyDescent="0.3">
      <c r="B4988" s="195" t="s">
        <v>986</v>
      </c>
    </row>
    <row r="4989" spans="2:2" x14ac:dyDescent="0.3">
      <c r="B4989" s="195" t="s">
        <v>1153</v>
      </c>
    </row>
    <row r="4990" spans="2:2" x14ac:dyDescent="0.3">
      <c r="B4990" s="94" t="s">
        <v>988</v>
      </c>
    </row>
    <row r="4991" spans="2:2" x14ac:dyDescent="0.3">
      <c r="B4991" s="196" t="s">
        <v>989</v>
      </c>
    </row>
    <row r="4992" spans="2:2" x14ac:dyDescent="0.3">
      <c r="B4992" s="94" t="s">
        <v>4513</v>
      </c>
    </row>
    <row r="4993" spans="2:2" x14ac:dyDescent="0.3">
      <c r="B4993" s="94" t="s">
        <v>4514</v>
      </c>
    </row>
    <row r="4994" spans="2:2" x14ac:dyDescent="0.3">
      <c r="B4994" s="94" t="s">
        <v>4515</v>
      </c>
    </row>
    <row r="4995" spans="2:2" x14ac:dyDescent="0.3">
      <c r="B4995" s="94" t="s">
        <v>4516</v>
      </c>
    </row>
    <row r="4996" spans="2:2" x14ac:dyDescent="0.3">
      <c r="B4996" s="94" t="s">
        <v>4517</v>
      </c>
    </row>
    <row r="4997" spans="2:2" x14ac:dyDescent="0.3">
      <c r="B4997" s="85" t="s">
        <v>3208</v>
      </c>
    </row>
    <row r="4998" spans="2:2" x14ac:dyDescent="0.3">
      <c r="B4998" s="94" t="s">
        <v>4518</v>
      </c>
    </row>
    <row r="4999" spans="2:2" x14ac:dyDescent="0.3">
      <c r="B4999" s="94" t="s">
        <v>4519</v>
      </c>
    </row>
    <row r="5001" spans="2:2" ht="18" x14ac:dyDescent="0.35">
      <c r="B5001" s="194" t="s">
        <v>247</v>
      </c>
    </row>
    <row r="5002" spans="2:2" x14ac:dyDescent="0.3">
      <c r="B5002" s="195" t="s">
        <v>4520</v>
      </c>
    </row>
    <row r="5003" spans="2:2" x14ac:dyDescent="0.3">
      <c r="B5003" s="195" t="s">
        <v>1008</v>
      </c>
    </row>
    <row r="5004" spans="2:2" x14ac:dyDescent="0.3">
      <c r="B5004" s="195" t="s">
        <v>997</v>
      </c>
    </row>
    <row r="5005" spans="2:2" x14ac:dyDescent="0.3">
      <c r="B5005" s="94" t="s">
        <v>4521</v>
      </c>
    </row>
    <row r="5006" spans="2:2" x14ac:dyDescent="0.3">
      <c r="B5006" s="94" t="s">
        <v>4522</v>
      </c>
    </row>
    <row r="5007" spans="2:2" x14ac:dyDescent="0.3">
      <c r="B5007" s="94" t="s">
        <v>2299</v>
      </c>
    </row>
    <row r="5008" spans="2:2" x14ac:dyDescent="0.3">
      <c r="B5008" s="196" t="s">
        <v>1369</v>
      </c>
    </row>
    <row r="5009" spans="2:2" x14ac:dyDescent="0.3">
      <c r="B5009" s="94" t="s">
        <v>4523</v>
      </c>
    </row>
    <row r="5010" spans="2:2" x14ac:dyDescent="0.3">
      <c r="B5010" s="94" t="s">
        <v>4524</v>
      </c>
    </row>
    <row r="5011" spans="2:2" x14ac:dyDescent="0.3">
      <c r="B5011" s="94" t="s">
        <v>4525</v>
      </c>
    </row>
    <row r="5012" spans="2:2" x14ac:dyDescent="0.3">
      <c r="B5012" s="94" t="s">
        <v>4526</v>
      </c>
    </row>
    <row r="5013" spans="2:2" x14ac:dyDescent="0.3">
      <c r="B5013" s="94" t="s">
        <v>4527</v>
      </c>
    </row>
    <row r="5014" spans="2:2" x14ac:dyDescent="0.3">
      <c r="B5014" s="94" t="s">
        <v>4528</v>
      </c>
    </row>
    <row r="5015" spans="2:2" x14ac:dyDescent="0.3">
      <c r="B5015" s="94" t="s">
        <v>4529</v>
      </c>
    </row>
    <row r="5016" spans="2:2" x14ac:dyDescent="0.3">
      <c r="B5016" s="94" t="s">
        <v>4530</v>
      </c>
    </row>
    <row r="5017" spans="2:2" x14ac:dyDescent="0.3">
      <c r="B5017" s="94" t="s">
        <v>4531</v>
      </c>
    </row>
    <row r="5018" spans="2:2" x14ac:dyDescent="0.3">
      <c r="B5018" s="94" t="s">
        <v>4532</v>
      </c>
    </row>
    <row r="5019" spans="2:2" x14ac:dyDescent="0.3">
      <c r="B5019" s="94" t="s">
        <v>4533</v>
      </c>
    </row>
    <row r="5020" spans="2:2" x14ac:dyDescent="0.3">
      <c r="B5020" s="94" t="s">
        <v>4534</v>
      </c>
    </row>
    <row r="5021" spans="2:2" x14ac:dyDescent="0.3">
      <c r="B5021" s="94" t="s">
        <v>4535</v>
      </c>
    </row>
    <row r="5022" spans="2:2" x14ac:dyDescent="0.3">
      <c r="B5022" s="94" t="s">
        <v>4536</v>
      </c>
    </row>
    <row r="5023" spans="2:2" x14ac:dyDescent="0.3">
      <c r="B5023" s="94" t="s">
        <v>4537</v>
      </c>
    </row>
    <row r="5024" spans="2:2" x14ac:dyDescent="0.3">
      <c r="B5024" s="94" t="s">
        <v>4538</v>
      </c>
    </row>
    <row r="5025" spans="2:2" x14ac:dyDescent="0.3">
      <c r="B5025" s="94" t="s">
        <v>4539</v>
      </c>
    </row>
    <row r="5026" spans="2:2" x14ac:dyDescent="0.3">
      <c r="B5026" s="94" t="s">
        <v>4540</v>
      </c>
    </row>
    <row r="5027" spans="2:2" x14ac:dyDescent="0.3">
      <c r="B5027" s="94" t="s">
        <v>4541</v>
      </c>
    </row>
    <row r="5028" spans="2:2" x14ac:dyDescent="0.3">
      <c r="B5028" s="94" t="s">
        <v>4542</v>
      </c>
    </row>
    <row r="5029" spans="2:2" x14ac:dyDescent="0.3">
      <c r="B5029" s="94" t="s">
        <v>4543</v>
      </c>
    </row>
    <row r="5030" spans="2:2" x14ac:dyDescent="0.3">
      <c r="B5030" s="94" t="s">
        <v>4544</v>
      </c>
    </row>
    <row r="5031" spans="2:2" x14ac:dyDescent="0.3">
      <c r="B5031" s="94" t="s">
        <v>4545</v>
      </c>
    </row>
    <row r="5032" spans="2:2" x14ac:dyDescent="0.3">
      <c r="B5032" s="94" t="s">
        <v>4546</v>
      </c>
    </row>
    <row r="5034" spans="2:2" ht="18" x14ac:dyDescent="0.35">
      <c r="B5034" s="194" t="s">
        <v>689</v>
      </c>
    </row>
    <row r="5035" spans="2:2" x14ac:dyDescent="0.3">
      <c r="B5035" s="195" t="s">
        <v>1023</v>
      </c>
    </row>
    <row r="5036" spans="2:2" x14ac:dyDescent="0.3">
      <c r="B5036" s="195" t="s">
        <v>1525</v>
      </c>
    </row>
    <row r="5037" spans="2:2" x14ac:dyDescent="0.3">
      <c r="B5037" s="195" t="s">
        <v>1366</v>
      </c>
    </row>
    <row r="5038" spans="2:2" x14ac:dyDescent="0.3">
      <c r="B5038" s="94" t="s">
        <v>988</v>
      </c>
    </row>
    <row r="5039" spans="2:2" x14ac:dyDescent="0.3">
      <c r="B5039" s="196" t="s">
        <v>1025</v>
      </c>
    </row>
    <row r="5040" spans="2:2" x14ac:dyDescent="0.3">
      <c r="B5040" s="94" t="s">
        <v>4547</v>
      </c>
    </row>
    <row r="5041" spans="2:2" x14ac:dyDescent="0.3">
      <c r="B5041" s="94" t="s">
        <v>4548</v>
      </c>
    </row>
    <row r="5042" spans="2:2" x14ac:dyDescent="0.3">
      <c r="B5042" s="94" t="s">
        <v>4549</v>
      </c>
    </row>
    <row r="5043" spans="2:2" x14ac:dyDescent="0.3">
      <c r="B5043" s="85" t="s">
        <v>3208</v>
      </c>
    </row>
    <row r="5044" spans="2:2" x14ac:dyDescent="0.3">
      <c r="B5044" s="94" t="s">
        <v>4550</v>
      </c>
    </row>
    <row r="5045" spans="2:2" x14ac:dyDescent="0.3">
      <c r="B5045" s="94" t="s">
        <v>4551</v>
      </c>
    </row>
    <row r="5046" spans="2:2" x14ac:dyDescent="0.3">
      <c r="B5046" s="94" t="s">
        <v>4552</v>
      </c>
    </row>
    <row r="5048" spans="2:2" ht="18" x14ac:dyDescent="0.35">
      <c r="B5048" s="194" t="s">
        <v>263</v>
      </c>
    </row>
    <row r="5049" spans="2:2" x14ac:dyDescent="0.3">
      <c r="B5049" s="195" t="s">
        <v>3211</v>
      </c>
    </row>
    <row r="5050" spans="2:2" x14ac:dyDescent="0.3">
      <c r="B5050" s="195" t="s">
        <v>986</v>
      </c>
    </row>
    <row r="5051" spans="2:2" x14ac:dyDescent="0.3">
      <c r="B5051" s="195" t="s">
        <v>1153</v>
      </c>
    </row>
    <row r="5052" spans="2:2" x14ac:dyDescent="0.3">
      <c r="B5052" s="94" t="s">
        <v>4553</v>
      </c>
    </row>
    <row r="5053" spans="2:2" x14ac:dyDescent="0.3">
      <c r="B5053" s="196" t="s">
        <v>1346</v>
      </c>
    </row>
    <row r="5054" spans="2:2" x14ac:dyDescent="0.3">
      <c r="B5054" s="94" t="s">
        <v>4554</v>
      </c>
    </row>
    <row r="5055" spans="2:2" x14ac:dyDescent="0.3">
      <c r="B5055" s="94" t="s">
        <v>4555</v>
      </c>
    </row>
    <row r="5056" spans="2:2" x14ac:dyDescent="0.3">
      <c r="B5056" s="94" t="s">
        <v>4556</v>
      </c>
    </row>
    <row r="5057" spans="2:2" x14ac:dyDescent="0.3">
      <c r="B5057" s="94" t="s">
        <v>4557</v>
      </c>
    </row>
    <row r="5058" spans="2:2" x14ac:dyDescent="0.3">
      <c r="B5058" s="94" t="s">
        <v>4558</v>
      </c>
    </row>
    <row r="5059" spans="2:2" x14ac:dyDescent="0.3">
      <c r="B5059" s="94" t="s">
        <v>4559</v>
      </c>
    </row>
    <row r="5060" spans="2:2" x14ac:dyDescent="0.3">
      <c r="B5060" s="94" t="s">
        <v>4560</v>
      </c>
    </row>
    <row r="5061" spans="2:2" x14ac:dyDescent="0.3">
      <c r="B5061" s="94" t="s">
        <v>4561</v>
      </c>
    </row>
    <row r="5062" spans="2:2" x14ac:dyDescent="0.3">
      <c r="B5062" s="94" t="s">
        <v>4562</v>
      </c>
    </row>
    <row r="5063" spans="2:2" x14ac:dyDescent="0.3">
      <c r="B5063" s="94" t="s">
        <v>4563</v>
      </c>
    </row>
    <row r="5064" spans="2:2" x14ac:dyDescent="0.3">
      <c r="B5064" s="94" t="s">
        <v>4564</v>
      </c>
    </row>
    <row r="5065" spans="2:2" x14ac:dyDescent="0.3">
      <c r="B5065" s="94" t="s">
        <v>4565</v>
      </c>
    </row>
    <row r="5066" spans="2:2" x14ac:dyDescent="0.3">
      <c r="B5066" s="94" t="s">
        <v>4566</v>
      </c>
    </row>
    <row r="5067" spans="2:2" x14ac:dyDescent="0.3">
      <c r="B5067" s="94" t="s">
        <v>4567</v>
      </c>
    </row>
    <row r="5068" spans="2:2" x14ac:dyDescent="0.3">
      <c r="B5068" s="94" t="s">
        <v>4568</v>
      </c>
    </row>
    <row r="5069" spans="2:2" x14ac:dyDescent="0.3">
      <c r="B5069" s="94" t="s">
        <v>4569</v>
      </c>
    </row>
    <row r="5070" spans="2:2" x14ac:dyDescent="0.3">
      <c r="B5070" s="94" t="s">
        <v>4570</v>
      </c>
    </row>
    <row r="5071" spans="2:2" x14ac:dyDescent="0.3">
      <c r="B5071" s="94" t="s">
        <v>4571</v>
      </c>
    </row>
    <row r="5072" spans="2:2" x14ac:dyDescent="0.3">
      <c r="B5072" s="94" t="s">
        <v>4572</v>
      </c>
    </row>
    <row r="5073" spans="2:2" x14ac:dyDescent="0.3">
      <c r="B5073" s="94" t="s">
        <v>4573</v>
      </c>
    </row>
    <row r="5074" spans="2:2" x14ac:dyDescent="0.3">
      <c r="B5074" s="94" t="s">
        <v>4574</v>
      </c>
    </row>
    <row r="5075" spans="2:2" x14ac:dyDescent="0.3">
      <c r="B5075" s="94" t="s">
        <v>4575</v>
      </c>
    </row>
    <row r="5076" spans="2:2" x14ac:dyDescent="0.3">
      <c r="B5076" s="94" t="s">
        <v>4576</v>
      </c>
    </row>
    <row r="5077" spans="2:2" x14ac:dyDescent="0.3">
      <c r="B5077" s="94" t="s">
        <v>4577</v>
      </c>
    </row>
    <row r="5078" spans="2:2" x14ac:dyDescent="0.3">
      <c r="B5078" s="94" t="s">
        <v>4578</v>
      </c>
    </row>
    <row r="5079" spans="2:2" x14ac:dyDescent="0.3">
      <c r="B5079" s="94" t="s">
        <v>4579</v>
      </c>
    </row>
    <row r="5080" spans="2:2" x14ac:dyDescent="0.3">
      <c r="B5080" s="94" t="s">
        <v>4580</v>
      </c>
    </row>
    <row r="5081" spans="2:2" x14ac:dyDescent="0.3">
      <c r="B5081" s="94" t="s">
        <v>4581</v>
      </c>
    </row>
    <row r="5082" spans="2:2" x14ac:dyDescent="0.3">
      <c r="B5082" s="85" t="s">
        <v>3034</v>
      </c>
    </row>
    <row r="5083" spans="2:2" x14ac:dyDescent="0.3">
      <c r="B5083" s="94" t="s">
        <v>4582</v>
      </c>
    </row>
    <row r="5084" spans="2:2" x14ac:dyDescent="0.3">
      <c r="B5084" s="94" t="s">
        <v>4583</v>
      </c>
    </row>
    <row r="5086" spans="2:2" ht="18" x14ac:dyDescent="0.35">
      <c r="B5086" s="194" t="s">
        <v>289</v>
      </c>
    </row>
    <row r="5087" spans="2:2" x14ac:dyDescent="0.3">
      <c r="B5087" s="195" t="s">
        <v>1916</v>
      </c>
    </row>
    <row r="5088" spans="2:2" x14ac:dyDescent="0.3">
      <c r="B5088" s="195" t="s">
        <v>986</v>
      </c>
    </row>
    <row r="5089" spans="2:2" x14ac:dyDescent="0.3">
      <c r="B5089" s="195" t="s">
        <v>987</v>
      </c>
    </row>
    <row r="5090" spans="2:2" x14ac:dyDescent="0.3">
      <c r="B5090" s="94" t="s">
        <v>988</v>
      </c>
    </row>
    <row r="5091" spans="2:2" x14ac:dyDescent="0.3">
      <c r="B5091" s="196" t="s">
        <v>989</v>
      </c>
    </row>
    <row r="5092" spans="2:2" x14ac:dyDescent="0.3">
      <c r="B5092" s="94" t="s">
        <v>4584</v>
      </c>
    </row>
    <row r="5093" spans="2:2" x14ac:dyDescent="0.3">
      <c r="B5093" s="94" t="s">
        <v>4585</v>
      </c>
    </row>
    <row r="5094" spans="2:2" x14ac:dyDescent="0.3">
      <c r="B5094" s="94" t="s">
        <v>4586</v>
      </c>
    </row>
    <row r="5095" spans="2:2" x14ac:dyDescent="0.3">
      <c r="B5095" s="94" t="s">
        <v>4587</v>
      </c>
    </row>
    <row r="5096" spans="2:2" x14ac:dyDescent="0.3">
      <c r="B5096" s="94" t="s">
        <v>3992</v>
      </c>
    </row>
    <row r="5097" spans="2:2" x14ac:dyDescent="0.3">
      <c r="B5097" s="94" t="s">
        <v>3993</v>
      </c>
    </row>
    <row r="5098" spans="2:2" x14ac:dyDescent="0.3">
      <c r="B5098" s="85" t="s">
        <v>3208</v>
      </c>
    </row>
    <row r="5099" spans="2:2" x14ac:dyDescent="0.3">
      <c r="B5099" s="94" t="s">
        <v>4588</v>
      </c>
    </row>
    <row r="5100" spans="2:2" x14ac:dyDescent="0.3">
      <c r="B5100" s="94" t="s">
        <v>1933</v>
      </c>
    </row>
    <row r="5102" spans="2:2" ht="18" x14ac:dyDescent="0.35">
      <c r="B5102" s="194" t="s">
        <v>446</v>
      </c>
    </row>
    <row r="5103" spans="2:2" x14ac:dyDescent="0.3">
      <c r="B5103" s="195" t="s">
        <v>3597</v>
      </c>
    </row>
    <row r="5104" spans="2:2" x14ac:dyDescent="0.3">
      <c r="B5104" s="195" t="s">
        <v>986</v>
      </c>
    </row>
    <row r="5105" spans="2:2" x14ac:dyDescent="0.3">
      <c r="B5105" s="195" t="s">
        <v>987</v>
      </c>
    </row>
    <row r="5106" spans="2:2" x14ac:dyDescent="0.3">
      <c r="B5106" s="94" t="s">
        <v>988</v>
      </c>
    </row>
    <row r="5107" spans="2:2" x14ac:dyDescent="0.3">
      <c r="B5107" s="196" t="s">
        <v>989</v>
      </c>
    </row>
    <row r="5108" spans="2:2" x14ac:dyDescent="0.3">
      <c r="B5108" s="94" t="s">
        <v>4589</v>
      </c>
    </row>
    <row r="5109" spans="2:2" x14ac:dyDescent="0.3">
      <c r="B5109" s="94" t="s">
        <v>4590</v>
      </c>
    </row>
    <row r="5110" spans="2:2" x14ac:dyDescent="0.3">
      <c r="B5110" s="94" t="s">
        <v>4591</v>
      </c>
    </row>
    <row r="5111" spans="2:2" x14ac:dyDescent="0.3">
      <c r="B5111" s="94" t="s">
        <v>4592</v>
      </c>
    </row>
    <row r="5112" spans="2:2" x14ac:dyDescent="0.3">
      <c r="B5112" s="94" t="s">
        <v>4593</v>
      </c>
    </row>
    <row r="5113" spans="2:2" x14ac:dyDescent="0.3">
      <c r="B5113" s="94" t="s">
        <v>4594</v>
      </c>
    </row>
    <row r="5114" spans="2:2" x14ac:dyDescent="0.3">
      <c r="B5114" s="94" t="s">
        <v>4595</v>
      </c>
    </row>
    <row r="5116" spans="2:2" ht="18" x14ac:dyDescent="0.35">
      <c r="B5116" s="194" t="s">
        <v>301</v>
      </c>
    </row>
    <row r="5117" spans="2:2" x14ac:dyDescent="0.3">
      <c r="B5117" s="195" t="s">
        <v>4596</v>
      </c>
    </row>
    <row r="5118" spans="2:2" x14ac:dyDescent="0.3">
      <c r="B5118" s="195" t="s">
        <v>986</v>
      </c>
    </row>
    <row r="5119" spans="2:2" x14ac:dyDescent="0.3">
      <c r="B5119" s="195" t="s">
        <v>987</v>
      </c>
    </row>
    <row r="5120" spans="2:2" x14ac:dyDescent="0.3">
      <c r="B5120" s="94" t="s">
        <v>4597</v>
      </c>
    </row>
    <row r="5121" spans="2:2" x14ac:dyDescent="0.3">
      <c r="B5121" s="94" t="s">
        <v>4598</v>
      </c>
    </row>
    <row r="5122" spans="2:2" x14ac:dyDescent="0.3">
      <c r="B5122" s="196" t="s">
        <v>1058</v>
      </c>
    </row>
    <row r="5123" spans="2:2" x14ac:dyDescent="0.3">
      <c r="B5123" s="94" t="s">
        <v>4599</v>
      </c>
    </row>
    <row r="5124" spans="2:2" x14ac:dyDescent="0.3">
      <c r="B5124" s="94" t="s">
        <v>4600</v>
      </c>
    </row>
    <row r="5125" spans="2:2" x14ac:dyDescent="0.3">
      <c r="B5125" s="94" t="s">
        <v>4601</v>
      </c>
    </row>
    <row r="5126" spans="2:2" x14ac:dyDescent="0.3">
      <c r="B5126" s="94" t="s">
        <v>4602</v>
      </c>
    </row>
    <row r="5127" spans="2:2" x14ac:dyDescent="0.3">
      <c r="B5127" s="94" t="s">
        <v>4603</v>
      </c>
    </row>
    <row r="5128" spans="2:2" x14ac:dyDescent="0.3">
      <c r="B5128" s="94" t="s">
        <v>4604</v>
      </c>
    </row>
    <row r="5129" spans="2:2" x14ac:dyDescent="0.3">
      <c r="B5129" s="94" t="s">
        <v>4605</v>
      </c>
    </row>
    <row r="5130" spans="2:2" x14ac:dyDescent="0.3">
      <c r="B5130" s="94" t="s">
        <v>4606</v>
      </c>
    </row>
    <row r="5131" spans="2:2" x14ac:dyDescent="0.3">
      <c r="B5131" s="94" t="s">
        <v>4607</v>
      </c>
    </row>
    <row r="5132" spans="2:2" x14ac:dyDescent="0.3">
      <c r="B5132" s="94" t="s">
        <v>4608</v>
      </c>
    </row>
    <row r="5133" spans="2:2" x14ac:dyDescent="0.3">
      <c r="B5133" s="94" t="s">
        <v>4609</v>
      </c>
    </row>
    <row r="5134" spans="2:2" x14ac:dyDescent="0.3">
      <c r="B5134" s="94" t="s">
        <v>4610</v>
      </c>
    </row>
    <row r="5135" spans="2:2" x14ac:dyDescent="0.3">
      <c r="B5135" s="94" t="s">
        <v>4611</v>
      </c>
    </row>
    <row r="5136" spans="2:2" x14ac:dyDescent="0.3">
      <c r="B5136" s="94" t="s">
        <v>4612</v>
      </c>
    </row>
    <row r="5137" spans="2:2" x14ac:dyDescent="0.3">
      <c r="B5137" s="94" t="s">
        <v>4613</v>
      </c>
    </row>
    <row r="5138" spans="2:2" x14ac:dyDescent="0.3">
      <c r="B5138" s="94" t="s">
        <v>4614</v>
      </c>
    </row>
    <row r="5139" spans="2:2" x14ac:dyDescent="0.3">
      <c r="B5139" s="94" t="s">
        <v>4615</v>
      </c>
    </row>
    <row r="5140" spans="2:2" x14ac:dyDescent="0.3">
      <c r="B5140" s="94" t="s">
        <v>4616</v>
      </c>
    </row>
    <row r="5141" spans="2:2" x14ac:dyDescent="0.3">
      <c r="B5141" s="94" t="s">
        <v>4617</v>
      </c>
    </row>
    <row r="5142" spans="2:2" x14ac:dyDescent="0.3">
      <c r="B5142" s="94" t="s">
        <v>4618</v>
      </c>
    </row>
    <row r="5143" spans="2:2" x14ac:dyDescent="0.3">
      <c r="B5143" s="94" t="s">
        <v>4619</v>
      </c>
    </row>
    <row r="5144" spans="2:2" x14ac:dyDescent="0.3">
      <c r="B5144" s="94" t="s">
        <v>4620</v>
      </c>
    </row>
    <row r="5145" spans="2:2" x14ac:dyDescent="0.3">
      <c r="B5145" s="94" t="s">
        <v>4621</v>
      </c>
    </row>
    <row r="5146" spans="2:2" x14ac:dyDescent="0.3">
      <c r="B5146" s="85" t="s">
        <v>3130</v>
      </c>
    </row>
    <row r="5147" spans="2:2" x14ac:dyDescent="0.3">
      <c r="B5147" s="94" t="s">
        <v>4622</v>
      </c>
    </row>
    <row r="5148" spans="2:2" x14ac:dyDescent="0.3">
      <c r="B5148" s="94" t="s">
        <v>4623</v>
      </c>
    </row>
    <row r="5149" spans="2:2" x14ac:dyDescent="0.3">
      <c r="B5149" s="94" t="s">
        <v>4624</v>
      </c>
    </row>
    <row r="5150" spans="2:2" x14ac:dyDescent="0.3">
      <c r="B5150" s="94" t="s">
        <v>4625</v>
      </c>
    </row>
    <row r="5152" spans="2:2" ht="18" x14ac:dyDescent="0.35">
      <c r="B5152" s="194" t="s">
        <v>981</v>
      </c>
    </row>
    <row r="5153" spans="2:2" x14ac:dyDescent="0.3">
      <c r="B5153" s="195" t="s">
        <v>2616</v>
      </c>
    </row>
    <row r="5154" spans="2:2" x14ac:dyDescent="0.3">
      <c r="B5154" s="195" t="s">
        <v>986</v>
      </c>
    </row>
    <row r="5155" spans="2:2" x14ac:dyDescent="0.3">
      <c r="B5155" s="195" t="s">
        <v>987</v>
      </c>
    </row>
    <row r="5156" spans="2:2" x14ac:dyDescent="0.3">
      <c r="B5156" s="94" t="s">
        <v>988</v>
      </c>
    </row>
    <row r="5157" spans="2:2" x14ac:dyDescent="0.3">
      <c r="B5157" s="196" t="s">
        <v>1346</v>
      </c>
    </row>
    <row r="5158" spans="2:2" x14ac:dyDescent="0.3">
      <c r="B5158" s="94" t="s">
        <v>4626</v>
      </c>
    </row>
    <row r="5159" spans="2:2" x14ac:dyDescent="0.3">
      <c r="B5159" s="94" t="s">
        <v>4627</v>
      </c>
    </row>
    <row r="5160" spans="2:2" x14ac:dyDescent="0.3">
      <c r="B5160" s="94" t="s">
        <v>4628</v>
      </c>
    </row>
    <row r="5161" spans="2:2" x14ac:dyDescent="0.3">
      <c r="B5161" s="94" t="s">
        <v>4629</v>
      </c>
    </row>
    <row r="5162" spans="2:2" x14ac:dyDescent="0.3">
      <c r="B5162" s="94" t="s">
        <v>4630</v>
      </c>
    </row>
    <row r="5163" spans="2:2" x14ac:dyDescent="0.3">
      <c r="B5163" s="94" t="s">
        <v>4631</v>
      </c>
    </row>
    <row r="5164" spans="2:2" x14ac:dyDescent="0.3">
      <c r="B5164" s="94" t="s">
        <v>4632</v>
      </c>
    </row>
    <row r="5165" spans="2:2" x14ac:dyDescent="0.3">
      <c r="B5165" s="94" t="s">
        <v>4633</v>
      </c>
    </row>
    <row r="5166" spans="2:2" x14ac:dyDescent="0.3">
      <c r="B5166" s="94" t="s">
        <v>4634</v>
      </c>
    </row>
    <row r="5167" spans="2:2" x14ac:dyDescent="0.3">
      <c r="B5167" s="94" t="s">
        <v>4635</v>
      </c>
    </row>
    <row r="5169" spans="2:2" ht="18" x14ac:dyDescent="0.35">
      <c r="B5169" s="194" t="s">
        <v>4636</v>
      </c>
    </row>
    <row r="5170" spans="2:2" x14ac:dyDescent="0.3">
      <c r="B5170" s="195" t="s">
        <v>4637</v>
      </c>
    </row>
    <row r="5171" spans="2:2" x14ac:dyDescent="0.3">
      <c r="B5171" s="195" t="s">
        <v>986</v>
      </c>
    </row>
    <row r="5172" spans="2:2" x14ac:dyDescent="0.3">
      <c r="B5172" s="195" t="s">
        <v>1366</v>
      </c>
    </row>
    <row r="5173" spans="2:2" x14ac:dyDescent="0.3">
      <c r="B5173" s="94" t="s">
        <v>988</v>
      </c>
    </row>
    <row r="5174" spans="2:2" x14ac:dyDescent="0.3">
      <c r="B5174" s="196" t="s">
        <v>999</v>
      </c>
    </row>
    <row r="5175" spans="2:2" x14ac:dyDescent="0.3">
      <c r="B5175" s="94" t="s">
        <v>4638</v>
      </c>
    </row>
    <row r="5176" spans="2:2" x14ac:dyDescent="0.3">
      <c r="B5176" s="94" t="s">
        <v>4639</v>
      </c>
    </row>
    <row r="5177" spans="2:2" x14ac:dyDescent="0.3">
      <c r="B5177" s="94" t="s">
        <v>4640</v>
      </c>
    </row>
    <row r="5178" spans="2:2" x14ac:dyDescent="0.3">
      <c r="B5178" s="94" t="s">
        <v>4641</v>
      </c>
    </row>
    <row r="5179" spans="2:2" x14ac:dyDescent="0.3">
      <c r="B5179" s="94" t="s">
        <v>4642</v>
      </c>
    </row>
    <row r="5180" spans="2:2" x14ac:dyDescent="0.3">
      <c r="B5180" s="94" t="s">
        <v>4643</v>
      </c>
    </row>
    <row r="5181" spans="2:2" x14ac:dyDescent="0.3">
      <c r="B5181" s="94" t="s">
        <v>4644</v>
      </c>
    </row>
    <row r="5182" spans="2:2" x14ac:dyDescent="0.3">
      <c r="B5182" s="94" t="s">
        <v>4645</v>
      </c>
    </row>
    <row r="5183" spans="2:2" x14ac:dyDescent="0.3">
      <c r="B5183" s="94" t="s">
        <v>4646</v>
      </c>
    </row>
    <row r="5184" spans="2:2" x14ac:dyDescent="0.3">
      <c r="B5184" s="94" t="s">
        <v>4647</v>
      </c>
    </row>
    <row r="5185" spans="2:2" x14ac:dyDescent="0.3">
      <c r="B5185" s="94" t="s">
        <v>4648</v>
      </c>
    </row>
    <row r="5186" spans="2:2" x14ac:dyDescent="0.3">
      <c r="B5186" s="94" t="s">
        <v>4649</v>
      </c>
    </row>
    <row r="5187" spans="2:2" x14ac:dyDescent="0.3">
      <c r="B5187" s="94" t="s">
        <v>4650</v>
      </c>
    </row>
    <row r="5188" spans="2:2" x14ac:dyDescent="0.3">
      <c r="B5188" s="94" t="s">
        <v>4651</v>
      </c>
    </row>
    <row r="5189" spans="2:2" x14ac:dyDescent="0.3">
      <c r="B5189" s="94" t="s">
        <v>4652</v>
      </c>
    </row>
    <row r="5190" spans="2:2" x14ac:dyDescent="0.3">
      <c r="B5190" s="94" t="s">
        <v>4653</v>
      </c>
    </row>
    <row r="5191" spans="2:2" x14ac:dyDescent="0.3">
      <c r="B5191" s="94" t="s">
        <v>4654</v>
      </c>
    </row>
    <row r="5192" spans="2:2" x14ac:dyDescent="0.3">
      <c r="B5192" s="94" t="s">
        <v>4655</v>
      </c>
    </row>
    <row r="5193" spans="2:2" x14ac:dyDescent="0.3">
      <c r="B5193" s="94" t="s">
        <v>4656</v>
      </c>
    </row>
    <row r="5194" spans="2:2" x14ac:dyDescent="0.3">
      <c r="B5194" s="94" t="s">
        <v>4657</v>
      </c>
    </row>
    <row r="5195" spans="2:2" x14ac:dyDescent="0.3">
      <c r="B5195" s="94" t="s">
        <v>4658</v>
      </c>
    </row>
    <row r="5196" spans="2:2" x14ac:dyDescent="0.3">
      <c r="B5196" s="94" t="s">
        <v>4659</v>
      </c>
    </row>
    <row r="5198" spans="2:2" ht="18" x14ac:dyDescent="0.35">
      <c r="B5198" s="194" t="s">
        <v>956</v>
      </c>
    </row>
    <row r="5199" spans="2:2" x14ac:dyDescent="0.3">
      <c r="B5199" s="195" t="s">
        <v>1742</v>
      </c>
    </row>
    <row r="5200" spans="2:2" x14ac:dyDescent="0.3">
      <c r="B5200" s="195" t="s">
        <v>986</v>
      </c>
    </row>
    <row r="5201" spans="2:2" x14ac:dyDescent="0.3">
      <c r="B5201" s="195" t="s">
        <v>1655</v>
      </c>
    </row>
    <row r="5202" spans="2:2" x14ac:dyDescent="0.3">
      <c r="B5202" s="94" t="s">
        <v>4660</v>
      </c>
    </row>
    <row r="5203" spans="2:2" x14ac:dyDescent="0.3">
      <c r="B5203" s="94" t="s">
        <v>4661</v>
      </c>
    </row>
    <row r="5204" spans="2:2" x14ac:dyDescent="0.3">
      <c r="B5204" s="196" t="s">
        <v>989</v>
      </c>
    </row>
    <row r="5205" spans="2:2" x14ac:dyDescent="0.3">
      <c r="B5205" s="94" t="s">
        <v>4662</v>
      </c>
    </row>
    <row r="5206" spans="2:2" x14ac:dyDescent="0.3">
      <c r="B5206" s="94" t="s">
        <v>4663</v>
      </c>
    </row>
    <row r="5207" spans="2:2" x14ac:dyDescent="0.3">
      <c r="B5207" s="94" t="s">
        <v>4664</v>
      </c>
    </row>
    <row r="5208" spans="2:2" x14ac:dyDescent="0.3">
      <c r="B5208" s="94" t="s">
        <v>4665</v>
      </c>
    </row>
    <row r="5209" spans="2:2" x14ac:dyDescent="0.3">
      <c r="B5209" s="94" t="s">
        <v>4666</v>
      </c>
    </row>
    <row r="5210" spans="2:2" x14ac:dyDescent="0.3">
      <c r="B5210" s="94" t="s">
        <v>4667</v>
      </c>
    </row>
    <row r="5211" spans="2:2" x14ac:dyDescent="0.3">
      <c r="B5211" s="94" t="s">
        <v>4668</v>
      </c>
    </row>
    <row r="5212" spans="2:2" x14ac:dyDescent="0.3">
      <c r="B5212" s="85" t="s">
        <v>3385</v>
      </c>
    </row>
    <row r="5213" spans="2:2" x14ac:dyDescent="0.3">
      <c r="B5213" s="94" t="s">
        <v>4669</v>
      </c>
    </row>
    <row r="5214" spans="2:2" x14ac:dyDescent="0.3">
      <c r="B5214" s="94" t="s">
        <v>4670</v>
      </c>
    </row>
    <row r="5216" spans="2:2" ht="18" x14ac:dyDescent="0.35">
      <c r="B5216" s="194" t="s">
        <v>193</v>
      </c>
    </row>
    <row r="5217" spans="2:2" x14ac:dyDescent="0.3">
      <c r="B5217" s="94" t="s">
        <v>2936</v>
      </c>
    </row>
    <row r="5218" spans="2:2" x14ac:dyDescent="0.3">
      <c r="B5218" s="195" t="s">
        <v>1008</v>
      </c>
    </row>
    <row r="5219" spans="2:2" x14ac:dyDescent="0.3">
      <c r="B5219" s="195" t="s">
        <v>1366</v>
      </c>
    </row>
    <row r="5220" spans="2:2" x14ac:dyDescent="0.3">
      <c r="B5220" s="94" t="s">
        <v>4671</v>
      </c>
    </row>
    <row r="5221" spans="2:2" x14ac:dyDescent="0.3">
      <c r="B5221" s="196" t="s">
        <v>989</v>
      </c>
    </row>
    <row r="5222" spans="2:2" x14ac:dyDescent="0.3">
      <c r="B5222" s="94" t="s">
        <v>4672</v>
      </c>
    </row>
    <row r="5223" spans="2:2" x14ac:dyDescent="0.3">
      <c r="B5223" s="94" t="s">
        <v>4673</v>
      </c>
    </row>
    <row r="5224" spans="2:2" x14ac:dyDescent="0.3">
      <c r="B5224" s="94" t="s">
        <v>4674</v>
      </c>
    </row>
    <row r="5225" spans="2:2" x14ac:dyDescent="0.3">
      <c r="B5225" s="94" t="s">
        <v>4675</v>
      </c>
    </row>
    <row r="5226" spans="2:2" x14ac:dyDescent="0.3">
      <c r="B5226" s="94" t="s">
        <v>4676</v>
      </c>
    </row>
    <row r="5227" spans="2:2" x14ac:dyDescent="0.3">
      <c r="B5227" s="94" t="s">
        <v>4677</v>
      </c>
    </row>
    <row r="5228" spans="2:2" x14ac:dyDescent="0.3">
      <c r="B5228" s="94" t="s">
        <v>4678</v>
      </c>
    </row>
    <row r="5229" spans="2:2" x14ac:dyDescent="0.3">
      <c r="B5229" s="94" t="s">
        <v>4679</v>
      </c>
    </row>
    <row r="5230" spans="2:2" x14ac:dyDescent="0.3">
      <c r="B5230" s="94" t="s">
        <v>4680</v>
      </c>
    </row>
    <row r="5232" spans="2:2" ht="18" x14ac:dyDescent="0.35">
      <c r="B5232" s="194" t="s">
        <v>195</v>
      </c>
    </row>
    <row r="5233" spans="2:2" x14ac:dyDescent="0.3">
      <c r="B5233" s="94" t="s">
        <v>2936</v>
      </c>
    </row>
    <row r="5234" spans="2:2" x14ac:dyDescent="0.3">
      <c r="B5234" s="195" t="s">
        <v>986</v>
      </c>
    </row>
    <row r="5235" spans="2:2" x14ac:dyDescent="0.3">
      <c r="B5235" s="195" t="s">
        <v>1153</v>
      </c>
    </row>
    <row r="5236" spans="2:2" x14ac:dyDescent="0.3">
      <c r="B5236" s="94" t="s">
        <v>4681</v>
      </c>
    </row>
    <row r="5237" spans="2:2" x14ac:dyDescent="0.3">
      <c r="B5237" s="196" t="s">
        <v>1669</v>
      </c>
    </row>
    <row r="5238" spans="2:2" x14ac:dyDescent="0.3">
      <c r="B5238" s="94" t="s">
        <v>4682</v>
      </c>
    </row>
    <row r="5239" spans="2:2" x14ac:dyDescent="0.3">
      <c r="B5239" s="94" t="s">
        <v>4683</v>
      </c>
    </row>
    <row r="5240" spans="2:2" x14ac:dyDescent="0.3">
      <c r="B5240" s="94" t="s">
        <v>4684</v>
      </c>
    </row>
    <row r="5241" spans="2:2" x14ac:dyDescent="0.3">
      <c r="B5241" s="94" t="s">
        <v>4685</v>
      </c>
    </row>
    <row r="5242" spans="2:2" x14ac:dyDescent="0.3">
      <c r="B5242" s="94" t="s">
        <v>4686</v>
      </c>
    </row>
    <row r="5243" spans="2:2" x14ac:dyDescent="0.3">
      <c r="B5243" s="94" t="s">
        <v>4687</v>
      </c>
    </row>
    <row r="5244" spans="2:2" x14ac:dyDescent="0.3">
      <c r="B5244" s="94" t="s">
        <v>4688</v>
      </c>
    </row>
    <row r="5245" spans="2:2" x14ac:dyDescent="0.3">
      <c r="B5245" s="94" t="s">
        <v>4689</v>
      </c>
    </row>
    <row r="5246" spans="2:2" x14ac:dyDescent="0.3">
      <c r="B5246" s="94" t="s">
        <v>4690</v>
      </c>
    </row>
    <row r="5247" spans="2:2" x14ac:dyDescent="0.3">
      <c r="B5247" s="94" t="s">
        <v>4691</v>
      </c>
    </row>
    <row r="5248" spans="2:2" x14ac:dyDescent="0.3">
      <c r="B5248" s="94" t="s">
        <v>4692</v>
      </c>
    </row>
    <row r="5250" spans="2:2" ht="18" x14ac:dyDescent="0.35">
      <c r="B5250" s="194" t="s">
        <v>821</v>
      </c>
    </row>
    <row r="5251" spans="2:2" x14ac:dyDescent="0.3">
      <c r="B5251" s="195" t="s">
        <v>4693</v>
      </c>
    </row>
    <row r="5252" spans="2:2" x14ac:dyDescent="0.3">
      <c r="B5252" s="195" t="s">
        <v>986</v>
      </c>
    </row>
    <row r="5253" spans="2:2" x14ac:dyDescent="0.3">
      <c r="B5253" s="195" t="s">
        <v>1866</v>
      </c>
    </row>
    <row r="5254" spans="2:2" x14ac:dyDescent="0.3">
      <c r="B5254" s="94" t="s">
        <v>988</v>
      </c>
    </row>
    <row r="5255" spans="2:2" x14ac:dyDescent="0.3">
      <c r="B5255" s="196" t="s">
        <v>989</v>
      </c>
    </row>
    <row r="5256" spans="2:2" x14ac:dyDescent="0.3">
      <c r="B5256" s="94" t="s">
        <v>4694</v>
      </c>
    </row>
    <row r="5257" spans="2:2" x14ac:dyDescent="0.3">
      <c r="B5257" s="94" t="s">
        <v>4695</v>
      </c>
    </row>
    <row r="5258" spans="2:2" x14ac:dyDescent="0.3">
      <c r="B5258" s="94" t="s">
        <v>4696</v>
      </c>
    </row>
    <row r="5259" spans="2:2" x14ac:dyDescent="0.3">
      <c r="B5259" s="94" t="s">
        <v>4697</v>
      </c>
    </row>
    <row r="5260" spans="2:2" x14ac:dyDescent="0.3">
      <c r="B5260" s="94" t="s">
        <v>4698</v>
      </c>
    </row>
    <row r="5261" spans="2:2" x14ac:dyDescent="0.3">
      <c r="B5261" s="94" t="s">
        <v>4699</v>
      </c>
    </row>
    <row r="5262" spans="2:2" x14ac:dyDescent="0.3">
      <c r="B5262" s="94" t="s">
        <v>4700</v>
      </c>
    </row>
    <row r="5263" spans="2:2" x14ac:dyDescent="0.3">
      <c r="B5263" s="94" t="s">
        <v>4701</v>
      </c>
    </row>
    <row r="5264" spans="2:2" x14ac:dyDescent="0.3">
      <c r="B5264" s="94" t="s">
        <v>4702</v>
      </c>
    </row>
    <row r="5265" spans="2:2" x14ac:dyDescent="0.3">
      <c r="B5265" s="94" t="s">
        <v>4703</v>
      </c>
    </row>
    <row r="5266" spans="2:2" x14ac:dyDescent="0.3">
      <c r="B5266" s="94" t="s">
        <v>4704</v>
      </c>
    </row>
    <row r="5268" spans="2:2" ht="18" x14ac:dyDescent="0.35">
      <c r="B5268" s="194" t="s">
        <v>320</v>
      </c>
    </row>
    <row r="5269" spans="2:2" x14ac:dyDescent="0.3">
      <c r="B5269" s="195" t="s">
        <v>1225</v>
      </c>
    </row>
    <row r="5270" spans="2:2" x14ac:dyDescent="0.3">
      <c r="B5270" s="195" t="s">
        <v>986</v>
      </c>
    </row>
    <row r="5271" spans="2:2" x14ac:dyDescent="0.3">
      <c r="B5271" s="195" t="s">
        <v>1366</v>
      </c>
    </row>
    <row r="5272" spans="2:2" x14ac:dyDescent="0.3">
      <c r="B5272" s="94" t="s">
        <v>988</v>
      </c>
    </row>
    <row r="5273" spans="2:2" x14ac:dyDescent="0.3">
      <c r="B5273" s="196" t="s">
        <v>1058</v>
      </c>
    </row>
    <row r="5274" spans="2:2" x14ac:dyDescent="0.3">
      <c r="B5274" s="94" t="s">
        <v>4705</v>
      </c>
    </row>
    <row r="5275" spans="2:2" x14ac:dyDescent="0.3">
      <c r="B5275" s="94" t="s">
        <v>4706</v>
      </c>
    </row>
    <row r="5276" spans="2:2" x14ac:dyDescent="0.3">
      <c r="B5276" s="94" t="s">
        <v>4707</v>
      </c>
    </row>
    <row r="5277" spans="2:2" x14ac:dyDescent="0.3">
      <c r="B5277" s="94" t="s">
        <v>4708</v>
      </c>
    </row>
    <row r="5278" spans="2:2" x14ac:dyDescent="0.3">
      <c r="B5278" s="94" t="s">
        <v>4709</v>
      </c>
    </row>
    <row r="5279" spans="2:2" x14ac:dyDescent="0.3">
      <c r="B5279" s="94" t="s">
        <v>4710</v>
      </c>
    </row>
    <row r="5281" spans="2:2" ht="18" x14ac:dyDescent="0.35">
      <c r="B5281" s="194" t="s">
        <v>196</v>
      </c>
    </row>
    <row r="5282" spans="2:2" x14ac:dyDescent="0.3">
      <c r="B5282" s="94" t="s">
        <v>4711</v>
      </c>
    </row>
    <row r="5283" spans="2:2" x14ac:dyDescent="0.3">
      <c r="B5283" s="195" t="s">
        <v>986</v>
      </c>
    </row>
    <row r="5284" spans="2:2" x14ac:dyDescent="0.3">
      <c r="B5284" s="195" t="s">
        <v>997</v>
      </c>
    </row>
    <row r="5285" spans="2:2" x14ac:dyDescent="0.3">
      <c r="B5285" s="94" t="s">
        <v>4712</v>
      </c>
    </row>
    <row r="5286" spans="2:2" x14ac:dyDescent="0.3">
      <c r="B5286" s="196" t="s">
        <v>1706</v>
      </c>
    </row>
    <row r="5287" spans="2:2" x14ac:dyDescent="0.3">
      <c r="B5287" s="94" t="s">
        <v>4713</v>
      </c>
    </row>
    <row r="5288" spans="2:2" x14ac:dyDescent="0.3">
      <c r="B5288" s="94" t="s">
        <v>4714</v>
      </c>
    </row>
    <row r="5289" spans="2:2" x14ac:dyDescent="0.3">
      <c r="B5289" s="94" t="s">
        <v>4715</v>
      </c>
    </row>
    <row r="5290" spans="2:2" x14ac:dyDescent="0.3">
      <c r="B5290" s="94" t="s">
        <v>4716</v>
      </c>
    </row>
    <row r="5291" spans="2:2" x14ac:dyDescent="0.3">
      <c r="B5291" s="94" t="s">
        <v>4717</v>
      </c>
    </row>
    <row r="5292" spans="2:2" x14ac:dyDescent="0.3">
      <c r="B5292" s="94" t="s">
        <v>4718</v>
      </c>
    </row>
    <row r="5293" spans="2:2" x14ac:dyDescent="0.3">
      <c r="B5293" s="94" t="s">
        <v>4719</v>
      </c>
    </row>
    <row r="5294" spans="2:2" x14ac:dyDescent="0.3">
      <c r="B5294" s="94" t="s">
        <v>4720</v>
      </c>
    </row>
    <row r="5295" spans="2:2" x14ac:dyDescent="0.3">
      <c r="B5295" s="94" t="s">
        <v>4721</v>
      </c>
    </row>
    <row r="5296" spans="2:2" x14ac:dyDescent="0.3">
      <c r="B5296" s="94" t="s">
        <v>4722</v>
      </c>
    </row>
    <row r="5297" spans="2:2" x14ac:dyDescent="0.3">
      <c r="B5297" s="94" t="s">
        <v>4723</v>
      </c>
    </row>
    <row r="5298" spans="2:2" x14ac:dyDescent="0.3">
      <c r="B5298" s="94" t="s">
        <v>4724</v>
      </c>
    </row>
    <row r="5299" spans="2:2" x14ac:dyDescent="0.3">
      <c r="B5299" s="94" t="s">
        <v>4725</v>
      </c>
    </row>
    <row r="5300" spans="2:2" x14ac:dyDescent="0.3">
      <c r="B5300" s="94" t="s">
        <v>4726</v>
      </c>
    </row>
    <row r="5301" spans="2:2" x14ac:dyDescent="0.3">
      <c r="B5301" s="94" t="s">
        <v>4727</v>
      </c>
    </row>
    <row r="5302" spans="2:2" x14ac:dyDescent="0.3">
      <c r="B5302" s="94" t="s">
        <v>4728</v>
      </c>
    </row>
    <row r="5303" spans="2:2" x14ac:dyDescent="0.3">
      <c r="B5303" s="94" t="s">
        <v>4729</v>
      </c>
    </row>
    <row r="5304" spans="2:2" x14ac:dyDescent="0.3">
      <c r="B5304" s="94" t="s">
        <v>4730</v>
      </c>
    </row>
    <row r="5305" spans="2:2" x14ac:dyDescent="0.3">
      <c r="B5305" s="94" t="s">
        <v>4731</v>
      </c>
    </row>
    <row r="5306" spans="2:2" x14ac:dyDescent="0.3">
      <c r="B5306" s="94" t="s">
        <v>4732</v>
      </c>
    </row>
    <row r="5307" spans="2:2" x14ac:dyDescent="0.3">
      <c r="B5307" s="94" t="s">
        <v>4409</v>
      </c>
    </row>
    <row r="5309" spans="2:2" ht="18" x14ac:dyDescent="0.35">
      <c r="B5309" s="194" t="s">
        <v>308</v>
      </c>
    </row>
    <row r="5310" spans="2:2" x14ac:dyDescent="0.3">
      <c r="B5310" s="195" t="s">
        <v>4733</v>
      </c>
    </row>
    <row r="5311" spans="2:2" x14ac:dyDescent="0.3">
      <c r="B5311" s="195" t="s">
        <v>1865</v>
      </c>
    </row>
    <row r="5312" spans="2:2" x14ac:dyDescent="0.3">
      <c r="B5312" s="195" t="s">
        <v>4734</v>
      </c>
    </row>
    <row r="5313" spans="2:2" x14ac:dyDescent="0.3">
      <c r="B5313" s="94" t="s">
        <v>988</v>
      </c>
    </row>
    <row r="5314" spans="2:2" x14ac:dyDescent="0.3">
      <c r="B5314" s="196" t="s">
        <v>1287</v>
      </c>
    </row>
    <row r="5315" spans="2:2" x14ac:dyDescent="0.3">
      <c r="B5315" s="94" t="s">
        <v>4735</v>
      </c>
    </row>
    <row r="5316" spans="2:2" x14ac:dyDescent="0.3">
      <c r="B5316" s="94" t="s">
        <v>4736</v>
      </c>
    </row>
    <row r="5317" spans="2:2" x14ac:dyDescent="0.3">
      <c r="B5317" s="94" t="s">
        <v>4737</v>
      </c>
    </row>
    <row r="5318" spans="2:2" x14ac:dyDescent="0.3">
      <c r="B5318" s="94" t="s">
        <v>4738</v>
      </c>
    </row>
    <row r="5319" spans="2:2" x14ac:dyDescent="0.3">
      <c r="B5319" s="94" t="s">
        <v>3948</v>
      </c>
    </row>
    <row r="5320" spans="2:2" x14ac:dyDescent="0.3">
      <c r="B5320" s="94" t="s">
        <v>4739</v>
      </c>
    </row>
    <row r="5321" spans="2:2" x14ac:dyDescent="0.3">
      <c r="B5321" s="94" t="s">
        <v>4740</v>
      </c>
    </row>
    <row r="5322" spans="2:2" x14ac:dyDescent="0.3">
      <c r="B5322" s="94" t="s">
        <v>4741</v>
      </c>
    </row>
    <row r="5323" spans="2:2" x14ac:dyDescent="0.3">
      <c r="B5323" s="94" t="s">
        <v>4742</v>
      </c>
    </row>
    <row r="5324" spans="2:2" x14ac:dyDescent="0.3">
      <c r="B5324" s="94" t="s">
        <v>4743</v>
      </c>
    </row>
    <row r="5325" spans="2:2" x14ac:dyDescent="0.3">
      <c r="B5325" s="94" t="s">
        <v>4744</v>
      </c>
    </row>
    <row r="5326" spans="2:2" x14ac:dyDescent="0.3">
      <c r="B5326" s="94" t="s">
        <v>4745</v>
      </c>
    </row>
    <row r="5327" spans="2:2" x14ac:dyDescent="0.3">
      <c r="B5327" s="94" t="s">
        <v>4746</v>
      </c>
    </row>
    <row r="5328" spans="2:2" x14ac:dyDescent="0.3">
      <c r="B5328" s="94" t="s">
        <v>4747</v>
      </c>
    </row>
    <row r="5329" spans="2:2" x14ac:dyDescent="0.3">
      <c r="B5329" s="94" t="s">
        <v>4748</v>
      </c>
    </row>
    <row r="5330" spans="2:2" x14ac:dyDescent="0.3">
      <c r="B5330" s="94" t="s">
        <v>4749</v>
      </c>
    </row>
    <row r="5331" spans="2:2" x14ac:dyDescent="0.3">
      <c r="B5331" s="94" t="s">
        <v>4750</v>
      </c>
    </row>
    <row r="5332" spans="2:2" x14ac:dyDescent="0.3">
      <c r="B5332" s="94" t="s">
        <v>4751</v>
      </c>
    </row>
    <row r="5333" spans="2:2" x14ac:dyDescent="0.3">
      <c r="B5333" s="94" t="s">
        <v>4752</v>
      </c>
    </row>
    <row r="5334" spans="2:2" x14ac:dyDescent="0.3">
      <c r="B5334" s="94" t="s">
        <v>4753</v>
      </c>
    </row>
    <row r="5335" spans="2:2" x14ac:dyDescent="0.3">
      <c r="B5335" s="94" t="s">
        <v>4754</v>
      </c>
    </row>
    <row r="5336" spans="2:2" x14ac:dyDescent="0.3">
      <c r="B5336" s="94" t="s">
        <v>4755</v>
      </c>
    </row>
    <row r="5338" spans="2:2" ht="18" x14ac:dyDescent="0.35">
      <c r="B5338" s="194" t="s">
        <v>796</v>
      </c>
    </row>
    <row r="5339" spans="2:2" x14ac:dyDescent="0.3">
      <c r="B5339" s="195" t="s">
        <v>1735</v>
      </c>
    </row>
    <row r="5340" spans="2:2" x14ac:dyDescent="0.3">
      <c r="B5340" s="195" t="s">
        <v>986</v>
      </c>
    </row>
    <row r="5341" spans="2:2" x14ac:dyDescent="0.3">
      <c r="B5341" s="195" t="s">
        <v>1024</v>
      </c>
    </row>
    <row r="5342" spans="2:2" x14ac:dyDescent="0.3">
      <c r="B5342" s="94" t="s">
        <v>988</v>
      </c>
    </row>
    <row r="5343" spans="2:2" x14ac:dyDescent="0.3">
      <c r="B5343" s="196" t="s">
        <v>1706</v>
      </c>
    </row>
    <row r="5344" spans="2:2" x14ac:dyDescent="0.3">
      <c r="B5344" s="94" t="s">
        <v>4756</v>
      </c>
    </row>
    <row r="5345" spans="2:2" x14ac:dyDescent="0.3">
      <c r="B5345" s="94" t="s">
        <v>4757</v>
      </c>
    </row>
    <row r="5346" spans="2:2" x14ac:dyDescent="0.3">
      <c r="B5346" s="94" t="s">
        <v>4758</v>
      </c>
    </row>
    <row r="5347" spans="2:2" x14ac:dyDescent="0.3">
      <c r="B5347" s="94" t="s">
        <v>4759</v>
      </c>
    </row>
    <row r="5348" spans="2:2" x14ac:dyDescent="0.3">
      <c r="B5348" s="94" t="s">
        <v>4760</v>
      </c>
    </row>
    <row r="5349" spans="2:2" x14ac:dyDescent="0.3">
      <c r="B5349" s="94" t="s">
        <v>4761</v>
      </c>
    </row>
    <row r="5350" spans="2:2" x14ac:dyDescent="0.3">
      <c r="B5350" s="94" t="s">
        <v>4762</v>
      </c>
    </row>
    <row r="5351" spans="2:2" x14ac:dyDescent="0.3">
      <c r="B5351" s="94" t="s">
        <v>4763</v>
      </c>
    </row>
    <row r="5352" spans="2:2" x14ac:dyDescent="0.3">
      <c r="B5352" s="94" t="s">
        <v>4764</v>
      </c>
    </row>
    <row r="5353" spans="2:2" x14ac:dyDescent="0.3">
      <c r="B5353" s="94" t="s">
        <v>4765</v>
      </c>
    </row>
    <row r="5354" spans="2:2" x14ac:dyDescent="0.3">
      <c r="B5354" s="94" t="s">
        <v>4766</v>
      </c>
    </row>
    <row r="5355" spans="2:2" x14ac:dyDescent="0.3">
      <c r="B5355" s="94" t="s">
        <v>4767</v>
      </c>
    </row>
    <row r="5356" spans="2:2" x14ac:dyDescent="0.3">
      <c r="B5356" s="94" t="s">
        <v>4768</v>
      </c>
    </row>
    <row r="5357" spans="2:2" x14ac:dyDescent="0.3">
      <c r="B5357" s="94" t="s">
        <v>4769</v>
      </c>
    </row>
    <row r="5358" spans="2:2" x14ac:dyDescent="0.3">
      <c r="B5358" s="94" t="s">
        <v>4770</v>
      </c>
    </row>
    <row r="5359" spans="2:2" x14ac:dyDescent="0.3">
      <c r="B5359" s="94" t="s">
        <v>4771</v>
      </c>
    </row>
    <row r="5360" spans="2:2" x14ac:dyDescent="0.3">
      <c r="B5360" s="94" t="s">
        <v>4772</v>
      </c>
    </row>
    <row r="5361" spans="2:2" x14ac:dyDescent="0.3">
      <c r="B5361" s="94" t="s">
        <v>4773</v>
      </c>
    </row>
    <row r="5362" spans="2:2" x14ac:dyDescent="0.3">
      <c r="B5362" s="94" t="s">
        <v>4774</v>
      </c>
    </row>
    <row r="5363" spans="2:2" x14ac:dyDescent="0.3">
      <c r="B5363" s="94" t="s">
        <v>4775</v>
      </c>
    </row>
    <row r="5365" spans="2:2" ht="18" x14ac:dyDescent="0.35">
      <c r="B5365" s="194" t="s">
        <v>290</v>
      </c>
    </row>
    <row r="5366" spans="2:2" x14ac:dyDescent="0.3">
      <c r="B5366" s="195" t="s">
        <v>2481</v>
      </c>
    </row>
    <row r="5367" spans="2:2" x14ac:dyDescent="0.3">
      <c r="B5367" s="195" t="s">
        <v>986</v>
      </c>
    </row>
    <row r="5368" spans="2:2" x14ac:dyDescent="0.3">
      <c r="B5368" s="195" t="s">
        <v>1024</v>
      </c>
    </row>
    <row r="5369" spans="2:2" x14ac:dyDescent="0.3">
      <c r="B5369" s="94" t="s">
        <v>1570</v>
      </c>
    </row>
    <row r="5370" spans="2:2" x14ac:dyDescent="0.3">
      <c r="B5370" s="196" t="s">
        <v>1025</v>
      </c>
    </row>
    <row r="5371" spans="2:2" x14ac:dyDescent="0.3">
      <c r="B5371" s="94" t="s">
        <v>4776</v>
      </c>
    </row>
    <row r="5372" spans="2:2" x14ac:dyDescent="0.3">
      <c r="B5372" s="94" t="s">
        <v>4777</v>
      </c>
    </row>
    <row r="5373" spans="2:2" x14ac:dyDescent="0.3">
      <c r="B5373" s="94" t="s">
        <v>4778</v>
      </c>
    </row>
    <row r="5374" spans="2:2" x14ac:dyDescent="0.3">
      <c r="B5374" s="94" t="s">
        <v>4779</v>
      </c>
    </row>
    <row r="5375" spans="2:2" x14ac:dyDescent="0.3">
      <c r="B5375" s="94" t="s">
        <v>4780</v>
      </c>
    </row>
    <row r="5376" spans="2:2" x14ac:dyDescent="0.3">
      <c r="B5376" s="94" t="s">
        <v>4781</v>
      </c>
    </row>
    <row r="5377" spans="2:2" x14ac:dyDescent="0.3">
      <c r="B5377" s="94" t="s">
        <v>4782</v>
      </c>
    </row>
    <row r="5378" spans="2:2" x14ac:dyDescent="0.3">
      <c r="B5378" s="94" t="s">
        <v>4783</v>
      </c>
    </row>
    <row r="5379" spans="2:2" x14ac:dyDescent="0.3">
      <c r="B5379" s="94" t="s">
        <v>4784</v>
      </c>
    </row>
    <row r="5380" spans="2:2" x14ac:dyDescent="0.3">
      <c r="B5380" s="94" t="s">
        <v>4785</v>
      </c>
    </row>
    <row r="5381" spans="2:2" x14ac:dyDescent="0.3">
      <c r="B5381" s="94" t="s">
        <v>4786</v>
      </c>
    </row>
    <row r="5382" spans="2:2" x14ac:dyDescent="0.3">
      <c r="B5382" s="94" t="s">
        <v>4787</v>
      </c>
    </row>
    <row r="5383" spans="2:2" x14ac:dyDescent="0.3">
      <c r="B5383" s="94" t="s">
        <v>1578</v>
      </c>
    </row>
    <row r="5385" spans="2:2" ht="18" x14ac:dyDescent="0.35">
      <c r="B5385" s="194" t="s">
        <v>797</v>
      </c>
    </row>
    <row r="5386" spans="2:2" x14ac:dyDescent="0.3">
      <c r="B5386" s="195" t="s">
        <v>1907</v>
      </c>
    </row>
    <row r="5387" spans="2:2" x14ac:dyDescent="0.3">
      <c r="B5387" s="195" t="s">
        <v>1525</v>
      </c>
    </row>
    <row r="5388" spans="2:2" x14ac:dyDescent="0.3">
      <c r="B5388" s="195" t="s">
        <v>1024</v>
      </c>
    </row>
    <row r="5389" spans="2:2" x14ac:dyDescent="0.3">
      <c r="B5389" s="94" t="s">
        <v>1475</v>
      </c>
    </row>
    <row r="5390" spans="2:2" x14ac:dyDescent="0.3">
      <c r="B5390" s="196" t="s">
        <v>989</v>
      </c>
    </row>
    <row r="5391" spans="2:2" x14ac:dyDescent="0.3">
      <c r="B5391" s="94" t="s">
        <v>4788</v>
      </c>
    </row>
    <row r="5393" spans="2:2" ht="18" x14ac:dyDescent="0.35">
      <c r="B5393" s="194" t="s">
        <v>291</v>
      </c>
    </row>
    <row r="5394" spans="2:2" x14ac:dyDescent="0.3">
      <c r="B5394" s="195" t="s">
        <v>2874</v>
      </c>
    </row>
    <row r="5395" spans="2:2" x14ac:dyDescent="0.3">
      <c r="B5395" s="195" t="s">
        <v>986</v>
      </c>
    </row>
    <row r="5396" spans="2:2" x14ac:dyDescent="0.3">
      <c r="B5396" s="195" t="s">
        <v>997</v>
      </c>
    </row>
    <row r="5397" spans="2:2" x14ac:dyDescent="0.3">
      <c r="B5397" s="94" t="s">
        <v>988</v>
      </c>
    </row>
    <row r="5398" spans="2:2" x14ac:dyDescent="0.3">
      <c r="B5398" s="196" t="s">
        <v>1154</v>
      </c>
    </row>
    <row r="5399" spans="2:2" x14ac:dyDescent="0.3">
      <c r="B5399" s="94" t="s">
        <v>4789</v>
      </c>
    </row>
    <row r="5400" spans="2:2" x14ac:dyDescent="0.3">
      <c r="B5400" s="94" t="s">
        <v>4790</v>
      </c>
    </row>
    <row r="5401" spans="2:2" x14ac:dyDescent="0.3">
      <c r="B5401" s="94" t="s">
        <v>4791</v>
      </c>
    </row>
    <row r="5402" spans="2:2" x14ac:dyDescent="0.3">
      <c r="B5402" s="94" t="s">
        <v>4792</v>
      </c>
    </row>
    <row r="5403" spans="2:2" x14ac:dyDescent="0.3">
      <c r="B5403" s="94" t="s">
        <v>4793</v>
      </c>
    </row>
    <row r="5404" spans="2:2" x14ac:dyDescent="0.3">
      <c r="B5404" s="94" t="s">
        <v>4794</v>
      </c>
    </row>
    <row r="5405" spans="2:2" x14ac:dyDescent="0.3">
      <c r="B5405" s="94" t="s">
        <v>4795</v>
      </c>
    </row>
    <row r="5406" spans="2:2" x14ac:dyDescent="0.3">
      <c r="B5406" s="94" t="s">
        <v>4796</v>
      </c>
    </row>
    <row r="5407" spans="2:2" x14ac:dyDescent="0.3">
      <c r="B5407" s="94" t="s">
        <v>4797</v>
      </c>
    </row>
    <row r="5408" spans="2:2" x14ac:dyDescent="0.3">
      <c r="B5408" s="94" t="s">
        <v>4798</v>
      </c>
    </row>
    <row r="5409" spans="2:2" x14ac:dyDescent="0.3">
      <c r="B5409" s="94" t="s">
        <v>4799</v>
      </c>
    </row>
    <row r="5410" spans="2:2" x14ac:dyDescent="0.3">
      <c r="B5410" s="94" t="s">
        <v>4800</v>
      </c>
    </row>
    <row r="5411" spans="2:2" x14ac:dyDescent="0.3">
      <c r="B5411" s="94" t="s">
        <v>4801</v>
      </c>
    </row>
    <row r="5412" spans="2:2" x14ac:dyDescent="0.3">
      <c r="B5412" s="94" t="s">
        <v>4802</v>
      </c>
    </row>
    <row r="5413" spans="2:2" x14ac:dyDescent="0.3">
      <c r="B5413" s="94" t="s">
        <v>4803</v>
      </c>
    </row>
    <row r="5414" spans="2:2" x14ac:dyDescent="0.3">
      <c r="B5414" s="94" t="s">
        <v>4804</v>
      </c>
    </row>
    <row r="5415" spans="2:2" x14ac:dyDescent="0.3">
      <c r="B5415" s="94" t="s">
        <v>4805</v>
      </c>
    </row>
    <row r="5416" spans="2:2" x14ac:dyDescent="0.3">
      <c r="B5416" s="94" t="s">
        <v>4806</v>
      </c>
    </row>
    <row r="5417" spans="2:2" x14ac:dyDescent="0.3">
      <c r="B5417" s="94" t="s">
        <v>4807</v>
      </c>
    </row>
    <row r="5418" spans="2:2" x14ac:dyDescent="0.3">
      <c r="B5418" s="94" t="s">
        <v>4808</v>
      </c>
    </row>
    <row r="5419" spans="2:2" x14ac:dyDescent="0.3">
      <c r="B5419" s="94" t="s">
        <v>4809</v>
      </c>
    </row>
    <row r="5420" spans="2:2" x14ac:dyDescent="0.3">
      <c r="B5420" s="94" t="s">
        <v>4810</v>
      </c>
    </row>
    <row r="5421" spans="2:2" x14ac:dyDescent="0.3">
      <c r="B5421" s="94" t="s">
        <v>4811</v>
      </c>
    </row>
    <row r="5422" spans="2:2" x14ac:dyDescent="0.3">
      <c r="B5422" s="94" t="s">
        <v>4812</v>
      </c>
    </row>
    <row r="5423" spans="2:2" x14ac:dyDescent="0.3">
      <c r="B5423" s="94" t="s">
        <v>4813</v>
      </c>
    </row>
    <row r="5424" spans="2:2" x14ac:dyDescent="0.3">
      <c r="B5424" s="94" t="s">
        <v>4814</v>
      </c>
    </row>
    <row r="5425" spans="2:2" x14ac:dyDescent="0.3">
      <c r="B5425" s="94" t="s">
        <v>4815</v>
      </c>
    </row>
    <row r="5426" spans="2:2" x14ac:dyDescent="0.3">
      <c r="B5426" s="94" t="s">
        <v>4816</v>
      </c>
    </row>
    <row r="5427" spans="2:2" x14ac:dyDescent="0.3">
      <c r="B5427" s="94" t="s">
        <v>4817</v>
      </c>
    </row>
    <row r="5428" spans="2:2" x14ac:dyDescent="0.3">
      <c r="B5428" s="94" t="s">
        <v>4818</v>
      </c>
    </row>
    <row r="5429" spans="2:2" x14ac:dyDescent="0.3">
      <c r="B5429" s="94" t="s">
        <v>4819</v>
      </c>
    </row>
    <row r="5430" spans="2:2" x14ac:dyDescent="0.3">
      <c r="B5430" s="94" t="s">
        <v>4820</v>
      </c>
    </row>
    <row r="5431" spans="2:2" x14ac:dyDescent="0.3">
      <c r="B5431" s="94" t="s">
        <v>4821</v>
      </c>
    </row>
    <row r="5432" spans="2:2" x14ac:dyDescent="0.3">
      <c r="B5432" s="94" t="s">
        <v>4822</v>
      </c>
    </row>
    <row r="5433" spans="2:2" x14ac:dyDescent="0.3">
      <c r="B5433" s="85" t="s">
        <v>3076</v>
      </c>
    </row>
    <row r="5434" spans="2:2" x14ac:dyDescent="0.3">
      <c r="B5434" s="94" t="s">
        <v>4823</v>
      </c>
    </row>
    <row r="5435" spans="2:2" x14ac:dyDescent="0.3">
      <c r="B5435" s="94" t="s">
        <v>4824</v>
      </c>
    </row>
    <row r="5436" spans="2:2" x14ac:dyDescent="0.3">
      <c r="B5436" s="94" t="s">
        <v>4825</v>
      </c>
    </row>
    <row r="5437" spans="2:2" x14ac:dyDescent="0.3">
      <c r="B5437" s="94" t="s">
        <v>4826</v>
      </c>
    </row>
    <row r="5439" spans="2:2" ht="18" x14ac:dyDescent="0.35">
      <c r="B5439" s="194" t="s">
        <v>491</v>
      </c>
    </row>
    <row r="5440" spans="2:2" x14ac:dyDescent="0.3">
      <c r="B5440" s="195" t="s">
        <v>1742</v>
      </c>
    </row>
    <row r="5441" spans="2:2" x14ac:dyDescent="0.3">
      <c r="B5441" s="195" t="s">
        <v>986</v>
      </c>
    </row>
    <row r="5442" spans="2:2" x14ac:dyDescent="0.3">
      <c r="B5442" s="195" t="s">
        <v>1153</v>
      </c>
    </row>
    <row r="5443" spans="2:2" x14ac:dyDescent="0.3">
      <c r="B5443" s="94" t="s">
        <v>4827</v>
      </c>
    </row>
    <row r="5444" spans="2:2" x14ac:dyDescent="0.3">
      <c r="B5444" s="94" t="s">
        <v>4828</v>
      </c>
    </row>
    <row r="5445" spans="2:2" x14ac:dyDescent="0.3">
      <c r="B5445" s="196" t="s">
        <v>1154</v>
      </c>
    </row>
    <row r="5446" spans="2:2" x14ac:dyDescent="0.3">
      <c r="B5446" s="94" t="s">
        <v>4829</v>
      </c>
    </row>
    <row r="5447" spans="2:2" x14ac:dyDescent="0.3">
      <c r="B5447" s="94" t="s">
        <v>4830</v>
      </c>
    </row>
    <row r="5448" spans="2:2" x14ac:dyDescent="0.3">
      <c r="B5448" s="94" t="s">
        <v>4831</v>
      </c>
    </row>
    <row r="5449" spans="2:2" x14ac:dyDescent="0.3">
      <c r="B5449" s="94" t="s">
        <v>1922</v>
      </c>
    </row>
    <row r="5450" spans="2:2" x14ac:dyDescent="0.3">
      <c r="B5450" s="94" t="s">
        <v>4832</v>
      </c>
    </row>
    <row r="5451" spans="2:2" x14ac:dyDescent="0.3">
      <c r="B5451" s="94" t="s">
        <v>4833</v>
      </c>
    </row>
    <row r="5452" spans="2:2" x14ac:dyDescent="0.3">
      <c r="B5452" s="94" t="s">
        <v>4834</v>
      </c>
    </row>
    <row r="5453" spans="2:2" x14ac:dyDescent="0.3">
      <c r="B5453" s="94" t="s">
        <v>2117</v>
      </c>
    </row>
    <row r="5454" spans="2:2" x14ac:dyDescent="0.3">
      <c r="B5454" s="94" t="s">
        <v>3382</v>
      </c>
    </row>
    <row r="5455" spans="2:2" x14ac:dyDescent="0.3">
      <c r="B5455" s="94" t="s">
        <v>4835</v>
      </c>
    </row>
    <row r="5456" spans="2:2" x14ac:dyDescent="0.3">
      <c r="B5456" s="94" t="s">
        <v>4836</v>
      </c>
    </row>
    <row r="5457" spans="2:2" x14ac:dyDescent="0.3">
      <c r="B5457" s="94" t="s">
        <v>4837</v>
      </c>
    </row>
    <row r="5458" spans="2:2" x14ac:dyDescent="0.3">
      <c r="B5458" s="94" t="s">
        <v>4838</v>
      </c>
    </row>
    <row r="5459" spans="2:2" x14ac:dyDescent="0.3">
      <c r="B5459" s="94" t="s">
        <v>4839</v>
      </c>
    </row>
    <row r="5460" spans="2:2" x14ac:dyDescent="0.3">
      <c r="B5460" s="94" t="s">
        <v>4840</v>
      </c>
    </row>
    <row r="5461" spans="2:2" x14ac:dyDescent="0.3">
      <c r="B5461" s="85" t="s">
        <v>4841</v>
      </c>
    </row>
    <row r="5462" spans="2:2" x14ac:dyDescent="0.3">
      <c r="B5462" s="94" t="s">
        <v>1914</v>
      </c>
    </row>
    <row r="5463" spans="2:2" x14ac:dyDescent="0.3">
      <c r="B5463" s="94" t="s">
        <v>4842</v>
      </c>
    </row>
    <row r="5465" spans="2:2" ht="18" x14ac:dyDescent="0.35">
      <c r="B5465" s="194" t="s">
        <v>965</v>
      </c>
    </row>
    <row r="5466" spans="2:2" x14ac:dyDescent="0.3">
      <c r="B5466" s="195" t="s">
        <v>2183</v>
      </c>
    </row>
    <row r="5467" spans="2:2" x14ac:dyDescent="0.3">
      <c r="B5467" s="195" t="s">
        <v>986</v>
      </c>
    </row>
    <row r="5468" spans="2:2" x14ac:dyDescent="0.3">
      <c r="B5468" s="195" t="s">
        <v>997</v>
      </c>
    </row>
    <row r="5469" spans="2:2" x14ac:dyDescent="0.3">
      <c r="B5469" s="94" t="s">
        <v>4843</v>
      </c>
    </row>
    <row r="5470" spans="2:2" x14ac:dyDescent="0.3">
      <c r="B5470" s="94" t="s">
        <v>4844</v>
      </c>
    </row>
    <row r="5471" spans="2:2" x14ac:dyDescent="0.3">
      <c r="B5471" s="196" t="s">
        <v>999</v>
      </c>
    </row>
    <row r="5472" spans="2:2" x14ac:dyDescent="0.3">
      <c r="B5472" s="94" t="s">
        <v>4845</v>
      </c>
    </row>
    <row r="5473" spans="2:2" x14ac:dyDescent="0.3">
      <c r="B5473" s="94" t="s">
        <v>4846</v>
      </c>
    </row>
    <row r="5474" spans="2:2" x14ac:dyDescent="0.3">
      <c r="B5474" s="94" t="s">
        <v>4847</v>
      </c>
    </row>
    <row r="5475" spans="2:2" x14ac:dyDescent="0.3">
      <c r="B5475" s="94" t="s">
        <v>4848</v>
      </c>
    </row>
    <row r="5476" spans="2:2" x14ac:dyDescent="0.3">
      <c r="B5476" s="94" t="s">
        <v>4849</v>
      </c>
    </row>
    <row r="5477" spans="2:2" x14ac:dyDescent="0.3">
      <c r="B5477" s="94" t="s">
        <v>4850</v>
      </c>
    </row>
    <row r="5478" spans="2:2" x14ac:dyDescent="0.3">
      <c r="B5478" s="94" t="s">
        <v>4851</v>
      </c>
    </row>
    <row r="5479" spans="2:2" x14ac:dyDescent="0.3">
      <c r="B5479" s="94" t="s">
        <v>4852</v>
      </c>
    </row>
    <row r="5480" spans="2:2" x14ac:dyDescent="0.3">
      <c r="B5480" s="94" t="s">
        <v>4853</v>
      </c>
    </row>
    <row r="5481" spans="2:2" x14ac:dyDescent="0.3">
      <c r="B5481" s="94" t="s">
        <v>4854</v>
      </c>
    </row>
    <row r="5482" spans="2:2" x14ac:dyDescent="0.3">
      <c r="B5482" s="94" t="s">
        <v>4855</v>
      </c>
    </row>
    <row r="5483" spans="2:2" x14ac:dyDescent="0.3">
      <c r="B5483" s="94" t="s">
        <v>4856</v>
      </c>
    </row>
    <row r="5484" spans="2:2" x14ac:dyDescent="0.3">
      <c r="B5484" s="94" t="s">
        <v>4857</v>
      </c>
    </row>
    <row r="5485" spans="2:2" x14ac:dyDescent="0.3">
      <c r="B5485" s="94" t="s">
        <v>4858</v>
      </c>
    </row>
    <row r="5486" spans="2:2" x14ac:dyDescent="0.3">
      <c r="B5486" s="94" t="s">
        <v>4859</v>
      </c>
    </row>
    <row r="5487" spans="2:2" x14ac:dyDescent="0.3">
      <c r="B5487" s="94" t="s">
        <v>4860</v>
      </c>
    </row>
    <row r="5489" spans="2:2" ht="18" x14ac:dyDescent="0.35">
      <c r="B5489" s="194" t="s">
        <v>309</v>
      </c>
    </row>
    <row r="5490" spans="2:2" x14ac:dyDescent="0.3">
      <c r="B5490" s="195" t="s">
        <v>2120</v>
      </c>
    </row>
    <row r="5491" spans="2:2" x14ac:dyDescent="0.3">
      <c r="B5491" s="195" t="s">
        <v>1008</v>
      </c>
    </row>
    <row r="5492" spans="2:2" x14ac:dyDescent="0.3">
      <c r="B5492" s="195" t="s">
        <v>2306</v>
      </c>
    </row>
    <row r="5493" spans="2:2" x14ac:dyDescent="0.3">
      <c r="B5493" s="94" t="s">
        <v>4861</v>
      </c>
    </row>
    <row r="5494" spans="2:2" x14ac:dyDescent="0.3">
      <c r="B5494" s="94" t="s">
        <v>4862</v>
      </c>
    </row>
    <row r="5495" spans="2:2" x14ac:dyDescent="0.3">
      <c r="B5495" s="94" t="s">
        <v>4863</v>
      </c>
    </row>
    <row r="5496" spans="2:2" x14ac:dyDescent="0.3">
      <c r="B5496" s="196" t="s">
        <v>1058</v>
      </c>
    </row>
    <row r="5497" spans="2:2" x14ac:dyDescent="0.3">
      <c r="B5497" s="94" t="s">
        <v>4864</v>
      </c>
    </row>
    <row r="5498" spans="2:2" x14ac:dyDescent="0.3">
      <c r="B5498" s="94" t="s">
        <v>4865</v>
      </c>
    </row>
    <row r="5499" spans="2:2" x14ac:dyDescent="0.3">
      <c r="B5499" s="94" t="s">
        <v>4866</v>
      </c>
    </row>
    <row r="5500" spans="2:2" x14ac:dyDescent="0.3">
      <c r="B5500" s="94" t="s">
        <v>4867</v>
      </c>
    </row>
    <row r="5501" spans="2:2" x14ac:dyDescent="0.3">
      <c r="B5501" s="94" t="s">
        <v>4868</v>
      </c>
    </row>
    <row r="5502" spans="2:2" x14ac:dyDescent="0.3">
      <c r="B5502" s="94" t="s">
        <v>4869</v>
      </c>
    </row>
    <row r="5503" spans="2:2" x14ac:dyDescent="0.3">
      <c r="B5503" s="94" t="s">
        <v>4870</v>
      </c>
    </row>
    <row r="5504" spans="2:2" x14ac:dyDescent="0.3">
      <c r="B5504" s="94" t="s">
        <v>4871</v>
      </c>
    </row>
    <row r="5505" spans="2:2" x14ac:dyDescent="0.3">
      <c r="B5505" s="94" t="s">
        <v>4872</v>
      </c>
    </row>
    <row r="5506" spans="2:2" x14ac:dyDescent="0.3">
      <c r="B5506" s="94" t="s">
        <v>4873</v>
      </c>
    </row>
    <row r="5507" spans="2:2" x14ac:dyDescent="0.3">
      <c r="B5507" s="94" t="s">
        <v>4874</v>
      </c>
    </row>
    <row r="5508" spans="2:2" x14ac:dyDescent="0.3">
      <c r="B5508" s="94" t="s">
        <v>4875</v>
      </c>
    </row>
    <row r="5509" spans="2:2" x14ac:dyDescent="0.3">
      <c r="B5509" s="94" t="s">
        <v>4876</v>
      </c>
    </row>
    <row r="5510" spans="2:2" x14ac:dyDescent="0.3">
      <c r="B5510" s="94" t="s">
        <v>4877</v>
      </c>
    </row>
    <row r="5511" spans="2:2" x14ac:dyDescent="0.3">
      <c r="B5511" s="94" t="s">
        <v>4878</v>
      </c>
    </row>
    <row r="5512" spans="2:2" x14ac:dyDescent="0.3">
      <c r="B5512" s="94" t="s">
        <v>4879</v>
      </c>
    </row>
    <row r="5513" spans="2:2" x14ac:dyDescent="0.3">
      <c r="B5513" s="94" t="s">
        <v>4880</v>
      </c>
    </row>
    <row r="5514" spans="2:2" x14ac:dyDescent="0.3">
      <c r="B5514" s="94" t="s">
        <v>4881</v>
      </c>
    </row>
    <row r="5515" spans="2:2" x14ac:dyDescent="0.3">
      <c r="B5515" s="94" t="s">
        <v>4882</v>
      </c>
    </row>
    <row r="5516" spans="2:2" x14ac:dyDescent="0.3">
      <c r="B5516" s="94" t="s">
        <v>4883</v>
      </c>
    </row>
    <row r="5517" spans="2:2" x14ac:dyDescent="0.3">
      <c r="B5517" s="94" t="s">
        <v>4884</v>
      </c>
    </row>
    <row r="5518" spans="2:2" x14ac:dyDescent="0.3">
      <c r="B5518" s="94" t="s">
        <v>4885</v>
      </c>
    </row>
    <row r="5519" spans="2:2" x14ac:dyDescent="0.3">
      <c r="B5519" s="94" t="s">
        <v>4886</v>
      </c>
    </row>
    <row r="5520" spans="2:2" x14ac:dyDescent="0.3">
      <c r="B5520" s="94" t="s">
        <v>4887</v>
      </c>
    </row>
    <row r="5521" spans="2:2" x14ac:dyDescent="0.3">
      <c r="B5521" s="94" t="s">
        <v>4888</v>
      </c>
    </row>
    <row r="5522" spans="2:2" x14ac:dyDescent="0.3">
      <c r="B5522" s="94" t="s">
        <v>4889</v>
      </c>
    </row>
    <row r="5523" spans="2:2" x14ac:dyDescent="0.3">
      <c r="B5523" s="94" t="s">
        <v>4890</v>
      </c>
    </row>
    <row r="5524" spans="2:2" x14ac:dyDescent="0.3">
      <c r="B5524" s="94" t="s">
        <v>4891</v>
      </c>
    </row>
    <row r="5525" spans="2:2" x14ac:dyDescent="0.3">
      <c r="B5525" s="94" t="s">
        <v>4892</v>
      </c>
    </row>
    <row r="5526" spans="2:2" x14ac:dyDescent="0.3">
      <c r="B5526" s="94" t="s">
        <v>4893</v>
      </c>
    </row>
    <row r="5528" spans="2:2" ht="18" x14ac:dyDescent="0.35">
      <c r="B5528" s="194" t="s">
        <v>966</v>
      </c>
    </row>
    <row r="5529" spans="2:2" x14ac:dyDescent="0.3">
      <c r="B5529" s="195" t="s">
        <v>1473</v>
      </c>
    </row>
    <row r="5530" spans="2:2" x14ac:dyDescent="0.3">
      <c r="B5530" s="195" t="s">
        <v>1865</v>
      </c>
    </row>
    <row r="5531" spans="2:2" x14ac:dyDescent="0.3">
      <c r="B5531" s="195" t="s">
        <v>1153</v>
      </c>
    </row>
    <row r="5532" spans="2:2" x14ac:dyDescent="0.3">
      <c r="B5532" s="94" t="s">
        <v>4894</v>
      </c>
    </row>
    <row r="5533" spans="2:2" x14ac:dyDescent="0.3">
      <c r="B5533" s="94" t="s">
        <v>4895</v>
      </c>
    </row>
    <row r="5534" spans="2:2" x14ac:dyDescent="0.3">
      <c r="B5534" s="94" t="s">
        <v>4896</v>
      </c>
    </row>
    <row r="5535" spans="2:2" x14ac:dyDescent="0.3">
      <c r="B5535" s="196" t="s">
        <v>1058</v>
      </c>
    </row>
    <row r="5536" spans="2:2" x14ac:dyDescent="0.3">
      <c r="B5536" s="94" t="s">
        <v>4897</v>
      </c>
    </row>
    <row r="5537" spans="2:2" x14ac:dyDescent="0.3">
      <c r="B5537" s="94" t="s">
        <v>4898</v>
      </c>
    </row>
    <row r="5538" spans="2:2" x14ac:dyDescent="0.3">
      <c r="B5538" s="94" t="s">
        <v>4899</v>
      </c>
    </row>
    <row r="5539" spans="2:2" x14ac:dyDescent="0.3">
      <c r="B5539" s="94" t="s">
        <v>4900</v>
      </c>
    </row>
    <row r="5540" spans="2:2" x14ac:dyDescent="0.3">
      <c r="B5540" s="94" t="s">
        <v>4901</v>
      </c>
    </row>
    <row r="5541" spans="2:2" x14ac:dyDescent="0.3">
      <c r="B5541" s="94" t="s">
        <v>4902</v>
      </c>
    </row>
    <row r="5542" spans="2:2" x14ac:dyDescent="0.3">
      <c r="B5542" s="94" t="s">
        <v>4903</v>
      </c>
    </row>
    <row r="5543" spans="2:2" x14ac:dyDescent="0.3">
      <c r="B5543" s="94" t="s">
        <v>4904</v>
      </c>
    </row>
    <row r="5544" spans="2:2" x14ac:dyDescent="0.3">
      <c r="B5544" s="94" t="s">
        <v>4905</v>
      </c>
    </row>
    <row r="5545" spans="2:2" x14ac:dyDescent="0.3">
      <c r="B5545" s="94" t="s">
        <v>4906</v>
      </c>
    </row>
    <row r="5546" spans="2:2" x14ac:dyDescent="0.3">
      <c r="B5546" s="94" t="s">
        <v>4907</v>
      </c>
    </row>
    <row r="5547" spans="2:2" x14ac:dyDescent="0.3">
      <c r="B5547" s="94" t="s">
        <v>4908</v>
      </c>
    </row>
    <row r="5548" spans="2:2" x14ac:dyDescent="0.3">
      <c r="B5548" s="94" t="s">
        <v>4909</v>
      </c>
    </row>
    <row r="5549" spans="2:2" x14ac:dyDescent="0.3">
      <c r="B5549" s="94" t="s">
        <v>4910</v>
      </c>
    </row>
    <row r="5550" spans="2:2" x14ac:dyDescent="0.3">
      <c r="B5550" s="94" t="s">
        <v>4911</v>
      </c>
    </row>
    <row r="5551" spans="2:2" x14ac:dyDescent="0.3">
      <c r="B5551" s="94" t="s">
        <v>4912</v>
      </c>
    </row>
    <row r="5552" spans="2:2" x14ac:dyDescent="0.3">
      <c r="B5552" s="94" t="s">
        <v>4913</v>
      </c>
    </row>
    <row r="5553" spans="2:2" x14ac:dyDescent="0.3">
      <c r="B5553" s="94" t="s">
        <v>4914</v>
      </c>
    </row>
    <row r="5554" spans="2:2" x14ac:dyDescent="0.3">
      <c r="B5554" s="94" t="s">
        <v>4915</v>
      </c>
    </row>
    <row r="5555" spans="2:2" x14ac:dyDescent="0.3">
      <c r="B5555" s="94" t="s">
        <v>4916</v>
      </c>
    </row>
    <row r="5556" spans="2:2" x14ac:dyDescent="0.3">
      <c r="B5556" s="85" t="s">
        <v>3208</v>
      </c>
    </row>
    <row r="5557" spans="2:2" x14ac:dyDescent="0.3">
      <c r="B5557" s="94" t="s">
        <v>4917</v>
      </c>
    </row>
    <row r="5558" spans="2:2" x14ac:dyDescent="0.3">
      <c r="B5558" s="94" t="s">
        <v>4918</v>
      </c>
    </row>
    <row r="5559" spans="2:2" x14ac:dyDescent="0.3">
      <c r="B5559" s="94" t="s">
        <v>4919</v>
      </c>
    </row>
    <row r="5560" spans="2:2" x14ac:dyDescent="0.3">
      <c r="B5560" s="94" t="s">
        <v>4920</v>
      </c>
    </row>
    <row r="5562" spans="2:2" ht="18" x14ac:dyDescent="0.35">
      <c r="B5562" s="194" t="s">
        <v>310</v>
      </c>
    </row>
    <row r="5563" spans="2:2" x14ac:dyDescent="0.3">
      <c r="B5563" s="195" t="s">
        <v>2589</v>
      </c>
    </row>
    <row r="5564" spans="2:2" x14ac:dyDescent="0.3">
      <c r="B5564" s="195" t="s">
        <v>986</v>
      </c>
    </row>
    <row r="5565" spans="2:2" x14ac:dyDescent="0.3">
      <c r="B5565" s="195" t="s">
        <v>987</v>
      </c>
    </row>
    <row r="5566" spans="2:2" x14ac:dyDescent="0.3">
      <c r="B5566" s="94" t="s">
        <v>4921</v>
      </c>
    </row>
    <row r="5567" spans="2:2" x14ac:dyDescent="0.3">
      <c r="B5567" s="94" t="s">
        <v>4922</v>
      </c>
    </row>
    <row r="5568" spans="2:2" x14ac:dyDescent="0.3">
      <c r="B5568" s="196" t="s">
        <v>1154</v>
      </c>
    </row>
    <row r="5569" spans="2:2" x14ac:dyDescent="0.3">
      <c r="B5569" s="94" t="s">
        <v>4923</v>
      </c>
    </row>
    <row r="5570" spans="2:2" x14ac:dyDescent="0.3">
      <c r="B5570" s="94" t="s">
        <v>4924</v>
      </c>
    </row>
    <row r="5571" spans="2:2" x14ac:dyDescent="0.3">
      <c r="B5571" s="94" t="s">
        <v>4925</v>
      </c>
    </row>
    <row r="5572" spans="2:2" x14ac:dyDescent="0.3">
      <c r="B5572" s="94" t="s">
        <v>4926</v>
      </c>
    </row>
    <row r="5573" spans="2:2" x14ac:dyDescent="0.3">
      <c r="B5573" s="94" t="s">
        <v>4927</v>
      </c>
    </row>
    <row r="5574" spans="2:2" x14ac:dyDescent="0.3">
      <c r="B5574" s="94" t="s">
        <v>4881</v>
      </c>
    </row>
    <row r="5575" spans="2:2" x14ac:dyDescent="0.3">
      <c r="B5575" s="94" t="s">
        <v>4882</v>
      </c>
    </row>
    <row r="5576" spans="2:2" x14ac:dyDescent="0.3">
      <c r="B5576" s="94" t="s">
        <v>4883</v>
      </c>
    </row>
    <row r="5577" spans="2:2" x14ac:dyDescent="0.3">
      <c r="B5577" s="94" t="s">
        <v>4884</v>
      </c>
    </row>
    <row r="5578" spans="2:2" x14ac:dyDescent="0.3">
      <c r="B5578" s="94" t="s">
        <v>4885</v>
      </c>
    </row>
    <row r="5579" spans="2:2" x14ac:dyDescent="0.3">
      <c r="B5579" s="94" t="s">
        <v>4886</v>
      </c>
    </row>
    <row r="5580" spans="2:2" x14ac:dyDescent="0.3">
      <c r="B5580" s="94" t="s">
        <v>4887</v>
      </c>
    </row>
    <row r="5581" spans="2:2" x14ac:dyDescent="0.3">
      <c r="B5581" s="94" t="s">
        <v>4888</v>
      </c>
    </row>
    <row r="5582" spans="2:2" x14ac:dyDescent="0.3">
      <c r="B5582" s="94" t="s">
        <v>4889</v>
      </c>
    </row>
    <row r="5583" spans="2:2" x14ac:dyDescent="0.3">
      <c r="B5583" s="94" t="s">
        <v>4890</v>
      </c>
    </row>
    <row r="5584" spans="2:2" x14ac:dyDescent="0.3">
      <c r="B5584" s="94" t="s">
        <v>4891</v>
      </c>
    </row>
    <row r="5585" spans="2:2" x14ac:dyDescent="0.3">
      <c r="B5585" s="94" t="s">
        <v>4892</v>
      </c>
    </row>
    <row r="5586" spans="2:2" x14ac:dyDescent="0.3">
      <c r="B5586" s="94" t="s">
        <v>4893</v>
      </c>
    </row>
    <row r="5587" spans="2:2" x14ac:dyDescent="0.3">
      <c r="B5587" s="94" t="s">
        <v>4928</v>
      </c>
    </row>
    <row r="5588" spans="2:2" x14ac:dyDescent="0.3">
      <c r="B5588" s="94" t="s">
        <v>4929</v>
      </c>
    </row>
    <row r="5589" spans="2:2" x14ac:dyDescent="0.3">
      <c r="B5589" s="94" t="s">
        <v>4930</v>
      </c>
    </row>
    <row r="5590" spans="2:2" x14ac:dyDescent="0.3">
      <c r="B5590" s="94" t="s">
        <v>4931</v>
      </c>
    </row>
    <row r="5592" spans="2:2" ht="18" x14ac:dyDescent="0.35">
      <c r="B5592" s="194" t="s">
        <v>531</v>
      </c>
    </row>
    <row r="5593" spans="2:2" x14ac:dyDescent="0.3">
      <c r="B5593" s="195" t="s">
        <v>2735</v>
      </c>
    </row>
    <row r="5594" spans="2:2" x14ac:dyDescent="0.3">
      <c r="B5594" s="195" t="s">
        <v>986</v>
      </c>
    </row>
    <row r="5595" spans="2:2" x14ac:dyDescent="0.3">
      <c r="B5595" s="195" t="s">
        <v>1153</v>
      </c>
    </row>
    <row r="5596" spans="2:2" x14ac:dyDescent="0.3">
      <c r="B5596" s="94" t="s">
        <v>4932</v>
      </c>
    </row>
    <row r="5597" spans="2:2" x14ac:dyDescent="0.3">
      <c r="B5597" s="94" t="s">
        <v>4933</v>
      </c>
    </row>
    <row r="5598" spans="2:2" x14ac:dyDescent="0.3">
      <c r="B5598" s="196" t="s">
        <v>4934</v>
      </c>
    </row>
    <row r="5599" spans="2:2" x14ac:dyDescent="0.3">
      <c r="B5599" s="94" t="s">
        <v>4935</v>
      </c>
    </row>
    <row r="5600" spans="2:2" x14ac:dyDescent="0.3">
      <c r="B5600" s="94" t="s">
        <v>4936</v>
      </c>
    </row>
    <row r="5601" spans="2:2" x14ac:dyDescent="0.3">
      <c r="B5601" s="94" t="s">
        <v>4937</v>
      </c>
    </row>
    <row r="5602" spans="2:2" x14ac:dyDescent="0.3">
      <c r="B5602" s="94" t="s">
        <v>4938</v>
      </c>
    </row>
    <row r="5603" spans="2:2" x14ac:dyDescent="0.3">
      <c r="B5603" s="94" t="s">
        <v>4939</v>
      </c>
    </row>
    <row r="5604" spans="2:2" x14ac:dyDescent="0.3">
      <c r="B5604" s="94" t="s">
        <v>4940</v>
      </c>
    </row>
    <row r="5605" spans="2:2" x14ac:dyDescent="0.3">
      <c r="B5605" s="94" t="s">
        <v>4941</v>
      </c>
    </row>
    <row r="5606" spans="2:2" x14ac:dyDescent="0.3">
      <c r="B5606" s="94" t="s">
        <v>4942</v>
      </c>
    </row>
    <row r="5607" spans="2:2" x14ac:dyDescent="0.3">
      <c r="B5607" s="94" t="s">
        <v>4943</v>
      </c>
    </row>
    <row r="5608" spans="2:2" x14ac:dyDescent="0.3">
      <c r="B5608" s="94" t="s">
        <v>4944</v>
      </c>
    </row>
    <row r="5609" spans="2:2" x14ac:dyDescent="0.3">
      <c r="B5609" s="94" t="s">
        <v>4945</v>
      </c>
    </row>
    <row r="5610" spans="2:2" x14ac:dyDescent="0.3">
      <c r="B5610" s="94" t="s">
        <v>4946</v>
      </c>
    </row>
    <row r="5611" spans="2:2" x14ac:dyDescent="0.3">
      <c r="B5611" s="94" t="s">
        <v>4947</v>
      </c>
    </row>
    <row r="5612" spans="2:2" x14ac:dyDescent="0.3">
      <c r="B5612" s="94" t="s">
        <v>4948</v>
      </c>
    </row>
    <row r="5613" spans="2:2" x14ac:dyDescent="0.3">
      <c r="B5613" s="94" t="s">
        <v>4949</v>
      </c>
    </row>
    <row r="5614" spans="2:2" x14ac:dyDescent="0.3">
      <c r="B5614" s="94" t="s">
        <v>4950</v>
      </c>
    </row>
    <row r="5615" spans="2:2" x14ac:dyDescent="0.3">
      <c r="B5615" s="94" t="s">
        <v>4951</v>
      </c>
    </row>
    <row r="5616" spans="2:2" x14ac:dyDescent="0.3">
      <c r="B5616" s="94" t="s">
        <v>4952</v>
      </c>
    </row>
    <row r="5617" spans="2:2" x14ac:dyDescent="0.3">
      <c r="B5617" s="94" t="s">
        <v>4953</v>
      </c>
    </row>
    <row r="5618" spans="2:2" x14ac:dyDescent="0.3">
      <c r="B5618" s="94" t="s">
        <v>4954</v>
      </c>
    </row>
    <row r="5619" spans="2:2" x14ac:dyDescent="0.3">
      <c r="B5619" s="94" t="s">
        <v>4955</v>
      </c>
    </row>
    <row r="5620" spans="2:2" x14ac:dyDescent="0.3">
      <c r="B5620" s="94" t="s">
        <v>4956</v>
      </c>
    </row>
    <row r="5621" spans="2:2" x14ac:dyDescent="0.3">
      <c r="B5621" s="94" t="s">
        <v>4957</v>
      </c>
    </row>
    <row r="5622" spans="2:2" x14ac:dyDescent="0.3">
      <c r="B5622" s="94" t="s">
        <v>4958</v>
      </c>
    </row>
    <row r="5624" spans="2:2" ht="18" x14ac:dyDescent="0.35">
      <c r="B5624" s="194" t="s">
        <v>264</v>
      </c>
    </row>
    <row r="5625" spans="2:2" x14ac:dyDescent="0.3">
      <c r="B5625" s="195" t="s">
        <v>1564</v>
      </c>
    </row>
    <row r="5626" spans="2:2" x14ac:dyDescent="0.3">
      <c r="B5626" s="195" t="s">
        <v>986</v>
      </c>
    </row>
    <row r="5627" spans="2:2" x14ac:dyDescent="0.3">
      <c r="B5627" s="195" t="s">
        <v>1366</v>
      </c>
    </row>
    <row r="5628" spans="2:2" x14ac:dyDescent="0.3">
      <c r="B5628" s="94" t="s">
        <v>4959</v>
      </c>
    </row>
    <row r="5629" spans="2:2" x14ac:dyDescent="0.3">
      <c r="B5629" s="94" t="s">
        <v>4960</v>
      </c>
    </row>
    <row r="5630" spans="2:2" x14ac:dyDescent="0.3">
      <c r="B5630" s="94" t="s">
        <v>2299</v>
      </c>
    </row>
    <row r="5631" spans="2:2" x14ac:dyDescent="0.3">
      <c r="B5631" s="196" t="s">
        <v>999</v>
      </c>
    </row>
    <row r="5632" spans="2:2" x14ac:dyDescent="0.3">
      <c r="B5632" s="94" t="s">
        <v>4961</v>
      </c>
    </row>
    <row r="5633" spans="2:2" x14ac:dyDescent="0.3">
      <c r="B5633" s="94" t="s">
        <v>4962</v>
      </c>
    </row>
    <row r="5634" spans="2:2" x14ac:dyDescent="0.3">
      <c r="B5634" s="94" t="s">
        <v>4963</v>
      </c>
    </row>
    <row r="5635" spans="2:2" x14ac:dyDescent="0.3">
      <c r="B5635" s="94" t="s">
        <v>4964</v>
      </c>
    </row>
    <row r="5636" spans="2:2" x14ac:dyDescent="0.3">
      <c r="B5636" s="94" t="s">
        <v>4965</v>
      </c>
    </row>
    <row r="5637" spans="2:2" x14ac:dyDescent="0.3">
      <c r="B5637" s="94" t="s">
        <v>4966</v>
      </c>
    </row>
    <row r="5639" spans="2:2" ht="18" x14ac:dyDescent="0.35">
      <c r="B5639" s="194" t="s">
        <v>957</v>
      </c>
    </row>
    <row r="5640" spans="2:2" x14ac:dyDescent="0.3">
      <c r="B5640" s="195" t="s">
        <v>1735</v>
      </c>
    </row>
    <row r="5641" spans="2:2" x14ac:dyDescent="0.3">
      <c r="B5641" s="195" t="s">
        <v>986</v>
      </c>
    </row>
    <row r="5642" spans="2:2" x14ac:dyDescent="0.3">
      <c r="B5642" s="195" t="s">
        <v>1366</v>
      </c>
    </row>
    <row r="5643" spans="2:2" x14ac:dyDescent="0.3">
      <c r="B5643" s="94" t="s">
        <v>4967</v>
      </c>
    </row>
    <row r="5644" spans="2:2" x14ac:dyDescent="0.3">
      <c r="B5644" s="196" t="s">
        <v>1058</v>
      </c>
    </row>
    <row r="5645" spans="2:2" x14ac:dyDescent="0.3">
      <c r="B5645" s="94" t="s">
        <v>4968</v>
      </c>
    </row>
    <row r="5646" spans="2:2" x14ac:dyDescent="0.3">
      <c r="B5646" s="94" t="s">
        <v>4969</v>
      </c>
    </row>
    <row r="5647" spans="2:2" x14ac:dyDescent="0.3">
      <c r="B5647" s="94" t="s">
        <v>4970</v>
      </c>
    </row>
    <row r="5648" spans="2:2" x14ac:dyDescent="0.3">
      <c r="B5648" s="94" t="s">
        <v>4971</v>
      </c>
    </row>
    <row r="5649" spans="2:2" x14ac:dyDescent="0.3">
      <c r="B5649" s="94" t="s">
        <v>4972</v>
      </c>
    </row>
    <row r="5650" spans="2:2" x14ac:dyDescent="0.3">
      <c r="B5650" s="94" t="s">
        <v>4973</v>
      </c>
    </row>
    <row r="5651" spans="2:2" x14ac:dyDescent="0.3">
      <c r="B5651" s="94" t="s">
        <v>4974</v>
      </c>
    </row>
    <row r="5652" spans="2:2" x14ac:dyDescent="0.3">
      <c r="B5652" s="94" t="s">
        <v>4975</v>
      </c>
    </row>
    <row r="5653" spans="2:2" x14ac:dyDescent="0.3">
      <c r="B5653" s="94" t="s">
        <v>4976</v>
      </c>
    </row>
    <row r="5654" spans="2:2" x14ac:dyDescent="0.3">
      <c r="B5654" s="94" t="s">
        <v>4977</v>
      </c>
    </row>
    <row r="5655" spans="2:2" x14ac:dyDescent="0.3">
      <c r="B5655" s="94" t="s">
        <v>4978</v>
      </c>
    </row>
    <row r="5656" spans="2:2" x14ac:dyDescent="0.3">
      <c r="B5656" s="94" t="s">
        <v>4979</v>
      </c>
    </row>
    <row r="5657" spans="2:2" x14ac:dyDescent="0.3">
      <c r="B5657" s="94" t="s">
        <v>4980</v>
      </c>
    </row>
    <row r="5658" spans="2:2" x14ac:dyDescent="0.3">
      <c r="B5658" s="94" t="s">
        <v>4981</v>
      </c>
    </row>
    <row r="5659" spans="2:2" x14ac:dyDescent="0.3">
      <c r="B5659" s="94" t="s">
        <v>4982</v>
      </c>
    </row>
    <row r="5660" spans="2:2" x14ac:dyDescent="0.3">
      <c r="B5660" s="94" t="s">
        <v>4983</v>
      </c>
    </row>
    <row r="5661" spans="2:2" x14ac:dyDescent="0.3">
      <c r="B5661" s="94" t="s">
        <v>4984</v>
      </c>
    </row>
    <row r="5662" spans="2:2" x14ac:dyDescent="0.3">
      <c r="B5662" s="94" t="s">
        <v>4985</v>
      </c>
    </row>
    <row r="5663" spans="2:2" x14ac:dyDescent="0.3">
      <c r="B5663" s="94" t="s">
        <v>4986</v>
      </c>
    </row>
    <row r="5664" spans="2:2" x14ac:dyDescent="0.3">
      <c r="B5664" s="94" t="s">
        <v>4987</v>
      </c>
    </row>
    <row r="5665" spans="2:2" x14ac:dyDescent="0.3">
      <c r="B5665" s="94" t="s">
        <v>4988</v>
      </c>
    </row>
    <row r="5666" spans="2:2" x14ac:dyDescent="0.3">
      <c r="B5666" s="94" t="s">
        <v>4989</v>
      </c>
    </row>
    <row r="5667" spans="2:2" x14ac:dyDescent="0.3">
      <c r="B5667" s="94" t="s">
        <v>4990</v>
      </c>
    </row>
    <row r="5668" spans="2:2" x14ac:dyDescent="0.3">
      <c r="B5668" s="94" t="s">
        <v>4991</v>
      </c>
    </row>
    <row r="5669" spans="2:2" x14ac:dyDescent="0.3">
      <c r="B5669" s="94" t="s">
        <v>4992</v>
      </c>
    </row>
    <row r="5671" spans="2:2" ht="18" x14ac:dyDescent="0.35">
      <c r="B5671" s="194" t="s">
        <v>976</v>
      </c>
    </row>
    <row r="5672" spans="2:2" x14ac:dyDescent="0.3">
      <c r="B5672" s="195" t="s">
        <v>1654</v>
      </c>
    </row>
    <row r="5673" spans="2:2" x14ac:dyDescent="0.3">
      <c r="B5673" s="195" t="s">
        <v>986</v>
      </c>
    </row>
    <row r="5674" spans="2:2" x14ac:dyDescent="0.3">
      <c r="B5674" s="195" t="s">
        <v>2306</v>
      </c>
    </row>
    <row r="5675" spans="2:2" x14ac:dyDescent="0.3">
      <c r="B5675" s="94" t="s">
        <v>4993</v>
      </c>
    </row>
    <row r="5676" spans="2:2" x14ac:dyDescent="0.3">
      <c r="B5676" s="196" t="s">
        <v>989</v>
      </c>
    </row>
    <row r="5677" spans="2:2" x14ac:dyDescent="0.3">
      <c r="B5677" s="94" t="s">
        <v>4994</v>
      </c>
    </row>
    <row r="5678" spans="2:2" x14ac:dyDescent="0.3">
      <c r="B5678" s="94" t="s">
        <v>4995</v>
      </c>
    </row>
    <row r="5679" spans="2:2" x14ac:dyDescent="0.3">
      <c r="B5679" s="94" t="s">
        <v>4996</v>
      </c>
    </row>
    <row r="5680" spans="2:2" x14ac:dyDescent="0.3">
      <c r="B5680" s="94" t="s">
        <v>4997</v>
      </c>
    </row>
    <row r="5681" spans="2:2" x14ac:dyDescent="0.3">
      <c r="B5681" s="94" t="s">
        <v>4998</v>
      </c>
    </row>
    <row r="5682" spans="2:2" x14ac:dyDescent="0.3">
      <c r="B5682" s="94" t="s">
        <v>4999</v>
      </c>
    </row>
    <row r="5683" spans="2:2" x14ac:dyDescent="0.3">
      <c r="B5683" s="94" t="s">
        <v>5000</v>
      </c>
    </row>
    <row r="5684" spans="2:2" x14ac:dyDescent="0.3">
      <c r="B5684" s="94" t="s">
        <v>5001</v>
      </c>
    </row>
    <row r="5685" spans="2:2" x14ac:dyDescent="0.3">
      <c r="B5685" s="94" t="s">
        <v>5002</v>
      </c>
    </row>
    <row r="5686" spans="2:2" x14ac:dyDescent="0.3">
      <c r="B5686" s="94" t="s">
        <v>5003</v>
      </c>
    </row>
    <row r="5687" spans="2:2" x14ac:dyDescent="0.3">
      <c r="B5687" s="94" t="s">
        <v>5004</v>
      </c>
    </row>
    <row r="5688" spans="2:2" x14ac:dyDescent="0.3">
      <c r="B5688" s="94" t="s">
        <v>5005</v>
      </c>
    </row>
    <row r="5689" spans="2:2" x14ac:dyDescent="0.3">
      <c r="B5689" s="94" t="s">
        <v>5006</v>
      </c>
    </row>
    <row r="5690" spans="2:2" x14ac:dyDescent="0.3">
      <c r="B5690" s="94" t="s">
        <v>5007</v>
      </c>
    </row>
    <row r="5691" spans="2:2" x14ac:dyDescent="0.3">
      <c r="B5691" s="94" t="s">
        <v>5008</v>
      </c>
    </row>
    <row r="5692" spans="2:2" x14ac:dyDescent="0.3">
      <c r="B5692" s="94" t="s">
        <v>5009</v>
      </c>
    </row>
    <row r="5693" spans="2:2" x14ac:dyDescent="0.3">
      <c r="B5693" s="94" t="s">
        <v>5010</v>
      </c>
    </row>
    <row r="5694" spans="2:2" x14ac:dyDescent="0.3">
      <c r="B5694" s="94" t="s">
        <v>5011</v>
      </c>
    </row>
    <row r="5695" spans="2:2" x14ac:dyDescent="0.3">
      <c r="B5695" s="94" t="s">
        <v>5012</v>
      </c>
    </row>
    <row r="5696" spans="2:2" x14ac:dyDescent="0.3">
      <c r="B5696" s="94" t="s">
        <v>5013</v>
      </c>
    </row>
    <row r="5697" spans="2:2" x14ac:dyDescent="0.3">
      <c r="B5697" s="94" t="s">
        <v>5014</v>
      </c>
    </row>
    <row r="5698" spans="2:2" x14ac:dyDescent="0.3">
      <c r="B5698" s="94" t="s">
        <v>5015</v>
      </c>
    </row>
    <row r="5699" spans="2:2" x14ac:dyDescent="0.3">
      <c r="B5699" s="94" t="s">
        <v>5016</v>
      </c>
    </row>
    <row r="5700" spans="2:2" x14ac:dyDescent="0.3">
      <c r="B5700" s="94" t="s">
        <v>5017</v>
      </c>
    </row>
    <row r="5701" spans="2:2" x14ac:dyDescent="0.3">
      <c r="B5701" s="85" t="s">
        <v>3208</v>
      </c>
    </row>
    <row r="5702" spans="2:2" x14ac:dyDescent="0.3">
      <c r="B5702" s="94" t="s">
        <v>1852</v>
      </c>
    </row>
    <row r="5703" spans="2:2" x14ac:dyDescent="0.3">
      <c r="B5703" s="94" t="s">
        <v>5018</v>
      </c>
    </row>
    <row r="5705" spans="2:2" ht="18" x14ac:dyDescent="0.35">
      <c r="B5705" s="194" t="s">
        <v>967</v>
      </c>
    </row>
    <row r="5706" spans="2:2" x14ac:dyDescent="0.3">
      <c r="B5706" s="195" t="s">
        <v>3395</v>
      </c>
    </row>
    <row r="5707" spans="2:2" x14ac:dyDescent="0.3">
      <c r="B5707" s="195" t="s">
        <v>986</v>
      </c>
    </row>
    <row r="5708" spans="2:2" x14ac:dyDescent="0.3">
      <c r="B5708" s="195" t="s">
        <v>997</v>
      </c>
    </row>
    <row r="5709" spans="2:2" x14ac:dyDescent="0.3">
      <c r="B5709" s="94" t="s">
        <v>5019</v>
      </c>
    </row>
    <row r="5710" spans="2:2" x14ac:dyDescent="0.3">
      <c r="B5710" s="94" t="s">
        <v>5020</v>
      </c>
    </row>
    <row r="5711" spans="2:2" x14ac:dyDescent="0.3">
      <c r="B5711" s="94" t="s">
        <v>5021</v>
      </c>
    </row>
    <row r="5712" spans="2:2" x14ac:dyDescent="0.3">
      <c r="B5712" s="196" t="s">
        <v>1154</v>
      </c>
    </row>
    <row r="5713" spans="2:2" x14ac:dyDescent="0.3">
      <c r="B5713" s="94" t="s">
        <v>5022</v>
      </c>
    </row>
    <row r="5714" spans="2:2" x14ac:dyDescent="0.3">
      <c r="B5714" s="94" t="s">
        <v>5023</v>
      </c>
    </row>
    <row r="5715" spans="2:2" x14ac:dyDescent="0.3">
      <c r="B5715" s="94" t="s">
        <v>5024</v>
      </c>
    </row>
    <row r="5716" spans="2:2" x14ac:dyDescent="0.3">
      <c r="B5716" s="94" t="s">
        <v>5025</v>
      </c>
    </row>
    <row r="5717" spans="2:2" x14ac:dyDescent="0.3">
      <c r="B5717" s="94" t="s">
        <v>3678</v>
      </c>
    </row>
    <row r="5718" spans="2:2" x14ac:dyDescent="0.3">
      <c r="B5718" s="94" t="s">
        <v>5026</v>
      </c>
    </row>
    <row r="5719" spans="2:2" x14ac:dyDescent="0.3">
      <c r="B5719" s="94" t="s">
        <v>5027</v>
      </c>
    </row>
    <row r="5720" spans="2:2" x14ac:dyDescent="0.3">
      <c r="B5720" s="94" t="s">
        <v>5028</v>
      </c>
    </row>
    <row r="5721" spans="2:2" x14ac:dyDescent="0.3">
      <c r="B5721" s="94" t="s">
        <v>5029</v>
      </c>
    </row>
    <row r="5722" spans="2:2" x14ac:dyDescent="0.3">
      <c r="B5722" s="94" t="s">
        <v>5030</v>
      </c>
    </row>
    <row r="5723" spans="2:2" x14ac:dyDescent="0.3">
      <c r="B5723" s="94" t="s">
        <v>5031</v>
      </c>
    </row>
    <row r="5724" spans="2:2" x14ac:dyDescent="0.3">
      <c r="B5724" s="94" t="s">
        <v>5032</v>
      </c>
    </row>
    <row r="5725" spans="2:2" x14ac:dyDescent="0.3">
      <c r="B5725" s="94" t="s">
        <v>5033</v>
      </c>
    </row>
    <row r="5726" spans="2:2" x14ac:dyDescent="0.3">
      <c r="B5726" s="94" t="s">
        <v>5034</v>
      </c>
    </row>
    <row r="5727" spans="2:2" x14ac:dyDescent="0.3">
      <c r="B5727" s="94" t="s">
        <v>5035</v>
      </c>
    </row>
    <row r="5728" spans="2:2" x14ac:dyDescent="0.3">
      <c r="B5728" s="94" t="s">
        <v>5036</v>
      </c>
    </row>
    <row r="5729" spans="2:2" x14ac:dyDescent="0.3">
      <c r="B5729" s="94" t="s">
        <v>5037</v>
      </c>
    </row>
    <row r="5730" spans="2:2" x14ac:dyDescent="0.3">
      <c r="B5730" s="94" t="s">
        <v>5038</v>
      </c>
    </row>
    <row r="5731" spans="2:2" x14ac:dyDescent="0.3">
      <c r="B5731" s="94" t="s">
        <v>5039</v>
      </c>
    </row>
    <row r="5732" spans="2:2" x14ac:dyDescent="0.3">
      <c r="B5732" s="94" t="s">
        <v>5040</v>
      </c>
    </row>
    <row r="5734" spans="2:2" ht="18" x14ac:dyDescent="0.35">
      <c r="B5734" s="194" t="s">
        <v>5041</v>
      </c>
    </row>
    <row r="5735" spans="2:2" x14ac:dyDescent="0.3">
      <c r="B5735" s="195" t="s">
        <v>4596</v>
      </c>
    </row>
    <row r="5736" spans="2:2" x14ac:dyDescent="0.3">
      <c r="B5736" s="195" t="s">
        <v>986</v>
      </c>
    </row>
    <row r="5737" spans="2:2" x14ac:dyDescent="0.3">
      <c r="B5737" s="195" t="s">
        <v>997</v>
      </c>
    </row>
    <row r="5738" spans="2:2" x14ac:dyDescent="0.3">
      <c r="B5738" s="94" t="s">
        <v>1475</v>
      </c>
    </row>
    <row r="5739" spans="2:2" x14ac:dyDescent="0.3">
      <c r="B5739" s="196" t="s">
        <v>1154</v>
      </c>
    </row>
    <row r="5740" spans="2:2" x14ac:dyDescent="0.3">
      <c r="B5740" s="94" t="s">
        <v>5042</v>
      </c>
    </row>
    <row r="5741" spans="2:2" x14ac:dyDescent="0.3">
      <c r="B5741" s="94" t="s">
        <v>5043</v>
      </c>
    </row>
    <row r="5742" spans="2:2" x14ac:dyDescent="0.3">
      <c r="B5742" s="94" t="s">
        <v>5044</v>
      </c>
    </row>
    <row r="5743" spans="2:2" x14ac:dyDescent="0.3">
      <c r="B5743" s="94" t="s">
        <v>5045</v>
      </c>
    </row>
    <row r="5744" spans="2:2" x14ac:dyDescent="0.3">
      <c r="B5744" s="94" t="s">
        <v>5046</v>
      </c>
    </row>
    <row r="5745" spans="2:2" x14ac:dyDescent="0.3">
      <c r="B5745" s="94" t="s">
        <v>5047</v>
      </c>
    </row>
    <row r="5746" spans="2:2" x14ac:dyDescent="0.3">
      <c r="B5746" s="94" t="s">
        <v>5048</v>
      </c>
    </row>
    <row r="5747" spans="2:2" x14ac:dyDescent="0.3">
      <c r="B5747" s="94" t="s">
        <v>5049</v>
      </c>
    </row>
    <row r="5748" spans="2:2" x14ac:dyDescent="0.3">
      <c r="B5748" s="94" t="s">
        <v>5050</v>
      </c>
    </row>
    <row r="5749" spans="2:2" x14ac:dyDescent="0.3">
      <c r="B5749" s="94" t="s">
        <v>5051</v>
      </c>
    </row>
    <row r="5750" spans="2:2" x14ac:dyDescent="0.3">
      <c r="B5750" s="94" t="s">
        <v>5052</v>
      </c>
    </row>
    <row r="5751" spans="2:2" x14ac:dyDescent="0.3">
      <c r="B5751" s="94" t="s">
        <v>2165</v>
      </c>
    </row>
    <row r="5753" spans="2:2" ht="18" x14ac:dyDescent="0.35">
      <c r="B5753" s="194" t="s">
        <v>5053</v>
      </c>
    </row>
    <row r="5754" spans="2:2" x14ac:dyDescent="0.3">
      <c r="B5754" s="195" t="s">
        <v>996</v>
      </c>
    </row>
    <row r="5755" spans="2:2" x14ac:dyDescent="0.3">
      <c r="B5755" s="195" t="s">
        <v>986</v>
      </c>
    </row>
    <row r="5756" spans="2:2" x14ac:dyDescent="0.3">
      <c r="B5756" s="195" t="s">
        <v>1024</v>
      </c>
    </row>
    <row r="5757" spans="2:2" x14ac:dyDescent="0.3">
      <c r="B5757" s="94" t="s">
        <v>5054</v>
      </c>
    </row>
    <row r="5758" spans="2:2" x14ac:dyDescent="0.3">
      <c r="B5758" s="94" t="s">
        <v>5055</v>
      </c>
    </row>
    <row r="5759" spans="2:2" x14ac:dyDescent="0.3">
      <c r="B5759" s="196" t="s">
        <v>1025</v>
      </c>
    </row>
    <row r="5760" spans="2:2" x14ac:dyDescent="0.3">
      <c r="B5760" s="94" t="s">
        <v>5056</v>
      </c>
    </row>
    <row r="5761" spans="2:2" x14ac:dyDescent="0.3">
      <c r="B5761" s="94" t="s">
        <v>5057</v>
      </c>
    </row>
    <row r="5762" spans="2:2" x14ac:dyDescent="0.3">
      <c r="B5762" s="94" t="s">
        <v>5058</v>
      </c>
    </row>
    <row r="5763" spans="2:2" x14ac:dyDescent="0.3">
      <c r="B5763" s="94" t="s">
        <v>5059</v>
      </c>
    </row>
    <row r="5764" spans="2:2" x14ac:dyDescent="0.3">
      <c r="B5764" s="94" t="s">
        <v>5060</v>
      </c>
    </row>
    <row r="5765" spans="2:2" x14ac:dyDescent="0.3">
      <c r="B5765" s="94" t="s">
        <v>5061</v>
      </c>
    </row>
    <row r="5766" spans="2:2" x14ac:dyDescent="0.3">
      <c r="B5766" s="94" t="s">
        <v>5062</v>
      </c>
    </row>
    <row r="5768" spans="2:2" ht="18" x14ac:dyDescent="0.35">
      <c r="B5768" s="194" t="s">
        <v>970</v>
      </c>
    </row>
    <row r="5769" spans="2:2" x14ac:dyDescent="0.3">
      <c r="B5769" s="195" t="s">
        <v>1152</v>
      </c>
    </row>
    <row r="5770" spans="2:2" x14ac:dyDescent="0.3">
      <c r="B5770" s="195" t="s">
        <v>986</v>
      </c>
    </row>
    <row r="5771" spans="2:2" x14ac:dyDescent="0.3">
      <c r="B5771" s="195" t="s">
        <v>997</v>
      </c>
    </row>
    <row r="5772" spans="2:2" x14ac:dyDescent="0.3">
      <c r="B5772" s="94" t="s">
        <v>5063</v>
      </c>
    </row>
    <row r="5773" spans="2:2" x14ac:dyDescent="0.3">
      <c r="B5773" s="196" t="s">
        <v>1384</v>
      </c>
    </row>
    <row r="5774" spans="2:2" x14ac:dyDescent="0.3">
      <c r="B5774" s="94" t="s">
        <v>5064</v>
      </c>
    </row>
    <row r="5775" spans="2:2" x14ac:dyDescent="0.3">
      <c r="B5775" s="94" t="s">
        <v>5065</v>
      </c>
    </row>
    <row r="5776" spans="2:2" x14ac:dyDescent="0.3">
      <c r="B5776" s="94" t="s">
        <v>5066</v>
      </c>
    </row>
    <row r="5777" spans="2:2" x14ac:dyDescent="0.3">
      <c r="B5777" s="94" t="s">
        <v>5067</v>
      </c>
    </row>
    <row r="5778" spans="2:2" x14ac:dyDescent="0.3">
      <c r="B5778" s="94" t="s">
        <v>5068</v>
      </c>
    </row>
    <row r="5779" spans="2:2" x14ac:dyDescent="0.3">
      <c r="B5779" s="94" t="s">
        <v>5069</v>
      </c>
    </row>
    <row r="5780" spans="2:2" x14ac:dyDescent="0.3">
      <c r="B5780" s="94" t="s">
        <v>5070</v>
      </c>
    </row>
    <row r="5781" spans="2:2" x14ac:dyDescent="0.3">
      <c r="B5781" s="94" t="s">
        <v>5071</v>
      </c>
    </row>
    <row r="5782" spans="2:2" x14ac:dyDescent="0.3">
      <c r="B5782" s="94" t="s">
        <v>5072</v>
      </c>
    </row>
    <row r="5783" spans="2:2" x14ac:dyDescent="0.3">
      <c r="B5783" s="94" t="s">
        <v>5073</v>
      </c>
    </row>
    <row r="5785" spans="2:2" ht="18" x14ac:dyDescent="0.35">
      <c r="B5785" s="194" t="s">
        <v>248</v>
      </c>
    </row>
    <row r="5786" spans="2:2" x14ac:dyDescent="0.3">
      <c r="B5786" s="195" t="s">
        <v>1735</v>
      </c>
    </row>
    <row r="5787" spans="2:2" x14ac:dyDescent="0.3">
      <c r="B5787" s="195" t="s">
        <v>986</v>
      </c>
    </row>
    <row r="5788" spans="2:2" x14ac:dyDescent="0.3">
      <c r="B5788" s="195" t="s">
        <v>987</v>
      </c>
    </row>
    <row r="5789" spans="2:2" x14ac:dyDescent="0.3">
      <c r="B5789" s="94" t="s">
        <v>4553</v>
      </c>
    </row>
    <row r="5790" spans="2:2" x14ac:dyDescent="0.3">
      <c r="B5790" s="196" t="s">
        <v>1154</v>
      </c>
    </row>
    <row r="5791" spans="2:2" x14ac:dyDescent="0.3">
      <c r="B5791" s="94" t="s">
        <v>5074</v>
      </c>
    </row>
    <row r="5792" spans="2:2" x14ac:dyDescent="0.3">
      <c r="B5792" s="94" t="s">
        <v>5075</v>
      </c>
    </row>
    <row r="5793" spans="2:2" x14ac:dyDescent="0.3">
      <c r="B5793" s="94" t="s">
        <v>5076</v>
      </c>
    </row>
    <row r="5794" spans="2:2" x14ac:dyDescent="0.3">
      <c r="B5794" s="94" t="s">
        <v>5077</v>
      </c>
    </row>
    <row r="5795" spans="2:2" x14ac:dyDescent="0.3">
      <c r="B5795" s="94" t="s">
        <v>5078</v>
      </c>
    </row>
    <row r="5796" spans="2:2" x14ac:dyDescent="0.3">
      <c r="B5796" s="94" t="s">
        <v>5079</v>
      </c>
    </row>
    <row r="5797" spans="2:2" x14ac:dyDescent="0.3">
      <c r="B5797" s="94" t="s">
        <v>5080</v>
      </c>
    </row>
    <row r="5798" spans="2:2" x14ac:dyDescent="0.3">
      <c r="B5798" s="94" t="s">
        <v>3993</v>
      </c>
    </row>
    <row r="5799" spans="2:2" x14ac:dyDescent="0.3">
      <c r="B5799" s="94" t="s">
        <v>5081</v>
      </c>
    </row>
    <row r="5800" spans="2:2" x14ac:dyDescent="0.3">
      <c r="B5800" s="94" t="s">
        <v>5082</v>
      </c>
    </row>
    <row r="5801" spans="2:2" x14ac:dyDescent="0.3">
      <c r="B5801" s="94" t="s">
        <v>5083</v>
      </c>
    </row>
    <row r="5802" spans="2:2" x14ac:dyDescent="0.3">
      <c r="B5802" s="94" t="s">
        <v>5084</v>
      </c>
    </row>
    <row r="5803" spans="2:2" x14ac:dyDescent="0.3">
      <c r="B5803" s="94" t="s">
        <v>5085</v>
      </c>
    </row>
    <row r="5804" spans="2:2" x14ac:dyDescent="0.3">
      <c r="B5804" s="94" t="s">
        <v>5086</v>
      </c>
    </row>
    <row r="5805" spans="2:2" x14ac:dyDescent="0.3">
      <c r="B5805" s="94" t="s">
        <v>5087</v>
      </c>
    </row>
    <row r="5806" spans="2:2" x14ac:dyDescent="0.3">
      <c r="B5806" s="94" t="s">
        <v>5088</v>
      </c>
    </row>
    <row r="5807" spans="2:2" x14ac:dyDescent="0.3">
      <c r="B5807" s="94" t="s">
        <v>5089</v>
      </c>
    </row>
    <row r="5808" spans="2:2" x14ac:dyDescent="0.3">
      <c r="B5808" s="94" t="s">
        <v>5090</v>
      </c>
    </row>
    <row r="5809" spans="2:2" x14ac:dyDescent="0.3">
      <c r="B5809" s="94" t="s">
        <v>5091</v>
      </c>
    </row>
    <row r="5810" spans="2:2" x14ac:dyDescent="0.3">
      <c r="B5810" s="94" t="s">
        <v>5092</v>
      </c>
    </row>
    <row r="5811" spans="2:2" x14ac:dyDescent="0.3">
      <c r="B5811" s="94" t="s">
        <v>5093</v>
      </c>
    </row>
    <row r="5812" spans="2:2" x14ac:dyDescent="0.3">
      <c r="B5812" s="94" t="s">
        <v>5094</v>
      </c>
    </row>
    <row r="5813" spans="2:2" x14ac:dyDescent="0.3">
      <c r="B5813" s="94" t="s">
        <v>5095</v>
      </c>
    </row>
    <row r="5814" spans="2:2" x14ac:dyDescent="0.3">
      <c r="B5814" s="94" t="s">
        <v>5096</v>
      </c>
    </row>
    <row r="5815" spans="2:2" x14ac:dyDescent="0.3">
      <c r="B5815" s="94" t="s">
        <v>5097</v>
      </c>
    </row>
    <row r="5816" spans="2:2" x14ac:dyDescent="0.3">
      <c r="B5816" s="94" t="s">
        <v>5098</v>
      </c>
    </row>
    <row r="5817" spans="2:2" x14ac:dyDescent="0.3">
      <c r="B5817" s="94" t="s">
        <v>5099</v>
      </c>
    </row>
    <row r="5818" spans="2:2" x14ac:dyDescent="0.3">
      <c r="B5818" s="94" t="s">
        <v>5100</v>
      </c>
    </row>
    <row r="5819" spans="2:2" x14ac:dyDescent="0.3">
      <c r="B5819" s="94" t="s">
        <v>5101</v>
      </c>
    </row>
    <row r="5820" spans="2:2" x14ac:dyDescent="0.3">
      <c r="B5820" s="94" t="s">
        <v>5102</v>
      </c>
    </row>
    <row r="5821" spans="2:2" x14ac:dyDescent="0.3">
      <c r="B5821" s="94" t="s">
        <v>5103</v>
      </c>
    </row>
    <row r="5822" spans="2:2" x14ac:dyDescent="0.3">
      <c r="B5822" s="94" t="s">
        <v>5104</v>
      </c>
    </row>
    <row r="5823" spans="2:2" x14ac:dyDescent="0.3">
      <c r="B5823" s="94" t="s">
        <v>5105</v>
      </c>
    </row>
    <row r="5824" spans="2:2" x14ac:dyDescent="0.3">
      <c r="B5824" s="94" t="s">
        <v>5106</v>
      </c>
    </row>
    <row r="5826" spans="2:2" ht="18" x14ac:dyDescent="0.35">
      <c r="B5826" s="194" t="s">
        <v>968</v>
      </c>
    </row>
    <row r="5827" spans="2:2" x14ac:dyDescent="0.3">
      <c r="B5827" s="195" t="s">
        <v>3774</v>
      </c>
    </row>
    <row r="5828" spans="2:2" x14ac:dyDescent="0.3">
      <c r="B5828" s="195" t="s">
        <v>986</v>
      </c>
    </row>
    <row r="5829" spans="2:2" x14ac:dyDescent="0.3">
      <c r="B5829" s="195" t="s">
        <v>1153</v>
      </c>
    </row>
    <row r="5830" spans="2:2" x14ac:dyDescent="0.3">
      <c r="B5830" s="94" t="s">
        <v>988</v>
      </c>
    </row>
    <row r="5831" spans="2:2" x14ac:dyDescent="0.3">
      <c r="B5831" s="196" t="s">
        <v>1154</v>
      </c>
    </row>
    <row r="5832" spans="2:2" x14ac:dyDescent="0.3">
      <c r="B5832" s="94" t="s">
        <v>5107</v>
      </c>
    </row>
    <row r="5833" spans="2:2" x14ac:dyDescent="0.3">
      <c r="B5833" s="94" t="s">
        <v>5108</v>
      </c>
    </row>
    <row r="5834" spans="2:2" x14ac:dyDescent="0.3">
      <c r="B5834" s="94" t="s">
        <v>5109</v>
      </c>
    </row>
    <row r="5835" spans="2:2" x14ac:dyDescent="0.3">
      <c r="B5835" s="94" t="s">
        <v>5110</v>
      </c>
    </row>
    <row r="5836" spans="2:2" x14ac:dyDescent="0.3">
      <c r="B5836" s="94" t="s">
        <v>5111</v>
      </c>
    </row>
    <row r="5837" spans="2:2" x14ac:dyDescent="0.3">
      <c r="B5837" s="94" t="s">
        <v>5112</v>
      </c>
    </row>
    <row r="5838" spans="2:2" x14ac:dyDescent="0.3">
      <c r="B5838" s="94" t="s">
        <v>5113</v>
      </c>
    </row>
    <row r="5839" spans="2:2" x14ac:dyDescent="0.3">
      <c r="B5839" s="94" t="s">
        <v>5114</v>
      </c>
    </row>
    <row r="5840" spans="2:2" x14ac:dyDescent="0.3">
      <c r="B5840" s="94" t="s">
        <v>2165</v>
      </c>
    </row>
    <row r="5841" spans="2:2" x14ac:dyDescent="0.3">
      <c r="B5841" s="85" t="s">
        <v>3385</v>
      </c>
    </row>
    <row r="5842" spans="2:2" x14ac:dyDescent="0.3">
      <c r="B5842" s="94" t="s">
        <v>1694</v>
      </c>
    </row>
    <row r="5843" spans="2:2" x14ac:dyDescent="0.3">
      <c r="B5843" s="94" t="s">
        <v>5115</v>
      </c>
    </row>
    <row r="5845" spans="2:2" ht="18" x14ac:dyDescent="0.35">
      <c r="B5845" s="194" t="s">
        <v>959</v>
      </c>
    </row>
    <row r="5846" spans="2:2" x14ac:dyDescent="0.3">
      <c r="B5846" s="195" t="s">
        <v>5116</v>
      </c>
    </row>
    <row r="5847" spans="2:2" x14ac:dyDescent="0.3">
      <c r="B5847" s="195" t="s">
        <v>1008</v>
      </c>
    </row>
    <row r="5848" spans="2:2" x14ac:dyDescent="0.3">
      <c r="B5848" s="195" t="s">
        <v>997</v>
      </c>
    </row>
    <row r="5849" spans="2:2" x14ac:dyDescent="0.3">
      <c r="B5849" s="94" t="s">
        <v>988</v>
      </c>
    </row>
    <row r="5850" spans="2:2" x14ac:dyDescent="0.3">
      <c r="B5850" s="196" t="s">
        <v>1384</v>
      </c>
    </row>
    <row r="5851" spans="2:2" x14ac:dyDescent="0.3">
      <c r="B5851" s="94" t="s">
        <v>5117</v>
      </c>
    </row>
    <row r="5852" spans="2:2" x14ac:dyDescent="0.3">
      <c r="B5852" s="94" t="s">
        <v>5118</v>
      </c>
    </row>
    <row r="5853" spans="2:2" x14ac:dyDescent="0.3">
      <c r="B5853" s="94" t="s">
        <v>5119</v>
      </c>
    </row>
    <row r="5854" spans="2:2" x14ac:dyDescent="0.3">
      <c r="B5854" s="94" t="s">
        <v>5120</v>
      </c>
    </row>
    <row r="5855" spans="2:2" x14ac:dyDescent="0.3">
      <c r="B5855" s="94" t="s">
        <v>5121</v>
      </c>
    </row>
    <row r="5856" spans="2:2" x14ac:dyDescent="0.3">
      <c r="B5856" s="94" t="s">
        <v>5122</v>
      </c>
    </row>
    <row r="5857" spans="2:2" x14ac:dyDescent="0.3">
      <c r="B5857" s="94" t="s">
        <v>5123</v>
      </c>
    </row>
    <row r="5858" spans="2:2" x14ac:dyDescent="0.3">
      <c r="B5858" s="94" t="s">
        <v>5124</v>
      </c>
    </row>
    <row r="5859" spans="2:2" x14ac:dyDescent="0.3">
      <c r="B5859" s="94" t="s">
        <v>5125</v>
      </c>
    </row>
    <row r="5860" spans="2:2" x14ac:dyDescent="0.3">
      <c r="B5860" s="94" t="s">
        <v>5126</v>
      </c>
    </row>
    <row r="5861" spans="2:2" x14ac:dyDescent="0.3">
      <c r="B5861" s="94" t="s">
        <v>5127</v>
      </c>
    </row>
    <row r="5862" spans="2:2" x14ac:dyDescent="0.3">
      <c r="B5862" s="94" t="s">
        <v>5128</v>
      </c>
    </row>
    <row r="5863" spans="2:2" x14ac:dyDescent="0.3">
      <c r="B5863" s="94" t="s">
        <v>5129</v>
      </c>
    </row>
    <row r="5864" spans="2:2" x14ac:dyDescent="0.3">
      <c r="B5864" s="94" t="s">
        <v>5130</v>
      </c>
    </row>
    <row r="5866" spans="2:2" ht="18" x14ac:dyDescent="0.35">
      <c r="B5866" s="194" t="s">
        <v>434</v>
      </c>
    </row>
    <row r="5867" spans="2:2" x14ac:dyDescent="0.3">
      <c r="B5867" s="195" t="s">
        <v>1344</v>
      </c>
    </row>
    <row r="5868" spans="2:2" x14ac:dyDescent="0.3">
      <c r="B5868" s="195" t="s">
        <v>1865</v>
      </c>
    </row>
    <row r="5869" spans="2:2" x14ac:dyDescent="0.3">
      <c r="B5869" s="195" t="s">
        <v>987</v>
      </c>
    </row>
    <row r="5870" spans="2:2" x14ac:dyDescent="0.3">
      <c r="B5870" s="94" t="s">
        <v>988</v>
      </c>
    </row>
    <row r="5871" spans="2:2" x14ac:dyDescent="0.3">
      <c r="B5871" s="196" t="s">
        <v>989</v>
      </c>
    </row>
    <row r="5872" spans="2:2" x14ac:dyDescent="0.3">
      <c r="B5872" s="94" t="s">
        <v>5131</v>
      </c>
    </row>
    <row r="5873" spans="2:2" x14ac:dyDescent="0.3">
      <c r="B5873" s="94" t="s">
        <v>5132</v>
      </c>
    </row>
    <row r="5874" spans="2:2" x14ac:dyDescent="0.3">
      <c r="B5874" s="94" t="s">
        <v>5133</v>
      </c>
    </row>
    <row r="5875" spans="2:2" x14ac:dyDescent="0.3">
      <c r="B5875" s="94" t="s">
        <v>5134</v>
      </c>
    </row>
    <row r="5876" spans="2:2" x14ac:dyDescent="0.3">
      <c r="B5876" s="94" t="s">
        <v>5135</v>
      </c>
    </row>
    <row r="5877" spans="2:2" x14ac:dyDescent="0.3">
      <c r="B5877" s="94" t="s">
        <v>5136</v>
      </c>
    </row>
    <row r="5878" spans="2:2" x14ac:dyDescent="0.3">
      <c r="B5878" s="94" t="s">
        <v>5137</v>
      </c>
    </row>
    <row r="5879" spans="2:2" x14ac:dyDescent="0.3">
      <c r="B5879" s="94" t="s">
        <v>5138</v>
      </c>
    </row>
    <row r="5880" spans="2:2" x14ac:dyDescent="0.3">
      <c r="B5880" s="94" t="s">
        <v>5139</v>
      </c>
    </row>
    <row r="5881" spans="2:2" x14ac:dyDescent="0.3">
      <c r="B5881" s="94" t="s">
        <v>5140</v>
      </c>
    </row>
    <row r="5882" spans="2:2" x14ac:dyDescent="0.3">
      <c r="B5882" s="94" t="s">
        <v>5141</v>
      </c>
    </row>
    <row r="5883" spans="2:2" x14ac:dyDescent="0.3">
      <c r="B5883" s="94" t="s">
        <v>5142</v>
      </c>
    </row>
    <row r="5884" spans="2:2" x14ac:dyDescent="0.3">
      <c r="B5884" s="94" t="s">
        <v>5143</v>
      </c>
    </row>
    <row r="5885" spans="2:2" x14ac:dyDescent="0.3">
      <c r="B5885" s="94" t="s">
        <v>5144</v>
      </c>
    </row>
    <row r="5886" spans="2:2" x14ac:dyDescent="0.3">
      <c r="B5886" s="94" t="s">
        <v>5145</v>
      </c>
    </row>
    <row r="5887" spans="2:2" x14ac:dyDescent="0.3">
      <c r="B5887" s="94" t="s">
        <v>5146</v>
      </c>
    </row>
    <row r="5888" spans="2:2" x14ac:dyDescent="0.3">
      <c r="B5888" s="94" t="s">
        <v>5147</v>
      </c>
    </row>
    <row r="5889" spans="2:2" x14ac:dyDescent="0.3">
      <c r="B5889" s="94" t="s">
        <v>5148</v>
      </c>
    </row>
    <row r="5890" spans="2:2" x14ac:dyDescent="0.3">
      <c r="B5890" s="94" t="s">
        <v>5149</v>
      </c>
    </row>
    <row r="5891" spans="2:2" x14ac:dyDescent="0.3">
      <c r="B5891" s="94" t="s">
        <v>5150</v>
      </c>
    </row>
    <row r="5892" spans="2:2" x14ac:dyDescent="0.3">
      <c r="B5892" s="94" t="s">
        <v>5151</v>
      </c>
    </row>
    <row r="5893" spans="2:2" x14ac:dyDescent="0.3">
      <c r="B5893" s="94" t="s">
        <v>5152</v>
      </c>
    </row>
    <row r="5894" spans="2:2" x14ac:dyDescent="0.3">
      <c r="B5894" s="94" t="s">
        <v>5153</v>
      </c>
    </row>
    <row r="5895" spans="2:2" x14ac:dyDescent="0.3">
      <c r="B5895" s="94" t="s">
        <v>5154</v>
      </c>
    </row>
    <row r="5896" spans="2:2" x14ac:dyDescent="0.3">
      <c r="B5896" s="94" t="s">
        <v>5155</v>
      </c>
    </row>
    <row r="5897" spans="2:2" x14ac:dyDescent="0.3">
      <c r="B5897" s="94" t="s">
        <v>5156</v>
      </c>
    </row>
    <row r="5898" spans="2:2" x14ac:dyDescent="0.3">
      <c r="B5898" s="94" t="s">
        <v>5157</v>
      </c>
    </row>
    <row r="5899" spans="2:2" x14ac:dyDescent="0.3">
      <c r="B5899" s="94" t="s">
        <v>5158</v>
      </c>
    </row>
    <row r="5900" spans="2:2" x14ac:dyDescent="0.3">
      <c r="B5900" s="94" t="s">
        <v>5159</v>
      </c>
    </row>
    <row r="5901" spans="2:2" x14ac:dyDescent="0.3">
      <c r="B5901" s="94" t="s">
        <v>5160</v>
      </c>
    </row>
    <row r="5902" spans="2:2" x14ac:dyDescent="0.3">
      <c r="B5902" s="94" t="s">
        <v>5161</v>
      </c>
    </row>
    <row r="5903" spans="2:2" x14ac:dyDescent="0.3">
      <c r="B5903" s="94" t="s">
        <v>5162</v>
      </c>
    </row>
    <row r="5904" spans="2:2" x14ac:dyDescent="0.3">
      <c r="B5904" s="94" t="s">
        <v>5163</v>
      </c>
    </row>
    <row r="5905" spans="2:2" x14ac:dyDescent="0.3">
      <c r="B5905" s="94" t="s">
        <v>5164</v>
      </c>
    </row>
    <row r="5906" spans="2:2" x14ac:dyDescent="0.3">
      <c r="B5906" s="94" t="s">
        <v>5165</v>
      </c>
    </row>
    <row r="5907" spans="2:2" x14ac:dyDescent="0.3">
      <c r="B5907" s="94" t="s">
        <v>5166</v>
      </c>
    </row>
    <row r="5908" spans="2:2" x14ac:dyDescent="0.3">
      <c r="B5908" s="94" t="s">
        <v>5167</v>
      </c>
    </row>
    <row r="5909" spans="2:2" x14ac:dyDescent="0.3">
      <c r="B5909" s="94" t="s">
        <v>5168</v>
      </c>
    </row>
    <row r="5910" spans="2:2" x14ac:dyDescent="0.3">
      <c r="B5910" s="94" t="s">
        <v>5169</v>
      </c>
    </row>
    <row r="5911" spans="2:2" x14ac:dyDescent="0.3">
      <c r="B5911" s="94" t="s">
        <v>5170</v>
      </c>
    </row>
    <row r="5912" spans="2:2" x14ac:dyDescent="0.3">
      <c r="B5912" s="94" t="s">
        <v>5171</v>
      </c>
    </row>
    <row r="5913" spans="2:2" x14ac:dyDescent="0.3">
      <c r="B5913" s="94" t="s">
        <v>5172</v>
      </c>
    </row>
    <row r="5914" spans="2:2" x14ac:dyDescent="0.3">
      <c r="B5914" s="94" t="s">
        <v>5173</v>
      </c>
    </row>
    <row r="5916" spans="2:2" ht="18" x14ac:dyDescent="0.35">
      <c r="B5916" s="194" t="s">
        <v>292</v>
      </c>
    </row>
    <row r="5917" spans="2:2" x14ac:dyDescent="0.3">
      <c r="B5917" s="195" t="s">
        <v>1213</v>
      </c>
    </row>
    <row r="5918" spans="2:2" x14ac:dyDescent="0.3">
      <c r="B5918" s="195" t="s">
        <v>1283</v>
      </c>
    </row>
    <row r="5919" spans="2:2" x14ac:dyDescent="0.3">
      <c r="B5919" s="195" t="s">
        <v>987</v>
      </c>
    </row>
    <row r="5920" spans="2:2" x14ac:dyDescent="0.3">
      <c r="B5920" s="94" t="s">
        <v>5174</v>
      </c>
    </row>
    <row r="5921" spans="2:2" x14ac:dyDescent="0.3">
      <c r="B5921" s="94" t="s">
        <v>1368</v>
      </c>
    </row>
    <row r="5922" spans="2:2" x14ac:dyDescent="0.3">
      <c r="B5922" s="196" t="s">
        <v>1058</v>
      </c>
    </row>
    <row r="5923" spans="2:2" x14ac:dyDescent="0.3">
      <c r="B5923" s="94" t="s">
        <v>5175</v>
      </c>
    </row>
    <row r="5924" spans="2:2" x14ac:dyDescent="0.3">
      <c r="B5924" s="94" t="s">
        <v>5176</v>
      </c>
    </row>
    <row r="5925" spans="2:2" x14ac:dyDescent="0.3">
      <c r="B5925" s="94" t="s">
        <v>5177</v>
      </c>
    </row>
    <row r="5926" spans="2:2" x14ac:dyDescent="0.3">
      <c r="B5926" s="94" t="s">
        <v>5178</v>
      </c>
    </row>
    <row r="5927" spans="2:2" x14ac:dyDescent="0.3">
      <c r="B5927" s="94" t="s">
        <v>5179</v>
      </c>
    </row>
    <row r="5928" spans="2:2" x14ac:dyDescent="0.3">
      <c r="B5928" s="94" t="s">
        <v>5180</v>
      </c>
    </row>
    <row r="5929" spans="2:2" x14ac:dyDescent="0.3">
      <c r="B5929" s="94" t="s">
        <v>5181</v>
      </c>
    </row>
    <row r="5930" spans="2:2" x14ac:dyDescent="0.3">
      <c r="B5930" s="94" t="s">
        <v>5182</v>
      </c>
    </row>
    <row r="5931" spans="2:2" x14ac:dyDescent="0.3">
      <c r="B5931" s="94" t="s">
        <v>5183</v>
      </c>
    </row>
    <row r="5932" spans="2:2" x14ac:dyDescent="0.3">
      <c r="B5932" s="94" t="s">
        <v>5184</v>
      </c>
    </row>
    <row r="5933" spans="2:2" x14ac:dyDescent="0.3">
      <c r="B5933" s="94" t="s">
        <v>5185</v>
      </c>
    </row>
    <row r="5934" spans="2:2" x14ac:dyDescent="0.3">
      <c r="B5934" s="94" t="s">
        <v>5186</v>
      </c>
    </row>
    <row r="5935" spans="2:2" x14ac:dyDescent="0.3">
      <c r="B5935" s="94" t="s">
        <v>5187</v>
      </c>
    </row>
    <row r="5936" spans="2:2" x14ac:dyDescent="0.3">
      <c r="B5936" s="94" t="s">
        <v>5188</v>
      </c>
    </row>
    <row r="5937" spans="2:2" x14ac:dyDescent="0.3">
      <c r="B5937" s="94" t="s">
        <v>5189</v>
      </c>
    </row>
    <row r="5938" spans="2:2" x14ac:dyDescent="0.3">
      <c r="B5938" s="94" t="s">
        <v>5190</v>
      </c>
    </row>
    <row r="5939" spans="2:2" x14ac:dyDescent="0.3">
      <c r="B5939" s="94" t="s">
        <v>5191</v>
      </c>
    </row>
    <row r="5940" spans="2:2" x14ac:dyDescent="0.3">
      <c r="B5940" s="94" t="s">
        <v>5192</v>
      </c>
    </row>
    <row r="5941" spans="2:2" x14ac:dyDescent="0.3">
      <c r="B5941" s="94" t="s">
        <v>5193</v>
      </c>
    </row>
    <row r="5942" spans="2:2" x14ac:dyDescent="0.3">
      <c r="B5942" s="94" t="s">
        <v>5194</v>
      </c>
    </row>
    <row r="5943" spans="2:2" x14ac:dyDescent="0.3">
      <c r="B5943" s="94" t="s">
        <v>5195</v>
      </c>
    </row>
    <row r="5944" spans="2:2" x14ac:dyDescent="0.3">
      <c r="B5944" s="94" t="s">
        <v>5196</v>
      </c>
    </row>
    <row r="5945" spans="2:2" x14ac:dyDescent="0.3">
      <c r="B5945" s="85" t="s">
        <v>3208</v>
      </c>
    </row>
    <row r="5946" spans="2:2" x14ac:dyDescent="0.3">
      <c r="B5946" s="94" t="s">
        <v>5197</v>
      </c>
    </row>
    <row r="5947" spans="2:2" x14ac:dyDescent="0.3">
      <c r="B5947" s="94" t="s">
        <v>5198</v>
      </c>
    </row>
    <row r="5948" spans="2:2" x14ac:dyDescent="0.3">
      <c r="B5948" s="94" t="s">
        <v>5199</v>
      </c>
    </row>
    <row r="5949" spans="2:2" x14ac:dyDescent="0.3">
      <c r="B5949" s="94" t="s">
        <v>5200</v>
      </c>
    </row>
    <row r="5951" spans="2:2" ht="18" x14ac:dyDescent="0.35">
      <c r="B5951" s="194" t="s">
        <v>439</v>
      </c>
    </row>
    <row r="5952" spans="2:2" x14ac:dyDescent="0.3">
      <c r="B5952" s="195" t="s">
        <v>2120</v>
      </c>
    </row>
    <row r="5953" spans="2:2" x14ac:dyDescent="0.3">
      <c r="B5953" s="195" t="s">
        <v>986</v>
      </c>
    </row>
    <row r="5954" spans="2:2" x14ac:dyDescent="0.3">
      <c r="B5954" s="195" t="s">
        <v>1366</v>
      </c>
    </row>
    <row r="5955" spans="2:2" x14ac:dyDescent="0.3">
      <c r="B5955" s="94" t="s">
        <v>5201</v>
      </c>
    </row>
    <row r="5956" spans="2:2" x14ac:dyDescent="0.3">
      <c r="B5956" s="94" t="s">
        <v>5202</v>
      </c>
    </row>
    <row r="5957" spans="2:2" x14ac:dyDescent="0.3">
      <c r="B5957" s="196" t="s">
        <v>989</v>
      </c>
    </row>
    <row r="5958" spans="2:2" x14ac:dyDescent="0.3">
      <c r="B5958" s="94" t="s">
        <v>5203</v>
      </c>
    </row>
    <row r="5959" spans="2:2" x14ac:dyDescent="0.3">
      <c r="B5959" s="94" t="s">
        <v>5204</v>
      </c>
    </row>
    <row r="5960" spans="2:2" x14ac:dyDescent="0.3">
      <c r="B5960" s="94" t="s">
        <v>5205</v>
      </c>
    </row>
    <row r="5961" spans="2:2" x14ac:dyDescent="0.3">
      <c r="B5961" s="94" t="s">
        <v>5206</v>
      </c>
    </row>
    <row r="5962" spans="2:2" x14ac:dyDescent="0.3">
      <c r="B5962" s="94" t="s">
        <v>5207</v>
      </c>
    </row>
    <row r="5963" spans="2:2" x14ac:dyDescent="0.3">
      <c r="B5963" s="94" t="s">
        <v>5208</v>
      </c>
    </row>
    <row r="5964" spans="2:2" x14ac:dyDescent="0.3">
      <c r="B5964" s="94" t="s">
        <v>5209</v>
      </c>
    </row>
    <row r="5965" spans="2:2" x14ac:dyDescent="0.3">
      <c r="B5965" s="94" t="s">
        <v>5210</v>
      </c>
    </row>
    <row r="5966" spans="2:2" x14ac:dyDescent="0.3">
      <c r="B5966" s="94" t="s">
        <v>5211</v>
      </c>
    </row>
    <row r="5967" spans="2:2" x14ac:dyDescent="0.3">
      <c r="B5967" s="94" t="s">
        <v>5212</v>
      </c>
    </row>
    <row r="5968" spans="2:2" x14ac:dyDescent="0.3">
      <c r="B5968" s="94" t="s">
        <v>5213</v>
      </c>
    </row>
    <row r="5969" spans="2:2" x14ac:dyDescent="0.3">
      <c r="B5969" s="94" t="s">
        <v>5214</v>
      </c>
    </row>
    <row r="5970" spans="2:2" x14ac:dyDescent="0.3">
      <c r="B5970" s="94" t="s">
        <v>5215</v>
      </c>
    </row>
    <row r="5971" spans="2:2" x14ac:dyDescent="0.3">
      <c r="B5971" s="94" t="s">
        <v>5216</v>
      </c>
    </row>
    <row r="5972" spans="2:2" x14ac:dyDescent="0.3">
      <c r="B5972" s="94" t="s">
        <v>5217</v>
      </c>
    </row>
    <row r="5973" spans="2:2" x14ac:dyDescent="0.3">
      <c r="B5973" s="94" t="s">
        <v>5218</v>
      </c>
    </row>
    <row r="5974" spans="2:2" x14ac:dyDescent="0.3">
      <c r="B5974" s="94" t="s">
        <v>5219</v>
      </c>
    </row>
    <row r="5975" spans="2:2" x14ac:dyDescent="0.3">
      <c r="B5975" s="94" t="s">
        <v>5220</v>
      </c>
    </row>
    <row r="5976" spans="2:2" x14ac:dyDescent="0.3">
      <c r="B5976" s="94" t="s">
        <v>5221</v>
      </c>
    </row>
    <row r="5977" spans="2:2" x14ac:dyDescent="0.3">
      <c r="B5977" s="94" t="s">
        <v>5222</v>
      </c>
    </row>
    <row r="5978" spans="2:2" x14ac:dyDescent="0.3">
      <c r="B5978" s="94" t="s">
        <v>5223</v>
      </c>
    </row>
    <row r="5979" spans="2:2" x14ac:dyDescent="0.3">
      <c r="B5979" s="94" t="s">
        <v>5224</v>
      </c>
    </row>
    <row r="5980" spans="2:2" x14ac:dyDescent="0.3">
      <c r="B5980" s="94" t="s">
        <v>5225</v>
      </c>
    </row>
    <row r="5982" spans="2:2" ht="18" x14ac:dyDescent="0.35">
      <c r="B5982" s="194" t="s">
        <v>265</v>
      </c>
    </row>
    <row r="5983" spans="2:2" x14ac:dyDescent="0.3">
      <c r="B5983" s="195" t="s">
        <v>1715</v>
      </c>
    </row>
    <row r="5984" spans="2:2" x14ac:dyDescent="0.3">
      <c r="B5984" s="195" t="s">
        <v>5226</v>
      </c>
    </row>
    <row r="5985" spans="2:2" x14ac:dyDescent="0.3">
      <c r="B5985" s="195" t="s">
        <v>1799</v>
      </c>
    </row>
    <row r="5986" spans="2:2" x14ac:dyDescent="0.3">
      <c r="B5986" s="94" t="s">
        <v>988</v>
      </c>
    </row>
    <row r="5987" spans="2:2" x14ac:dyDescent="0.3">
      <c r="B5987" s="196" t="s">
        <v>989</v>
      </c>
    </row>
    <row r="5988" spans="2:2" x14ac:dyDescent="0.3">
      <c r="B5988" s="94" t="s">
        <v>5227</v>
      </c>
    </row>
    <row r="5989" spans="2:2" x14ac:dyDescent="0.3">
      <c r="B5989" s="94" t="s">
        <v>5228</v>
      </c>
    </row>
    <row r="5990" spans="2:2" x14ac:dyDescent="0.3">
      <c r="B5990" s="94" t="s">
        <v>5229</v>
      </c>
    </row>
    <row r="5991" spans="2:2" x14ac:dyDescent="0.3">
      <c r="B5991" s="94" t="s">
        <v>5230</v>
      </c>
    </row>
    <row r="5992" spans="2:2" x14ac:dyDescent="0.3">
      <c r="B5992" s="94" t="s">
        <v>5231</v>
      </c>
    </row>
    <row r="5993" spans="2:2" x14ac:dyDescent="0.3">
      <c r="B5993" s="94" t="s">
        <v>5232</v>
      </c>
    </row>
    <row r="5994" spans="2:2" x14ac:dyDescent="0.3">
      <c r="B5994" s="94" t="s">
        <v>5233</v>
      </c>
    </row>
    <row r="5995" spans="2:2" x14ac:dyDescent="0.3">
      <c r="B5995" s="94" t="s">
        <v>5234</v>
      </c>
    </row>
    <row r="5996" spans="2:2" x14ac:dyDescent="0.3">
      <c r="B5996" s="94" t="s">
        <v>5235</v>
      </c>
    </row>
    <row r="5997" spans="2:2" x14ac:dyDescent="0.3">
      <c r="B5997" s="94" t="s">
        <v>5236</v>
      </c>
    </row>
    <row r="5998" spans="2:2" x14ac:dyDescent="0.3">
      <c r="B5998" s="94" t="s">
        <v>5237</v>
      </c>
    </row>
    <row r="5999" spans="2:2" x14ac:dyDescent="0.3">
      <c r="B5999" s="94" t="s">
        <v>5238</v>
      </c>
    </row>
    <row r="6000" spans="2:2" x14ac:dyDescent="0.3">
      <c r="B6000" s="94" t="s">
        <v>5239</v>
      </c>
    </row>
    <row r="6001" spans="2:2" x14ac:dyDescent="0.3">
      <c r="B6001" s="94" t="s">
        <v>5240</v>
      </c>
    </row>
    <row r="6003" spans="2:2" ht="18" x14ac:dyDescent="0.35">
      <c r="B6003" s="194" t="s">
        <v>464</v>
      </c>
    </row>
    <row r="6004" spans="2:2" x14ac:dyDescent="0.3">
      <c r="B6004" s="195" t="s">
        <v>985</v>
      </c>
    </row>
    <row r="6005" spans="2:2" x14ac:dyDescent="0.3">
      <c r="B6005" s="195" t="s">
        <v>986</v>
      </c>
    </row>
    <row r="6006" spans="2:2" x14ac:dyDescent="0.3">
      <c r="B6006" s="195" t="s">
        <v>1117</v>
      </c>
    </row>
    <row r="6007" spans="2:2" x14ac:dyDescent="0.3">
      <c r="B6007" s="94" t="s">
        <v>988</v>
      </c>
    </row>
    <row r="6008" spans="2:2" x14ac:dyDescent="0.3">
      <c r="B6008" s="196" t="s">
        <v>989</v>
      </c>
    </row>
    <row r="6009" spans="2:2" x14ac:dyDescent="0.3">
      <c r="B6009" s="94" t="s">
        <v>5241</v>
      </c>
    </row>
    <row r="6010" spans="2:2" x14ac:dyDescent="0.3">
      <c r="B6010" s="94" t="s">
        <v>5242</v>
      </c>
    </row>
    <row r="6011" spans="2:2" x14ac:dyDescent="0.3">
      <c r="B6011" s="94" t="s">
        <v>5243</v>
      </c>
    </row>
    <row r="6012" spans="2:2" x14ac:dyDescent="0.3">
      <c r="B6012" s="94" t="s">
        <v>5244</v>
      </c>
    </row>
    <row r="6013" spans="2:2" x14ac:dyDescent="0.3">
      <c r="B6013" s="94" t="s">
        <v>5245</v>
      </c>
    </row>
    <row r="6014" spans="2:2" x14ac:dyDescent="0.3">
      <c r="B6014" s="94" t="s">
        <v>5246</v>
      </c>
    </row>
    <row r="6016" spans="2:2" ht="18" x14ac:dyDescent="0.35">
      <c r="B6016" s="194" t="s">
        <v>279</v>
      </c>
    </row>
    <row r="6017" spans="2:2" x14ac:dyDescent="0.3">
      <c r="B6017" s="195" t="s">
        <v>2305</v>
      </c>
    </row>
    <row r="6018" spans="2:2" x14ac:dyDescent="0.3">
      <c r="B6018" s="195" t="s">
        <v>986</v>
      </c>
    </row>
    <row r="6019" spans="2:2" x14ac:dyDescent="0.3">
      <c r="B6019" s="195" t="s">
        <v>987</v>
      </c>
    </row>
    <row r="6020" spans="2:2" x14ac:dyDescent="0.3">
      <c r="B6020" s="94" t="s">
        <v>5247</v>
      </c>
    </row>
    <row r="6021" spans="2:2" x14ac:dyDescent="0.3">
      <c r="B6021" s="196" t="s">
        <v>1025</v>
      </c>
    </row>
    <row r="6022" spans="2:2" x14ac:dyDescent="0.3">
      <c r="B6022" s="94" t="s">
        <v>5248</v>
      </c>
    </row>
    <row r="6023" spans="2:2" x14ac:dyDescent="0.3">
      <c r="B6023" s="94" t="s">
        <v>5249</v>
      </c>
    </row>
    <row r="6024" spans="2:2" x14ac:dyDescent="0.3">
      <c r="B6024" s="94" t="s">
        <v>5250</v>
      </c>
    </row>
    <row r="6025" spans="2:2" x14ac:dyDescent="0.3">
      <c r="B6025" s="94" t="s">
        <v>5251</v>
      </c>
    </row>
    <row r="6026" spans="2:2" x14ac:dyDescent="0.3">
      <c r="B6026" s="94" t="s">
        <v>1679</v>
      </c>
    </row>
    <row r="6027" spans="2:2" x14ac:dyDescent="0.3">
      <c r="B6027" s="94" t="s">
        <v>5252</v>
      </c>
    </row>
    <row r="6028" spans="2:2" x14ac:dyDescent="0.3">
      <c r="B6028" s="94" t="s">
        <v>5253</v>
      </c>
    </row>
    <row r="6029" spans="2:2" x14ac:dyDescent="0.3">
      <c r="B6029" s="94" t="s">
        <v>5254</v>
      </c>
    </row>
    <row r="6030" spans="2:2" x14ac:dyDescent="0.3">
      <c r="B6030" s="94" t="s">
        <v>5255</v>
      </c>
    </row>
    <row r="6031" spans="2:2" x14ac:dyDescent="0.3">
      <c r="B6031" s="94" t="s">
        <v>5256</v>
      </c>
    </row>
    <row r="6032" spans="2:2" x14ac:dyDescent="0.3">
      <c r="B6032" s="94" t="s">
        <v>5257</v>
      </c>
    </row>
    <row r="6033" spans="2:2" x14ac:dyDescent="0.3">
      <c r="B6033" s="94" t="s">
        <v>5258</v>
      </c>
    </row>
    <row r="6034" spans="2:2" x14ac:dyDescent="0.3">
      <c r="B6034" s="94" t="s">
        <v>5259</v>
      </c>
    </row>
    <row r="6035" spans="2:2" x14ac:dyDescent="0.3">
      <c r="B6035" s="94" t="s">
        <v>5260</v>
      </c>
    </row>
    <row r="6036" spans="2:2" x14ac:dyDescent="0.3">
      <c r="B6036" s="94" t="s">
        <v>5261</v>
      </c>
    </row>
    <row r="6037" spans="2:2" x14ac:dyDescent="0.3">
      <c r="B6037" s="94" t="s">
        <v>5262</v>
      </c>
    </row>
    <row r="6038" spans="2:2" x14ac:dyDescent="0.3">
      <c r="B6038" s="94" t="s">
        <v>5263</v>
      </c>
    </row>
    <row r="6039" spans="2:2" x14ac:dyDescent="0.3">
      <c r="B6039" s="94" t="s">
        <v>5264</v>
      </c>
    </row>
    <row r="6040" spans="2:2" x14ac:dyDescent="0.3">
      <c r="B6040" s="94" t="s">
        <v>5265</v>
      </c>
    </row>
    <row r="6041" spans="2:2" x14ac:dyDescent="0.3">
      <c r="B6041" s="94" t="s">
        <v>5266</v>
      </c>
    </row>
    <row r="6042" spans="2:2" x14ac:dyDescent="0.3">
      <c r="B6042" s="94" t="s">
        <v>5267</v>
      </c>
    </row>
    <row r="6043" spans="2:2" x14ac:dyDescent="0.3">
      <c r="B6043" s="94" t="s">
        <v>5268</v>
      </c>
    </row>
    <row r="6044" spans="2:2" x14ac:dyDescent="0.3">
      <c r="B6044" s="94" t="s">
        <v>5269</v>
      </c>
    </row>
    <row r="6045" spans="2:2" x14ac:dyDescent="0.3">
      <c r="B6045" s="94" t="s">
        <v>5270</v>
      </c>
    </row>
    <row r="6046" spans="2:2" x14ac:dyDescent="0.3">
      <c r="B6046" s="94" t="s">
        <v>5271</v>
      </c>
    </row>
    <row r="6047" spans="2:2" x14ac:dyDescent="0.3">
      <c r="B6047" s="94" t="s">
        <v>5272</v>
      </c>
    </row>
    <row r="6048" spans="2:2" x14ac:dyDescent="0.3">
      <c r="B6048" s="94" t="s">
        <v>5273</v>
      </c>
    </row>
    <row r="6050" spans="2:2" ht="18" x14ac:dyDescent="0.35">
      <c r="B6050" s="194" t="s">
        <v>324</v>
      </c>
    </row>
    <row r="6051" spans="2:2" x14ac:dyDescent="0.3">
      <c r="B6051" s="195" t="s">
        <v>4693</v>
      </c>
    </row>
    <row r="6052" spans="2:2" x14ac:dyDescent="0.3">
      <c r="B6052" s="195" t="s">
        <v>986</v>
      </c>
    </row>
    <row r="6053" spans="2:2" x14ac:dyDescent="0.3">
      <c r="B6053" s="195" t="s">
        <v>1366</v>
      </c>
    </row>
    <row r="6054" spans="2:2" x14ac:dyDescent="0.3">
      <c r="B6054" s="94" t="s">
        <v>988</v>
      </c>
    </row>
    <row r="6055" spans="2:2" x14ac:dyDescent="0.3">
      <c r="B6055" s="196" t="s">
        <v>989</v>
      </c>
    </row>
    <row r="6056" spans="2:2" x14ac:dyDescent="0.3">
      <c r="B6056" s="94" t="s">
        <v>5274</v>
      </c>
    </row>
    <row r="6057" spans="2:2" x14ac:dyDescent="0.3">
      <c r="B6057" s="94" t="s">
        <v>5275</v>
      </c>
    </row>
    <row r="6058" spans="2:2" x14ac:dyDescent="0.3">
      <c r="B6058" s="94" t="s">
        <v>5276</v>
      </c>
    </row>
    <row r="6059" spans="2:2" x14ac:dyDescent="0.3">
      <c r="B6059" s="94" t="s">
        <v>5277</v>
      </c>
    </row>
    <row r="6060" spans="2:2" x14ac:dyDescent="0.3">
      <c r="B6060" s="94" t="s">
        <v>5278</v>
      </c>
    </row>
    <row r="6061" spans="2:2" x14ac:dyDescent="0.3">
      <c r="B6061" s="94" t="s">
        <v>3993</v>
      </c>
    </row>
    <row r="6063" spans="2:2" ht="18" x14ac:dyDescent="0.35">
      <c r="B6063" s="194" t="s">
        <v>325</v>
      </c>
    </row>
    <row r="6064" spans="2:2" x14ac:dyDescent="0.3">
      <c r="B6064" s="195" t="s">
        <v>5279</v>
      </c>
    </row>
    <row r="6065" spans="2:2" x14ac:dyDescent="0.3">
      <c r="B6065" s="195" t="s">
        <v>986</v>
      </c>
    </row>
    <row r="6066" spans="2:2" x14ac:dyDescent="0.3">
      <c r="B6066" s="195" t="s">
        <v>987</v>
      </c>
    </row>
    <row r="6067" spans="2:2" x14ac:dyDescent="0.3">
      <c r="B6067" s="94" t="s">
        <v>1475</v>
      </c>
    </row>
    <row r="6068" spans="2:2" x14ac:dyDescent="0.3">
      <c r="B6068" s="196" t="s">
        <v>989</v>
      </c>
    </row>
    <row r="6069" spans="2:2" x14ac:dyDescent="0.3">
      <c r="B6069" s="94" t="s">
        <v>5280</v>
      </c>
    </row>
    <row r="6070" spans="2:2" x14ac:dyDescent="0.3">
      <c r="B6070" s="94" t="s">
        <v>5281</v>
      </c>
    </row>
    <row r="6071" spans="2:2" x14ac:dyDescent="0.3">
      <c r="B6071" s="94" t="s">
        <v>5282</v>
      </c>
    </row>
    <row r="6073" spans="2:2" ht="18" x14ac:dyDescent="0.35">
      <c r="B6073" s="194" t="s">
        <v>321</v>
      </c>
    </row>
    <row r="6074" spans="2:2" x14ac:dyDescent="0.3">
      <c r="B6074" s="195" t="s">
        <v>1282</v>
      </c>
    </row>
    <row r="6075" spans="2:2" x14ac:dyDescent="0.3">
      <c r="B6075" s="195" t="s">
        <v>986</v>
      </c>
    </row>
    <row r="6076" spans="2:2" x14ac:dyDescent="0.3">
      <c r="B6076" s="195" t="s">
        <v>987</v>
      </c>
    </row>
    <row r="6077" spans="2:2" x14ac:dyDescent="0.3">
      <c r="B6077" s="94" t="s">
        <v>1475</v>
      </c>
    </row>
    <row r="6078" spans="2:2" x14ac:dyDescent="0.3">
      <c r="B6078" s="196" t="s">
        <v>989</v>
      </c>
    </row>
    <row r="6079" spans="2:2" x14ac:dyDescent="0.3">
      <c r="B6079" s="94" t="s">
        <v>5283</v>
      </c>
    </row>
    <row r="6080" spans="2:2" x14ac:dyDescent="0.3">
      <c r="B6080" s="94" t="s">
        <v>5284</v>
      </c>
    </row>
    <row r="6081" spans="2:2" x14ac:dyDescent="0.3">
      <c r="B6081" s="94" t="s">
        <v>5285</v>
      </c>
    </row>
    <row r="6082" spans="2:2" x14ac:dyDescent="0.3">
      <c r="B6082" s="94" t="s">
        <v>5286</v>
      </c>
    </row>
    <row r="6083" spans="2:2" x14ac:dyDescent="0.3">
      <c r="B6083" s="94" t="s">
        <v>5287</v>
      </c>
    </row>
    <row r="6084" spans="2:2" x14ac:dyDescent="0.3">
      <c r="B6084" s="94" t="s">
        <v>5288</v>
      </c>
    </row>
    <row r="6085" spans="2:2" x14ac:dyDescent="0.3">
      <c r="B6085" s="94" t="s">
        <v>5289</v>
      </c>
    </row>
    <row r="6087" spans="2:2" ht="18" x14ac:dyDescent="0.35">
      <c r="B6087" s="194" t="s">
        <v>395</v>
      </c>
    </row>
    <row r="6088" spans="2:2" x14ac:dyDescent="0.3">
      <c r="B6088" s="195" t="s">
        <v>1742</v>
      </c>
    </row>
    <row r="6089" spans="2:2" x14ac:dyDescent="0.3">
      <c r="B6089" s="195" t="s">
        <v>1865</v>
      </c>
    </row>
    <row r="6090" spans="2:2" x14ac:dyDescent="0.3">
      <c r="B6090" s="195" t="s">
        <v>997</v>
      </c>
    </row>
    <row r="6091" spans="2:2" x14ac:dyDescent="0.3">
      <c r="B6091" s="94" t="s">
        <v>1475</v>
      </c>
    </row>
    <row r="6092" spans="2:2" x14ac:dyDescent="0.3">
      <c r="B6092" s="196" t="s">
        <v>989</v>
      </c>
    </row>
    <row r="6093" spans="2:2" x14ac:dyDescent="0.3">
      <c r="B6093" s="94" t="s">
        <v>5290</v>
      </c>
    </row>
    <row r="6094" spans="2:2" x14ac:dyDescent="0.3">
      <c r="B6094" s="94" t="s">
        <v>5291</v>
      </c>
    </row>
    <row r="6095" spans="2:2" x14ac:dyDescent="0.3">
      <c r="B6095" s="94" t="s">
        <v>5292</v>
      </c>
    </row>
    <row r="6096" spans="2:2" x14ac:dyDescent="0.3">
      <c r="B6096" s="94" t="s">
        <v>5293</v>
      </c>
    </row>
    <row r="6097" spans="2:2" x14ac:dyDescent="0.3">
      <c r="B6097" s="85" t="s">
        <v>3208</v>
      </c>
    </row>
    <row r="6098" spans="2:2" x14ac:dyDescent="0.3">
      <c r="B6098" s="94" t="s">
        <v>5294</v>
      </c>
    </row>
    <row r="6099" spans="2:2" x14ac:dyDescent="0.3">
      <c r="B6099" s="94" t="s">
        <v>4008</v>
      </c>
    </row>
    <row r="6101" spans="2:2" ht="18" x14ac:dyDescent="0.35">
      <c r="B6101" s="194" t="s">
        <v>198</v>
      </c>
    </row>
    <row r="6102" spans="2:2" x14ac:dyDescent="0.3">
      <c r="B6102" s="94" t="s">
        <v>2936</v>
      </c>
    </row>
    <row r="6103" spans="2:2" x14ac:dyDescent="0.3">
      <c r="B6103" s="195" t="s">
        <v>986</v>
      </c>
    </row>
    <row r="6104" spans="2:2" x14ac:dyDescent="0.3">
      <c r="B6104" s="195" t="s">
        <v>1117</v>
      </c>
    </row>
    <row r="6105" spans="2:2" x14ac:dyDescent="0.3">
      <c r="B6105" s="94" t="s">
        <v>988</v>
      </c>
    </row>
    <row r="6106" spans="2:2" x14ac:dyDescent="0.3">
      <c r="B6106" s="196" t="s">
        <v>5295</v>
      </c>
    </row>
    <row r="6107" spans="2:2" x14ac:dyDescent="0.3">
      <c r="B6107" s="94" t="s">
        <v>5296</v>
      </c>
    </row>
    <row r="6108" spans="2:2" x14ac:dyDescent="0.3">
      <c r="B6108" s="94" t="s">
        <v>5297</v>
      </c>
    </row>
    <row r="6109" spans="2:2" x14ac:dyDescent="0.3">
      <c r="B6109" s="94" t="s">
        <v>5298</v>
      </c>
    </row>
    <row r="6110" spans="2:2" x14ac:dyDescent="0.3">
      <c r="B6110" s="94" t="s">
        <v>2946</v>
      </c>
    </row>
    <row r="6111" spans="2:2" x14ac:dyDescent="0.3">
      <c r="B6111" s="94" t="s">
        <v>5299</v>
      </c>
    </row>
    <row r="6112" spans="2:2" x14ac:dyDescent="0.3">
      <c r="B6112" s="94" t="s">
        <v>5300</v>
      </c>
    </row>
    <row r="6113" spans="2:2" x14ac:dyDescent="0.3">
      <c r="B6113" s="94" t="s">
        <v>5301</v>
      </c>
    </row>
    <row r="6114" spans="2:2" x14ac:dyDescent="0.3">
      <c r="B6114" s="94" t="s">
        <v>5302</v>
      </c>
    </row>
    <row r="6115" spans="2:2" x14ac:dyDescent="0.3">
      <c r="B6115" s="94" t="s">
        <v>5303</v>
      </c>
    </row>
    <row r="6116" spans="2:2" x14ac:dyDescent="0.3">
      <c r="B6116" s="94" t="s">
        <v>5304</v>
      </c>
    </row>
    <row r="6117" spans="2:2" x14ac:dyDescent="0.3">
      <c r="B6117" s="94" t="s">
        <v>5305</v>
      </c>
    </row>
    <row r="6118" spans="2:2" x14ac:dyDescent="0.3">
      <c r="B6118" s="94" t="s">
        <v>5306</v>
      </c>
    </row>
    <row r="6119" spans="2:2" x14ac:dyDescent="0.3">
      <c r="B6119" s="94" t="s">
        <v>5307</v>
      </c>
    </row>
    <row r="6120" spans="2:2" x14ac:dyDescent="0.3">
      <c r="B6120" s="94" t="s">
        <v>5308</v>
      </c>
    </row>
    <row r="6121" spans="2:2" x14ac:dyDescent="0.3">
      <c r="B6121" s="94" t="s">
        <v>5309</v>
      </c>
    </row>
    <row r="6122" spans="2:2" x14ac:dyDescent="0.3">
      <c r="B6122" s="94" t="s">
        <v>5310</v>
      </c>
    </row>
    <row r="6123" spans="2:2" x14ac:dyDescent="0.3">
      <c r="B6123" s="94" t="s">
        <v>5311</v>
      </c>
    </row>
    <row r="6124" spans="2:2" x14ac:dyDescent="0.3">
      <c r="B6124" s="94" t="s">
        <v>5312</v>
      </c>
    </row>
    <row r="6125" spans="2:2" x14ac:dyDescent="0.3">
      <c r="B6125" s="94" t="s">
        <v>5313</v>
      </c>
    </row>
    <row r="6126" spans="2:2" x14ac:dyDescent="0.3">
      <c r="B6126" s="94" t="s">
        <v>5314</v>
      </c>
    </row>
    <row r="6128" spans="2:2" ht="18" x14ac:dyDescent="0.35">
      <c r="B6128" s="194" t="s">
        <v>819</v>
      </c>
    </row>
    <row r="6129" spans="2:2" x14ac:dyDescent="0.3">
      <c r="B6129" s="195" t="s">
        <v>2589</v>
      </c>
    </row>
    <row r="6130" spans="2:2" x14ac:dyDescent="0.3">
      <c r="B6130" s="195" t="s">
        <v>986</v>
      </c>
    </row>
    <row r="6131" spans="2:2" x14ac:dyDescent="0.3">
      <c r="B6131" s="195" t="s">
        <v>2052</v>
      </c>
    </row>
    <row r="6132" spans="2:2" x14ac:dyDescent="0.3">
      <c r="B6132" s="94" t="s">
        <v>988</v>
      </c>
    </row>
    <row r="6133" spans="2:2" x14ac:dyDescent="0.3">
      <c r="B6133" s="196" t="s">
        <v>989</v>
      </c>
    </row>
    <row r="6134" spans="2:2" x14ac:dyDescent="0.3">
      <c r="B6134" s="94" t="s">
        <v>5315</v>
      </c>
    </row>
    <row r="6135" spans="2:2" x14ac:dyDescent="0.3">
      <c r="B6135" s="94" t="s">
        <v>5316</v>
      </c>
    </row>
    <row r="6136" spans="2:2" x14ac:dyDescent="0.3">
      <c r="B6136" s="94" t="s">
        <v>5317</v>
      </c>
    </row>
    <row r="6137" spans="2:2" x14ac:dyDescent="0.3">
      <c r="B6137" s="94" t="s">
        <v>5318</v>
      </c>
    </row>
    <row r="6138" spans="2:2" x14ac:dyDescent="0.3">
      <c r="B6138" s="94" t="s">
        <v>5319</v>
      </c>
    </row>
    <row r="6139" spans="2:2" x14ac:dyDescent="0.3">
      <c r="B6139" s="94" t="s">
        <v>5320</v>
      </c>
    </row>
    <row r="6140" spans="2:2" x14ac:dyDescent="0.3">
      <c r="B6140" s="94" t="s">
        <v>4124</v>
      </c>
    </row>
    <row r="6141" spans="2:2" x14ac:dyDescent="0.3">
      <c r="B6141" s="94" t="s">
        <v>5321</v>
      </c>
    </row>
    <row r="6142" spans="2:2" x14ac:dyDescent="0.3">
      <c r="B6142" s="94" t="s">
        <v>2057</v>
      </c>
    </row>
    <row r="6143" spans="2:2" x14ac:dyDescent="0.3">
      <c r="B6143" s="94" t="s">
        <v>5322</v>
      </c>
    </row>
    <row r="6144" spans="2:2" x14ac:dyDescent="0.3">
      <c r="B6144" s="94" t="s">
        <v>2057</v>
      </c>
    </row>
    <row r="6145" spans="2:2" x14ac:dyDescent="0.3">
      <c r="B6145" s="94" t="s">
        <v>5323</v>
      </c>
    </row>
    <row r="6146" spans="2:2" x14ac:dyDescent="0.3">
      <c r="B6146" s="94" t="s">
        <v>2057</v>
      </c>
    </row>
    <row r="6147" spans="2:2" x14ac:dyDescent="0.3">
      <c r="B6147" s="94" t="s">
        <v>5324</v>
      </c>
    </row>
    <row r="6148" spans="2:2" x14ac:dyDescent="0.3">
      <c r="B6148" s="94" t="s">
        <v>4124</v>
      </c>
    </row>
    <row r="6149" spans="2:2" x14ac:dyDescent="0.3">
      <c r="B6149" s="94" t="s">
        <v>5325</v>
      </c>
    </row>
    <row r="6150" spans="2:2" x14ac:dyDescent="0.3">
      <c r="B6150" s="94" t="s">
        <v>5326</v>
      </c>
    </row>
    <row r="6151" spans="2:2" x14ac:dyDescent="0.3">
      <c r="B6151" s="94" t="s">
        <v>5327</v>
      </c>
    </row>
    <row r="6152" spans="2:2" x14ac:dyDescent="0.3">
      <c r="B6152" s="94" t="s">
        <v>5328</v>
      </c>
    </row>
    <row r="6153" spans="2:2" x14ac:dyDescent="0.3">
      <c r="B6153" s="94" t="s">
        <v>5329</v>
      </c>
    </row>
    <row r="6154" spans="2:2" x14ac:dyDescent="0.3">
      <c r="B6154" s="94" t="s">
        <v>5330</v>
      </c>
    </row>
    <row r="6155" spans="2:2" x14ac:dyDescent="0.3">
      <c r="B6155" s="94" t="s">
        <v>5331</v>
      </c>
    </row>
    <row r="6156" spans="2:2" x14ac:dyDescent="0.3">
      <c r="B6156" s="94" t="s">
        <v>5332</v>
      </c>
    </row>
    <row r="6157" spans="2:2" x14ac:dyDescent="0.3">
      <c r="B6157" s="94" t="s">
        <v>5333</v>
      </c>
    </row>
    <row r="6158" spans="2:2" x14ac:dyDescent="0.3">
      <c r="B6158" s="94" t="s">
        <v>5334</v>
      </c>
    </row>
    <row r="6159" spans="2:2" x14ac:dyDescent="0.3">
      <c r="B6159" s="94" t="s">
        <v>5335</v>
      </c>
    </row>
    <row r="6160" spans="2:2" x14ac:dyDescent="0.3">
      <c r="B6160" s="94" t="s">
        <v>5336</v>
      </c>
    </row>
    <row r="6161" spans="2:2" x14ac:dyDescent="0.3">
      <c r="B6161" s="94" t="s">
        <v>5337</v>
      </c>
    </row>
    <row r="6162" spans="2:2" x14ac:dyDescent="0.3">
      <c r="B6162" s="94" t="s">
        <v>5338</v>
      </c>
    </row>
    <row r="6163" spans="2:2" x14ac:dyDescent="0.3">
      <c r="B6163" s="94" t="s">
        <v>5339</v>
      </c>
    </row>
    <row r="6164" spans="2:2" x14ac:dyDescent="0.3">
      <c r="B6164" s="94" t="s">
        <v>5340</v>
      </c>
    </row>
    <row r="6165" spans="2:2" x14ac:dyDescent="0.3">
      <c r="B6165" s="94" t="s">
        <v>5341</v>
      </c>
    </row>
    <row r="6166" spans="2:2" x14ac:dyDescent="0.3">
      <c r="B6166" s="94" t="s">
        <v>5342</v>
      </c>
    </row>
    <row r="6168" spans="2:2" ht="18" x14ac:dyDescent="0.35">
      <c r="B6168" s="194" t="s">
        <v>983</v>
      </c>
    </row>
    <row r="6169" spans="2:2" x14ac:dyDescent="0.3">
      <c r="B6169" s="195" t="s">
        <v>4158</v>
      </c>
    </row>
    <row r="6170" spans="2:2" x14ac:dyDescent="0.3">
      <c r="B6170" s="195" t="s">
        <v>986</v>
      </c>
    </row>
    <row r="6171" spans="2:2" x14ac:dyDescent="0.3">
      <c r="B6171" s="195" t="s">
        <v>987</v>
      </c>
    </row>
    <row r="6172" spans="2:2" x14ac:dyDescent="0.3">
      <c r="B6172" s="94" t="s">
        <v>988</v>
      </c>
    </row>
    <row r="6173" spans="2:2" x14ac:dyDescent="0.3">
      <c r="B6173" s="196" t="s">
        <v>3397</v>
      </c>
    </row>
    <row r="6174" spans="2:2" x14ac:dyDescent="0.3">
      <c r="B6174" s="94" t="s">
        <v>5343</v>
      </c>
    </row>
    <row r="6175" spans="2:2" x14ac:dyDescent="0.3">
      <c r="B6175" s="94" t="s">
        <v>5344</v>
      </c>
    </row>
    <row r="6176" spans="2:2" x14ac:dyDescent="0.3">
      <c r="B6176" s="94" t="s">
        <v>5345</v>
      </c>
    </row>
    <row r="6177" spans="2:2" x14ac:dyDescent="0.3">
      <c r="B6177" s="94" t="s">
        <v>5346</v>
      </c>
    </row>
    <row r="6178" spans="2:2" x14ac:dyDescent="0.3">
      <c r="B6178" s="94" t="s">
        <v>5347</v>
      </c>
    </row>
    <row r="6179" spans="2:2" x14ac:dyDescent="0.3">
      <c r="B6179" s="94" t="s">
        <v>5348</v>
      </c>
    </row>
    <row r="6180" spans="2:2" x14ac:dyDescent="0.3">
      <c r="B6180" s="94" t="s">
        <v>5349</v>
      </c>
    </row>
    <row r="6181" spans="2:2" x14ac:dyDescent="0.3">
      <c r="B6181" s="94" t="s">
        <v>5350</v>
      </c>
    </row>
    <row r="6182" spans="2:2" x14ac:dyDescent="0.3">
      <c r="B6182" s="94" t="s">
        <v>5351</v>
      </c>
    </row>
    <row r="6183" spans="2:2" x14ac:dyDescent="0.3">
      <c r="B6183" s="94" t="s">
        <v>5352</v>
      </c>
    </row>
    <row r="6184" spans="2:2" x14ac:dyDescent="0.3">
      <c r="B6184" s="94" t="s">
        <v>5353</v>
      </c>
    </row>
    <row r="6185" spans="2:2" x14ac:dyDescent="0.3">
      <c r="B6185" s="94" t="s">
        <v>5354</v>
      </c>
    </row>
    <row r="6186" spans="2:2" x14ac:dyDescent="0.3">
      <c r="B6186" s="94" t="s">
        <v>5355</v>
      </c>
    </row>
    <row r="6187" spans="2:2" x14ac:dyDescent="0.3">
      <c r="B6187" s="94" t="s">
        <v>5356</v>
      </c>
    </row>
    <row r="6188" spans="2:2" x14ac:dyDescent="0.3">
      <c r="B6188" s="94" t="s">
        <v>5357</v>
      </c>
    </row>
    <row r="6189" spans="2:2" x14ac:dyDescent="0.3">
      <c r="B6189" s="94" t="s">
        <v>5358</v>
      </c>
    </row>
    <row r="6190" spans="2:2" x14ac:dyDescent="0.3">
      <c r="B6190" s="94" t="s">
        <v>5359</v>
      </c>
    </row>
    <row r="6191" spans="2:2" x14ac:dyDescent="0.3">
      <c r="B6191" s="94" t="s">
        <v>5360</v>
      </c>
    </row>
    <row r="6192" spans="2:2" x14ac:dyDescent="0.3">
      <c r="B6192" s="94" t="s">
        <v>5361</v>
      </c>
    </row>
    <row r="6193" spans="2:2" x14ac:dyDescent="0.3">
      <c r="B6193" s="94" t="s">
        <v>5362</v>
      </c>
    </row>
    <row r="6194" spans="2:2" x14ac:dyDescent="0.3">
      <c r="B6194" s="94" t="s">
        <v>5363</v>
      </c>
    </row>
    <row r="6195" spans="2:2" x14ac:dyDescent="0.3">
      <c r="B6195" s="94" t="s">
        <v>5364</v>
      </c>
    </row>
    <row r="6196" spans="2:2" x14ac:dyDescent="0.3">
      <c r="B6196" s="94" t="s">
        <v>5365</v>
      </c>
    </row>
    <row r="6197" spans="2:2" x14ac:dyDescent="0.3">
      <c r="B6197" s="94" t="s">
        <v>5366</v>
      </c>
    </row>
    <row r="6198" spans="2:2" x14ac:dyDescent="0.3">
      <c r="B6198" s="94" t="s">
        <v>5367</v>
      </c>
    </row>
    <row r="6199" spans="2:2" x14ac:dyDescent="0.3">
      <c r="B6199" s="94" t="s">
        <v>5368</v>
      </c>
    </row>
    <row r="6200" spans="2:2" x14ac:dyDescent="0.3">
      <c r="B6200" s="94" t="s">
        <v>5369</v>
      </c>
    </row>
    <row r="6201" spans="2:2" x14ac:dyDescent="0.3">
      <c r="B6201" s="94" t="s">
        <v>5370</v>
      </c>
    </row>
    <row r="6202" spans="2:2" x14ac:dyDescent="0.3">
      <c r="B6202" s="94" t="s">
        <v>5371</v>
      </c>
    </row>
    <row r="6203" spans="2:2" x14ac:dyDescent="0.3">
      <c r="B6203" s="94" t="s">
        <v>5372</v>
      </c>
    </row>
    <row r="6204" spans="2:2" x14ac:dyDescent="0.3">
      <c r="B6204" s="94" t="s">
        <v>2057</v>
      </c>
    </row>
    <row r="6205" spans="2:2" x14ac:dyDescent="0.3">
      <c r="B6205" s="94" t="s">
        <v>5373</v>
      </c>
    </row>
    <row r="6206" spans="2:2" x14ac:dyDescent="0.3">
      <c r="B6206" s="94" t="s">
        <v>5374</v>
      </c>
    </row>
    <row r="6207" spans="2:2" x14ac:dyDescent="0.3">
      <c r="B6207" s="94" t="s">
        <v>5375</v>
      </c>
    </row>
    <row r="6208" spans="2:2" x14ac:dyDescent="0.3">
      <c r="B6208" s="94" t="s">
        <v>5376</v>
      </c>
    </row>
    <row r="6209" spans="2:2" x14ac:dyDescent="0.3">
      <c r="B6209" s="94" t="s">
        <v>1686</v>
      </c>
    </row>
    <row r="6210" spans="2:2" x14ac:dyDescent="0.3">
      <c r="B6210" s="94" t="s">
        <v>5377</v>
      </c>
    </row>
    <row r="6211" spans="2:2" x14ac:dyDescent="0.3">
      <c r="B6211" s="94" t="s">
        <v>5378</v>
      </c>
    </row>
    <row r="6212" spans="2:2" x14ac:dyDescent="0.3">
      <c r="B6212" s="94" t="s">
        <v>5379</v>
      </c>
    </row>
    <row r="6213" spans="2:2" x14ac:dyDescent="0.3">
      <c r="B6213" s="94" t="s">
        <v>5380</v>
      </c>
    </row>
    <row r="6214" spans="2:2" x14ac:dyDescent="0.3">
      <c r="B6214" s="94" t="s">
        <v>5381</v>
      </c>
    </row>
    <row r="6215" spans="2:2" x14ac:dyDescent="0.3">
      <c r="B6215" s="94" t="s">
        <v>5382</v>
      </c>
    </row>
    <row r="6216" spans="2:2" x14ac:dyDescent="0.3">
      <c r="B6216" s="94" t="s">
        <v>5383</v>
      </c>
    </row>
    <row r="6217" spans="2:2" x14ac:dyDescent="0.3">
      <c r="B6217" s="94" t="s">
        <v>5384</v>
      </c>
    </row>
    <row r="6218" spans="2:2" x14ac:dyDescent="0.3">
      <c r="B6218" s="94" t="s">
        <v>1686</v>
      </c>
    </row>
    <row r="6219" spans="2:2" x14ac:dyDescent="0.3">
      <c r="B6219" s="94" t="s">
        <v>5385</v>
      </c>
    </row>
    <row r="6220" spans="2:2" x14ac:dyDescent="0.3">
      <c r="B6220" s="94" t="s">
        <v>5386</v>
      </c>
    </row>
    <row r="6221" spans="2:2" x14ac:dyDescent="0.3">
      <c r="B6221" s="94" t="s">
        <v>5387</v>
      </c>
    </row>
    <row r="6222" spans="2:2" x14ac:dyDescent="0.3">
      <c r="B6222" s="94" t="s">
        <v>5388</v>
      </c>
    </row>
    <row r="6223" spans="2:2" x14ac:dyDescent="0.3">
      <c r="B6223" s="94" t="s">
        <v>2057</v>
      </c>
    </row>
    <row r="6224" spans="2:2" x14ac:dyDescent="0.3">
      <c r="B6224" s="94" t="s">
        <v>5389</v>
      </c>
    </row>
    <row r="6225" spans="2:2" x14ac:dyDescent="0.3">
      <c r="B6225" s="94" t="s">
        <v>5390</v>
      </c>
    </row>
    <row r="6226" spans="2:2" x14ac:dyDescent="0.3">
      <c r="B6226" s="94" t="s">
        <v>5391</v>
      </c>
    </row>
    <row r="6227" spans="2:2" x14ac:dyDescent="0.3">
      <c r="B6227" s="94" t="s">
        <v>5326</v>
      </c>
    </row>
    <row r="6228" spans="2:2" x14ac:dyDescent="0.3">
      <c r="B6228" s="94" t="s">
        <v>5327</v>
      </c>
    </row>
    <row r="6229" spans="2:2" x14ac:dyDescent="0.3">
      <c r="B6229" s="94" t="s">
        <v>5328</v>
      </c>
    </row>
    <row r="6230" spans="2:2" x14ac:dyDescent="0.3">
      <c r="B6230" s="94" t="s">
        <v>5329</v>
      </c>
    </row>
    <row r="6231" spans="2:2" x14ac:dyDescent="0.3">
      <c r="B6231" s="94" t="s">
        <v>5330</v>
      </c>
    </row>
    <row r="6232" spans="2:2" x14ac:dyDescent="0.3">
      <c r="B6232" s="94" t="s">
        <v>5331</v>
      </c>
    </row>
    <row r="6233" spans="2:2" x14ac:dyDescent="0.3">
      <c r="B6233" s="94" t="s">
        <v>5392</v>
      </c>
    </row>
    <row r="6234" spans="2:2" x14ac:dyDescent="0.3">
      <c r="B6234" s="94" t="s">
        <v>5393</v>
      </c>
    </row>
    <row r="6235" spans="2:2" x14ac:dyDescent="0.3">
      <c r="B6235" s="94" t="s">
        <v>5394</v>
      </c>
    </row>
    <row r="6236" spans="2:2" x14ac:dyDescent="0.3">
      <c r="B6236" s="94" t="s">
        <v>5395</v>
      </c>
    </row>
    <row r="6237" spans="2:2" x14ac:dyDescent="0.3">
      <c r="B6237" s="94" t="s">
        <v>5396</v>
      </c>
    </row>
    <row r="6238" spans="2:2" x14ac:dyDescent="0.3">
      <c r="B6238" s="94" t="s">
        <v>5397</v>
      </c>
    </row>
    <row r="6239" spans="2:2" x14ac:dyDescent="0.3">
      <c r="B6239" s="94" t="s">
        <v>5334</v>
      </c>
    </row>
    <row r="6240" spans="2:2" x14ac:dyDescent="0.3">
      <c r="B6240" s="94" t="s">
        <v>5335</v>
      </c>
    </row>
    <row r="6241" spans="2:2" x14ac:dyDescent="0.3">
      <c r="B6241" s="94" t="s">
        <v>5336</v>
      </c>
    </row>
    <row r="6242" spans="2:2" x14ac:dyDescent="0.3">
      <c r="B6242" s="94" t="s">
        <v>5398</v>
      </c>
    </row>
    <row r="6243" spans="2:2" x14ac:dyDescent="0.3">
      <c r="B6243" s="94" t="s">
        <v>5399</v>
      </c>
    </row>
    <row r="6244" spans="2:2" x14ac:dyDescent="0.3">
      <c r="B6244" s="94" t="s">
        <v>5400</v>
      </c>
    </row>
    <row r="6245" spans="2:2" x14ac:dyDescent="0.3">
      <c r="B6245" s="94" t="s">
        <v>5401</v>
      </c>
    </row>
    <row r="6246" spans="2:2" x14ac:dyDescent="0.3">
      <c r="B6246" s="94" t="s">
        <v>5402</v>
      </c>
    </row>
    <row r="6247" spans="2:2" x14ac:dyDescent="0.3">
      <c r="B6247" s="94" t="s">
        <v>5403</v>
      </c>
    </row>
    <row r="6248" spans="2:2" x14ac:dyDescent="0.3">
      <c r="B6248" s="94" t="s">
        <v>5404</v>
      </c>
    </row>
    <row r="6250" spans="2:2" ht="18" x14ac:dyDescent="0.35">
      <c r="B6250" s="194" t="s">
        <v>462</v>
      </c>
    </row>
    <row r="6251" spans="2:2" x14ac:dyDescent="0.3">
      <c r="B6251" s="195" t="s">
        <v>985</v>
      </c>
    </row>
    <row r="6252" spans="2:2" x14ac:dyDescent="0.3">
      <c r="B6252" s="195" t="s">
        <v>986</v>
      </c>
    </row>
    <row r="6253" spans="2:2" x14ac:dyDescent="0.3">
      <c r="B6253" s="195" t="s">
        <v>1024</v>
      </c>
    </row>
    <row r="6254" spans="2:2" x14ac:dyDescent="0.3">
      <c r="B6254" s="94" t="s">
        <v>988</v>
      </c>
    </row>
    <row r="6255" spans="2:2" x14ac:dyDescent="0.3">
      <c r="B6255" s="196" t="s">
        <v>3397</v>
      </c>
    </row>
    <row r="6256" spans="2:2" x14ac:dyDescent="0.3">
      <c r="B6256" s="94" t="s">
        <v>5405</v>
      </c>
    </row>
    <row r="6257" spans="2:2" x14ac:dyDescent="0.3">
      <c r="B6257" s="94" t="s">
        <v>5406</v>
      </c>
    </row>
    <row r="6258" spans="2:2" x14ac:dyDescent="0.3">
      <c r="B6258" s="94" t="s">
        <v>5407</v>
      </c>
    </row>
    <row r="6259" spans="2:2" x14ac:dyDescent="0.3">
      <c r="B6259" s="94" t="s">
        <v>5408</v>
      </c>
    </row>
    <row r="6260" spans="2:2" x14ac:dyDescent="0.3">
      <c r="B6260" s="94" t="s">
        <v>5409</v>
      </c>
    </row>
    <row r="6261" spans="2:2" x14ac:dyDescent="0.3">
      <c r="B6261" s="94" t="s">
        <v>5410</v>
      </c>
    </row>
    <row r="6262" spans="2:2" x14ac:dyDescent="0.3">
      <c r="B6262" s="94" t="s">
        <v>5411</v>
      </c>
    </row>
    <row r="6263" spans="2:2" x14ac:dyDescent="0.3">
      <c r="B6263" s="94" t="s">
        <v>5412</v>
      </c>
    </row>
    <row r="6264" spans="2:2" x14ac:dyDescent="0.3">
      <c r="B6264" s="94" t="s">
        <v>5413</v>
      </c>
    </row>
    <row r="6265" spans="2:2" x14ac:dyDescent="0.3">
      <c r="B6265" s="94" t="s">
        <v>5414</v>
      </c>
    </row>
    <row r="6266" spans="2:2" x14ac:dyDescent="0.3">
      <c r="B6266" s="94" t="s">
        <v>5415</v>
      </c>
    </row>
    <row r="6267" spans="2:2" x14ac:dyDescent="0.3">
      <c r="B6267" s="94" t="s">
        <v>1834</v>
      </c>
    </row>
    <row r="6268" spans="2:2" x14ac:dyDescent="0.3">
      <c r="B6268" s="94" t="s">
        <v>1835</v>
      </c>
    </row>
    <row r="6270" spans="2:2" ht="18" x14ac:dyDescent="0.35">
      <c r="B6270" s="194" t="s">
        <v>303</v>
      </c>
    </row>
    <row r="6271" spans="2:2" x14ac:dyDescent="0.3">
      <c r="B6271" s="195" t="s">
        <v>5416</v>
      </c>
    </row>
    <row r="6272" spans="2:2" x14ac:dyDescent="0.3">
      <c r="B6272" s="195" t="s">
        <v>986</v>
      </c>
    </row>
    <row r="6273" spans="2:2" x14ac:dyDescent="0.3">
      <c r="B6273" s="195" t="s">
        <v>1153</v>
      </c>
    </row>
    <row r="6274" spans="2:2" x14ac:dyDescent="0.3">
      <c r="B6274" s="94" t="s">
        <v>5417</v>
      </c>
    </row>
    <row r="6275" spans="2:2" x14ac:dyDescent="0.3">
      <c r="B6275" s="94" t="s">
        <v>5418</v>
      </c>
    </row>
    <row r="6276" spans="2:2" x14ac:dyDescent="0.3">
      <c r="B6276" s="196" t="s">
        <v>1369</v>
      </c>
    </row>
    <row r="6277" spans="2:2" x14ac:dyDescent="0.3">
      <c r="B6277" s="94" t="s">
        <v>5419</v>
      </c>
    </row>
    <row r="6278" spans="2:2" x14ac:dyDescent="0.3">
      <c r="B6278" s="94" t="s">
        <v>5420</v>
      </c>
    </row>
    <row r="6279" spans="2:2" x14ac:dyDescent="0.3">
      <c r="B6279" s="94" t="s">
        <v>5421</v>
      </c>
    </row>
    <row r="6280" spans="2:2" x14ac:dyDescent="0.3">
      <c r="B6280" s="94" t="s">
        <v>5422</v>
      </c>
    </row>
    <row r="6281" spans="2:2" x14ac:dyDescent="0.3">
      <c r="B6281" s="94" t="s">
        <v>5423</v>
      </c>
    </row>
    <row r="6282" spans="2:2" x14ac:dyDescent="0.3">
      <c r="B6282" s="94" t="s">
        <v>5424</v>
      </c>
    </row>
    <row r="6283" spans="2:2" x14ac:dyDescent="0.3">
      <c r="B6283" s="94" t="s">
        <v>5425</v>
      </c>
    </row>
    <row r="6284" spans="2:2" x14ac:dyDescent="0.3">
      <c r="B6284" s="94" t="s">
        <v>5426</v>
      </c>
    </row>
    <row r="6285" spans="2:2" x14ac:dyDescent="0.3">
      <c r="B6285" s="94" t="s">
        <v>5427</v>
      </c>
    </row>
    <row r="6286" spans="2:2" x14ac:dyDescent="0.3">
      <c r="B6286" s="94" t="s">
        <v>5428</v>
      </c>
    </row>
    <row r="6287" spans="2:2" x14ac:dyDescent="0.3">
      <c r="B6287" s="94" t="s">
        <v>5429</v>
      </c>
    </row>
    <row r="6288" spans="2:2" x14ac:dyDescent="0.3">
      <c r="B6288" s="94" t="s">
        <v>5430</v>
      </c>
    </row>
    <row r="6289" spans="2:2" x14ac:dyDescent="0.3">
      <c r="B6289" s="94" t="s">
        <v>5431</v>
      </c>
    </row>
    <row r="6290" spans="2:2" x14ac:dyDescent="0.3">
      <c r="B6290" s="94" t="s">
        <v>5432</v>
      </c>
    </row>
    <row r="6291" spans="2:2" x14ac:dyDescent="0.3">
      <c r="B6291" s="94" t="s">
        <v>5433</v>
      </c>
    </row>
    <row r="6292" spans="2:2" x14ac:dyDescent="0.3">
      <c r="B6292" s="94" t="s">
        <v>5434</v>
      </c>
    </row>
    <row r="6293" spans="2:2" x14ac:dyDescent="0.3">
      <c r="B6293" s="94" t="s">
        <v>5435</v>
      </c>
    </row>
    <row r="6294" spans="2:2" x14ac:dyDescent="0.3">
      <c r="B6294" s="94" t="s">
        <v>5436</v>
      </c>
    </row>
    <row r="6295" spans="2:2" x14ac:dyDescent="0.3">
      <c r="B6295" s="94" t="s">
        <v>5437</v>
      </c>
    </row>
    <row r="6296" spans="2:2" x14ac:dyDescent="0.3">
      <c r="B6296" s="94" t="s">
        <v>4574</v>
      </c>
    </row>
    <row r="6297" spans="2:2" x14ac:dyDescent="0.3">
      <c r="B6297" s="94" t="s">
        <v>4575</v>
      </c>
    </row>
    <row r="6298" spans="2:2" x14ac:dyDescent="0.3">
      <c r="B6298" s="94" t="s">
        <v>4576</v>
      </c>
    </row>
    <row r="6299" spans="2:2" x14ac:dyDescent="0.3">
      <c r="B6299" s="94" t="s">
        <v>4577</v>
      </c>
    </row>
    <row r="6300" spans="2:2" x14ac:dyDescent="0.3">
      <c r="B6300" s="94" t="s">
        <v>4578</v>
      </c>
    </row>
    <row r="6301" spans="2:2" x14ac:dyDescent="0.3">
      <c r="B6301" s="94" t="s">
        <v>4579</v>
      </c>
    </row>
    <row r="6302" spans="2:2" x14ac:dyDescent="0.3">
      <c r="B6302" s="94" t="s">
        <v>5438</v>
      </c>
    </row>
    <row r="6303" spans="2:2" x14ac:dyDescent="0.3">
      <c r="B6303" s="94" t="s">
        <v>5439</v>
      </c>
    </row>
    <row r="6305" spans="2:2" ht="18" x14ac:dyDescent="0.35">
      <c r="B6305" s="194" t="s">
        <v>311</v>
      </c>
    </row>
    <row r="6306" spans="2:2" x14ac:dyDescent="0.3">
      <c r="B6306" s="195" t="s">
        <v>4733</v>
      </c>
    </row>
    <row r="6307" spans="2:2" x14ac:dyDescent="0.3">
      <c r="B6307" s="195" t="s">
        <v>986</v>
      </c>
    </row>
    <row r="6308" spans="2:2" x14ac:dyDescent="0.3">
      <c r="B6308" s="195" t="s">
        <v>5440</v>
      </c>
    </row>
    <row r="6309" spans="2:2" x14ac:dyDescent="0.3">
      <c r="B6309" s="94" t="s">
        <v>5441</v>
      </c>
    </row>
    <row r="6310" spans="2:2" x14ac:dyDescent="0.3">
      <c r="B6310" s="94" t="s">
        <v>5442</v>
      </c>
    </row>
    <row r="6311" spans="2:2" x14ac:dyDescent="0.3">
      <c r="B6311" s="196" t="s">
        <v>3341</v>
      </c>
    </row>
    <row r="6312" spans="2:2" x14ac:dyDescent="0.3">
      <c r="B6312" s="94" t="s">
        <v>5443</v>
      </c>
    </row>
    <row r="6313" spans="2:2" x14ac:dyDescent="0.3">
      <c r="B6313" s="94" t="s">
        <v>5444</v>
      </c>
    </row>
    <row r="6314" spans="2:2" x14ac:dyDescent="0.3">
      <c r="B6314" s="94" t="s">
        <v>5445</v>
      </c>
    </row>
    <row r="6315" spans="2:2" x14ac:dyDescent="0.3">
      <c r="B6315" s="94" t="s">
        <v>5446</v>
      </c>
    </row>
    <row r="6316" spans="2:2" x14ac:dyDescent="0.3">
      <c r="B6316" s="94" t="s">
        <v>5447</v>
      </c>
    </row>
    <row r="6317" spans="2:2" x14ac:dyDescent="0.3">
      <c r="B6317" s="94" t="s">
        <v>5448</v>
      </c>
    </row>
    <row r="6318" spans="2:2" x14ac:dyDescent="0.3">
      <c r="B6318" s="94" t="s">
        <v>5449</v>
      </c>
    </row>
    <row r="6319" spans="2:2" x14ac:dyDescent="0.3">
      <c r="B6319" s="94" t="s">
        <v>5450</v>
      </c>
    </row>
    <row r="6320" spans="2:2" x14ac:dyDescent="0.3">
      <c r="B6320" s="94" t="s">
        <v>5451</v>
      </c>
    </row>
    <row r="6321" spans="2:2" x14ac:dyDescent="0.3">
      <c r="B6321" s="94" t="s">
        <v>5452</v>
      </c>
    </row>
    <row r="6322" spans="2:2" x14ac:dyDescent="0.3">
      <c r="B6322" s="94" t="s">
        <v>5453</v>
      </c>
    </row>
    <row r="6323" spans="2:2" x14ac:dyDescent="0.3">
      <c r="B6323" s="94" t="s">
        <v>5454</v>
      </c>
    </row>
    <row r="6324" spans="2:2" x14ac:dyDescent="0.3">
      <c r="B6324" s="94" t="s">
        <v>5455</v>
      </c>
    </row>
    <row r="6325" spans="2:2" x14ac:dyDescent="0.3">
      <c r="B6325" s="94" t="s">
        <v>5456</v>
      </c>
    </row>
    <row r="6326" spans="2:2" x14ac:dyDescent="0.3">
      <c r="B6326" s="94" t="s">
        <v>5457</v>
      </c>
    </row>
    <row r="6327" spans="2:2" x14ac:dyDescent="0.3">
      <c r="B6327" s="94" t="s">
        <v>5458</v>
      </c>
    </row>
    <row r="6328" spans="2:2" x14ac:dyDescent="0.3">
      <c r="B6328" s="94" t="s">
        <v>4574</v>
      </c>
    </row>
    <row r="6329" spans="2:2" x14ac:dyDescent="0.3">
      <c r="B6329" s="94" t="s">
        <v>4575</v>
      </c>
    </row>
    <row r="6330" spans="2:2" x14ac:dyDescent="0.3">
      <c r="B6330" s="94" t="s">
        <v>4576</v>
      </c>
    </row>
    <row r="6331" spans="2:2" x14ac:dyDescent="0.3">
      <c r="B6331" s="94" t="s">
        <v>4577</v>
      </c>
    </row>
    <row r="6332" spans="2:2" x14ac:dyDescent="0.3">
      <c r="B6332" s="94" t="s">
        <v>4578</v>
      </c>
    </row>
    <row r="6333" spans="2:2" x14ac:dyDescent="0.3">
      <c r="B6333" s="94" t="s">
        <v>4579</v>
      </c>
    </row>
    <row r="6334" spans="2:2" x14ac:dyDescent="0.3">
      <c r="B6334" s="94" t="s">
        <v>5438</v>
      </c>
    </row>
    <row r="6335" spans="2:2" x14ac:dyDescent="0.3">
      <c r="B6335" s="94" t="s">
        <v>5439</v>
      </c>
    </row>
    <row r="6337" spans="2:2" ht="18" x14ac:dyDescent="0.35">
      <c r="B6337" s="194" t="s">
        <v>407</v>
      </c>
    </row>
    <row r="6338" spans="2:2" x14ac:dyDescent="0.3">
      <c r="B6338" s="195" t="s">
        <v>1564</v>
      </c>
    </row>
    <row r="6339" spans="2:2" x14ac:dyDescent="0.3">
      <c r="B6339" s="195" t="s">
        <v>986</v>
      </c>
    </row>
    <row r="6340" spans="2:2" x14ac:dyDescent="0.3">
      <c r="B6340" s="195" t="s">
        <v>1366</v>
      </c>
    </row>
    <row r="6341" spans="2:2" x14ac:dyDescent="0.3">
      <c r="B6341" s="94" t="s">
        <v>988</v>
      </c>
    </row>
    <row r="6342" spans="2:2" x14ac:dyDescent="0.3">
      <c r="B6342" s="196" t="s">
        <v>1025</v>
      </c>
    </row>
    <row r="6343" spans="2:2" x14ac:dyDescent="0.3">
      <c r="B6343" s="94" t="s">
        <v>5459</v>
      </c>
    </row>
    <row r="6344" spans="2:2" x14ac:dyDescent="0.3">
      <c r="B6344" s="94" t="s">
        <v>5460</v>
      </c>
    </row>
    <row r="6345" spans="2:2" x14ac:dyDescent="0.3">
      <c r="B6345" s="94" t="s">
        <v>5461</v>
      </c>
    </row>
    <row r="6347" spans="2:2" ht="18" x14ac:dyDescent="0.35">
      <c r="B6347" s="194" t="s">
        <v>380</v>
      </c>
    </row>
    <row r="6348" spans="2:2" x14ac:dyDescent="0.3">
      <c r="B6348" s="195" t="s">
        <v>1382</v>
      </c>
    </row>
    <row r="6349" spans="2:2" x14ac:dyDescent="0.3">
      <c r="B6349" s="195" t="s">
        <v>986</v>
      </c>
    </row>
    <row r="6350" spans="2:2" x14ac:dyDescent="0.3">
      <c r="B6350" s="195" t="s">
        <v>1366</v>
      </c>
    </row>
    <row r="6351" spans="2:2" x14ac:dyDescent="0.3">
      <c r="B6351" s="94" t="s">
        <v>5462</v>
      </c>
    </row>
    <row r="6352" spans="2:2" x14ac:dyDescent="0.3">
      <c r="B6352" s="94" t="s">
        <v>5463</v>
      </c>
    </row>
    <row r="6353" spans="2:2" x14ac:dyDescent="0.3">
      <c r="B6353" s="196" t="s">
        <v>5464</v>
      </c>
    </row>
    <row r="6354" spans="2:2" x14ac:dyDescent="0.3">
      <c r="B6354" s="94" t="s">
        <v>5465</v>
      </c>
    </row>
    <row r="6355" spans="2:2" x14ac:dyDescent="0.3">
      <c r="B6355" s="94" t="s">
        <v>5466</v>
      </c>
    </row>
    <row r="6356" spans="2:2" x14ac:dyDescent="0.3">
      <c r="B6356" s="94" t="s">
        <v>5467</v>
      </c>
    </row>
    <row r="6357" spans="2:2" x14ac:dyDescent="0.3">
      <c r="B6357" s="94" t="s">
        <v>5468</v>
      </c>
    </row>
    <row r="6358" spans="2:2" x14ac:dyDescent="0.3">
      <c r="B6358" s="94" t="s">
        <v>5469</v>
      </c>
    </row>
    <row r="6359" spans="2:2" x14ac:dyDescent="0.3">
      <c r="B6359" s="94" t="s">
        <v>5470</v>
      </c>
    </row>
    <row r="6360" spans="2:2" x14ac:dyDescent="0.3">
      <c r="B6360" s="94" t="s">
        <v>5471</v>
      </c>
    </row>
    <row r="6361" spans="2:2" x14ac:dyDescent="0.3">
      <c r="B6361" s="94" t="s">
        <v>5472</v>
      </c>
    </row>
    <row r="6362" spans="2:2" x14ac:dyDescent="0.3">
      <c r="B6362" s="94" t="s">
        <v>5473</v>
      </c>
    </row>
    <row r="6363" spans="2:2" x14ac:dyDescent="0.3">
      <c r="B6363" s="94" t="s">
        <v>5474</v>
      </c>
    </row>
    <row r="6364" spans="2:2" x14ac:dyDescent="0.3">
      <c r="B6364" s="94" t="s">
        <v>5475</v>
      </c>
    </row>
    <row r="6366" spans="2:2" ht="18" x14ac:dyDescent="0.35">
      <c r="B6366" s="194" t="s">
        <v>396</v>
      </c>
    </row>
    <row r="6367" spans="2:2" x14ac:dyDescent="0.3">
      <c r="B6367" s="195" t="s">
        <v>996</v>
      </c>
    </row>
    <row r="6368" spans="2:2" x14ac:dyDescent="0.3">
      <c r="B6368" s="195" t="s">
        <v>986</v>
      </c>
    </row>
    <row r="6369" spans="2:2" x14ac:dyDescent="0.3">
      <c r="B6369" s="195" t="s">
        <v>1366</v>
      </c>
    </row>
    <row r="6370" spans="2:2" x14ac:dyDescent="0.3">
      <c r="B6370" s="94" t="s">
        <v>988</v>
      </c>
    </row>
    <row r="6371" spans="2:2" x14ac:dyDescent="0.3">
      <c r="B6371" s="196" t="s">
        <v>1384</v>
      </c>
    </row>
    <row r="6372" spans="2:2" x14ac:dyDescent="0.3">
      <c r="B6372" s="94" t="s">
        <v>5476</v>
      </c>
    </row>
    <row r="6373" spans="2:2" x14ac:dyDescent="0.3">
      <c r="B6373" s="94" t="s">
        <v>5477</v>
      </c>
    </row>
    <row r="6374" spans="2:2" x14ac:dyDescent="0.3">
      <c r="B6374" s="94" t="s">
        <v>5478</v>
      </c>
    </row>
    <row r="6375" spans="2:2" x14ac:dyDescent="0.3">
      <c r="B6375" s="94" t="s">
        <v>5479</v>
      </c>
    </row>
    <row r="6376" spans="2:2" x14ac:dyDescent="0.3">
      <c r="B6376" s="94" t="s">
        <v>5480</v>
      </c>
    </row>
    <row r="6377" spans="2:2" x14ac:dyDescent="0.3">
      <c r="B6377" s="94" t="s">
        <v>5481</v>
      </c>
    </row>
    <row r="6378" spans="2:2" x14ac:dyDescent="0.3">
      <c r="B6378" s="94" t="s">
        <v>5482</v>
      </c>
    </row>
    <row r="6380" spans="2:2" ht="18" x14ac:dyDescent="0.35">
      <c r="B6380" s="194" t="s">
        <v>382</v>
      </c>
    </row>
    <row r="6381" spans="2:2" x14ac:dyDescent="0.3">
      <c r="B6381" s="195" t="s">
        <v>5483</v>
      </c>
    </row>
    <row r="6382" spans="2:2" x14ac:dyDescent="0.3">
      <c r="B6382" s="195" t="s">
        <v>986</v>
      </c>
    </row>
    <row r="6383" spans="2:2" x14ac:dyDescent="0.3">
      <c r="B6383" s="195" t="s">
        <v>1117</v>
      </c>
    </row>
    <row r="6384" spans="2:2" x14ac:dyDescent="0.3">
      <c r="B6384" s="94" t="s">
        <v>988</v>
      </c>
    </row>
    <row r="6385" spans="2:2" x14ac:dyDescent="0.3">
      <c r="B6385" s="196" t="s">
        <v>989</v>
      </c>
    </row>
    <row r="6386" spans="2:2" x14ac:dyDescent="0.3">
      <c r="B6386" s="94" t="s">
        <v>5484</v>
      </c>
    </row>
    <row r="6387" spans="2:2" x14ac:dyDescent="0.3">
      <c r="B6387" s="94" t="s">
        <v>5485</v>
      </c>
    </row>
    <row r="6388" spans="2:2" x14ac:dyDescent="0.3">
      <c r="B6388" s="94" t="s">
        <v>5486</v>
      </c>
    </row>
    <row r="6390" spans="2:2" ht="18" x14ac:dyDescent="0.35">
      <c r="B6390" s="194" t="s">
        <v>293</v>
      </c>
    </row>
    <row r="6391" spans="2:2" x14ac:dyDescent="0.3">
      <c r="B6391" s="195" t="s">
        <v>2236</v>
      </c>
    </row>
    <row r="6392" spans="2:2" x14ac:dyDescent="0.3">
      <c r="B6392" s="195" t="s">
        <v>1283</v>
      </c>
    </row>
    <row r="6393" spans="2:2" x14ac:dyDescent="0.3">
      <c r="B6393" s="195" t="s">
        <v>1366</v>
      </c>
    </row>
    <row r="6394" spans="2:2" x14ac:dyDescent="0.3">
      <c r="B6394" s="94" t="s">
        <v>5487</v>
      </c>
    </row>
    <row r="6395" spans="2:2" x14ac:dyDescent="0.3">
      <c r="B6395" s="94" t="s">
        <v>1368</v>
      </c>
    </row>
    <row r="6396" spans="2:2" x14ac:dyDescent="0.3">
      <c r="B6396" s="196" t="s">
        <v>989</v>
      </c>
    </row>
    <row r="6397" spans="2:2" x14ac:dyDescent="0.3">
      <c r="B6397" s="94" t="s">
        <v>5488</v>
      </c>
    </row>
    <row r="6398" spans="2:2" x14ac:dyDescent="0.3">
      <c r="B6398" s="94" t="s">
        <v>5489</v>
      </c>
    </row>
    <row r="6399" spans="2:2" x14ac:dyDescent="0.3">
      <c r="B6399" s="94" t="s">
        <v>5490</v>
      </c>
    </row>
    <row r="6400" spans="2:2" x14ac:dyDescent="0.3">
      <c r="B6400" s="94" t="s">
        <v>5491</v>
      </c>
    </row>
    <row r="6401" spans="2:2" x14ac:dyDescent="0.3">
      <c r="B6401" s="94" t="s">
        <v>5492</v>
      </c>
    </row>
    <row r="6402" spans="2:2" x14ac:dyDescent="0.3">
      <c r="B6402" s="94" t="s">
        <v>5493</v>
      </c>
    </row>
    <row r="6403" spans="2:2" x14ac:dyDescent="0.3">
      <c r="B6403" s="94" t="s">
        <v>5494</v>
      </c>
    </row>
    <row r="6404" spans="2:2" x14ac:dyDescent="0.3">
      <c r="B6404" s="94" t="s">
        <v>5495</v>
      </c>
    </row>
    <row r="6405" spans="2:2" x14ac:dyDescent="0.3">
      <c r="B6405" s="94" t="s">
        <v>5496</v>
      </c>
    </row>
    <row r="6406" spans="2:2" x14ac:dyDescent="0.3">
      <c r="B6406" s="94" t="s">
        <v>5497</v>
      </c>
    </row>
    <row r="6407" spans="2:2" x14ac:dyDescent="0.3">
      <c r="B6407" s="94" t="s">
        <v>5498</v>
      </c>
    </row>
    <row r="6408" spans="2:2" x14ac:dyDescent="0.3">
      <c r="B6408" s="94" t="s">
        <v>5499</v>
      </c>
    </row>
    <row r="6409" spans="2:2" x14ac:dyDescent="0.3">
      <c r="B6409" s="94" t="s">
        <v>5500</v>
      </c>
    </row>
    <row r="6410" spans="2:2" x14ac:dyDescent="0.3">
      <c r="B6410" s="94" t="s">
        <v>5501</v>
      </c>
    </row>
    <row r="6411" spans="2:2" x14ac:dyDescent="0.3">
      <c r="B6411" s="94" t="s">
        <v>5502</v>
      </c>
    </row>
    <row r="6412" spans="2:2" x14ac:dyDescent="0.3">
      <c r="B6412" s="94" t="s">
        <v>5503</v>
      </c>
    </row>
    <row r="6413" spans="2:2" x14ac:dyDescent="0.3">
      <c r="B6413" s="94" t="s">
        <v>5504</v>
      </c>
    </row>
    <row r="6414" spans="2:2" x14ac:dyDescent="0.3">
      <c r="B6414" s="94" t="s">
        <v>5505</v>
      </c>
    </row>
    <row r="6415" spans="2:2" x14ac:dyDescent="0.3">
      <c r="B6415" s="94" t="s">
        <v>5506</v>
      </c>
    </row>
    <row r="6417" spans="2:2" ht="18" x14ac:dyDescent="0.35">
      <c r="B6417" s="194" t="s">
        <v>971</v>
      </c>
    </row>
    <row r="6418" spans="2:2" x14ac:dyDescent="0.3">
      <c r="B6418" s="195" t="s">
        <v>1975</v>
      </c>
    </row>
    <row r="6419" spans="2:2" x14ac:dyDescent="0.3">
      <c r="B6419" s="195" t="s">
        <v>986</v>
      </c>
    </row>
    <row r="6420" spans="2:2" x14ac:dyDescent="0.3">
      <c r="B6420" s="195" t="s">
        <v>997</v>
      </c>
    </row>
    <row r="6421" spans="2:2" x14ac:dyDescent="0.3">
      <c r="B6421" s="94" t="s">
        <v>5507</v>
      </c>
    </row>
    <row r="6422" spans="2:2" x14ac:dyDescent="0.3">
      <c r="B6422" s="94" t="s">
        <v>5508</v>
      </c>
    </row>
    <row r="6423" spans="2:2" x14ac:dyDescent="0.3">
      <c r="B6423" s="196" t="s">
        <v>1384</v>
      </c>
    </row>
    <row r="6424" spans="2:2" x14ac:dyDescent="0.3">
      <c r="B6424" s="94" t="s">
        <v>5509</v>
      </c>
    </row>
    <row r="6425" spans="2:2" x14ac:dyDescent="0.3">
      <c r="B6425" s="94" t="s">
        <v>5510</v>
      </c>
    </row>
    <row r="6426" spans="2:2" x14ac:dyDescent="0.3">
      <c r="B6426" s="94" t="s">
        <v>5511</v>
      </c>
    </row>
    <row r="6427" spans="2:2" x14ac:dyDescent="0.3">
      <c r="B6427" s="94" t="s">
        <v>5512</v>
      </c>
    </row>
    <row r="6428" spans="2:2" x14ac:dyDescent="0.3">
      <c r="B6428" s="94" t="s">
        <v>5513</v>
      </c>
    </row>
    <row r="6429" spans="2:2" x14ac:dyDescent="0.3">
      <c r="B6429" s="94" t="s">
        <v>5514</v>
      </c>
    </row>
    <row r="6430" spans="2:2" x14ac:dyDescent="0.3">
      <c r="B6430" s="94" t="s">
        <v>5515</v>
      </c>
    </row>
    <row r="6431" spans="2:2" x14ac:dyDescent="0.3">
      <c r="B6431" s="94" t="s">
        <v>5516</v>
      </c>
    </row>
    <row r="6432" spans="2:2" x14ac:dyDescent="0.3">
      <c r="B6432" s="94" t="s">
        <v>5517</v>
      </c>
    </row>
    <row r="6433" spans="2:2" x14ac:dyDescent="0.3">
      <c r="B6433" s="94" t="s">
        <v>5518</v>
      </c>
    </row>
    <row r="6435" spans="2:2" ht="18" x14ac:dyDescent="0.35">
      <c r="B6435" s="194" t="s">
        <v>890</v>
      </c>
    </row>
    <row r="6436" spans="2:2" x14ac:dyDescent="0.3">
      <c r="B6436" s="195" t="s">
        <v>1705</v>
      </c>
    </row>
    <row r="6437" spans="2:2" x14ac:dyDescent="0.3">
      <c r="B6437" s="195" t="s">
        <v>986</v>
      </c>
    </row>
    <row r="6438" spans="2:2" x14ac:dyDescent="0.3">
      <c r="B6438" s="195" t="s">
        <v>987</v>
      </c>
    </row>
    <row r="6439" spans="2:2" x14ac:dyDescent="0.3">
      <c r="B6439" s="94" t="s">
        <v>988</v>
      </c>
    </row>
    <row r="6440" spans="2:2" x14ac:dyDescent="0.3">
      <c r="B6440" s="196" t="s">
        <v>1154</v>
      </c>
    </row>
    <row r="6441" spans="2:2" x14ac:dyDescent="0.3">
      <c r="B6441" s="94" t="s">
        <v>5519</v>
      </c>
    </row>
    <row r="6442" spans="2:2" x14ac:dyDescent="0.3">
      <c r="B6442" s="94" t="s">
        <v>5520</v>
      </c>
    </row>
    <row r="6443" spans="2:2" x14ac:dyDescent="0.3">
      <c r="B6443" s="94" t="s">
        <v>5521</v>
      </c>
    </row>
    <row r="6444" spans="2:2" x14ac:dyDescent="0.3">
      <c r="B6444" s="94" t="s">
        <v>5522</v>
      </c>
    </row>
    <row r="6445" spans="2:2" x14ac:dyDescent="0.3">
      <c r="B6445" s="94" t="s">
        <v>5523</v>
      </c>
    </row>
    <row r="6446" spans="2:2" x14ac:dyDescent="0.3">
      <c r="B6446" s="94" t="s">
        <v>5524</v>
      </c>
    </row>
    <row r="6447" spans="2:2" x14ac:dyDescent="0.3">
      <c r="B6447" s="94" t="s">
        <v>5525</v>
      </c>
    </row>
    <row r="6448" spans="2:2" x14ac:dyDescent="0.3">
      <c r="B6448" s="94" t="s">
        <v>5526</v>
      </c>
    </row>
    <row r="6450" spans="2:2" ht="18" x14ac:dyDescent="0.35">
      <c r="B6450" s="194" t="s">
        <v>604</v>
      </c>
    </row>
    <row r="6451" spans="2:2" x14ac:dyDescent="0.3">
      <c r="B6451" s="94" t="s">
        <v>2536</v>
      </c>
    </row>
    <row r="6452" spans="2:2" x14ac:dyDescent="0.3">
      <c r="B6452" s="195" t="s">
        <v>986</v>
      </c>
    </row>
    <row r="6453" spans="2:2" x14ac:dyDescent="0.3">
      <c r="B6453" s="195" t="s">
        <v>987</v>
      </c>
    </row>
    <row r="6454" spans="2:2" x14ac:dyDescent="0.3">
      <c r="B6454" s="94" t="s">
        <v>988</v>
      </c>
    </row>
    <row r="6455" spans="2:2" x14ac:dyDescent="0.3">
      <c r="B6455" s="196" t="s">
        <v>989</v>
      </c>
    </row>
    <row r="6456" spans="2:2" x14ac:dyDescent="0.3">
      <c r="B6456" s="94" t="s">
        <v>5527</v>
      </c>
    </row>
    <row r="6457" spans="2:2" x14ac:dyDescent="0.3">
      <c r="B6457" s="94" t="s">
        <v>1827</v>
      </c>
    </row>
    <row r="6458" spans="2:2" x14ac:dyDescent="0.3">
      <c r="B6458" s="94" t="s">
        <v>5528</v>
      </c>
    </row>
    <row r="6459" spans="2:2" x14ac:dyDescent="0.3">
      <c r="B6459" s="94" t="s">
        <v>5529</v>
      </c>
    </row>
    <row r="6460" spans="2:2" x14ac:dyDescent="0.3">
      <c r="B6460" s="94" t="s">
        <v>5311</v>
      </c>
    </row>
    <row r="6461" spans="2:2" x14ac:dyDescent="0.3">
      <c r="B6461" s="94" t="s">
        <v>5530</v>
      </c>
    </row>
    <row r="6462" spans="2:2" x14ac:dyDescent="0.3">
      <c r="B6462" s="94" t="s">
        <v>1835</v>
      </c>
    </row>
    <row r="6464" spans="2:2" ht="18" x14ac:dyDescent="0.35">
      <c r="B6464" s="194" t="s">
        <v>790</v>
      </c>
    </row>
    <row r="6465" spans="2:2" x14ac:dyDescent="0.3">
      <c r="B6465" s="195" t="s">
        <v>3203</v>
      </c>
    </row>
    <row r="6466" spans="2:2" x14ac:dyDescent="0.3">
      <c r="B6466" s="195" t="s">
        <v>986</v>
      </c>
    </row>
    <row r="6467" spans="2:2" x14ac:dyDescent="0.3">
      <c r="B6467" s="195" t="s">
        <v>987</v>
      </c>
    </row>
    <row r="6468" spans="2:2" x14ac:dyDescent="0.3">
      <c r="B6468" s="94" t="s">
        <v>988</v>
      </c>
    </row>
    <row r="6469" spans="2:2" x14ac:dyDescent="0.3">
      <c r="B6469" s="196" t="s">
        <v>989</v>
      </c>
    </row>
    <row r="6470" spans="2:2" x14ac:dyDescent="0.3">
      <c r="B6470" s="94" t="s">
        <v>5531</v>
      </c>
    </row>
    <row r="6471" spans="2:2" x14ac:dyDescent="0.3">
      <c r="B6471" s="94" t="s">
        <v>5532</v>
      </c>
    </row>
    <row r="6472" spans="2:2" x14ac:dyDescent="0.3">
      <c r="B6472" s="94" t="s">
        <v>5533</v>
      </c>
    </row>
    <row r="6473" spans="2:2" x14ac:dyDescent="0.3">
      <c r="B6473" s="94" t="s">
        <v>5534</v>
      </c>
    </row>
    <row r="6474" spans="2:2" x14ac:dyDescent="0.3">
      <c r="B6474" s="94" t="s">
        <v>5535</v>
      </c>
    </row>
    <row r="6475" spans="2:2" x14ac:dyDescent="0.3">
      <c r="B6475" s="94" t="s">
        <v>5311</v>
      </c>
    </row>
    <row r="6476" spans="2:2" x14ac:dyDescent="0.3">
      <c r="B6476" s="85" t="s">
        <v>3208</v>
      </c>
    </row>
    <row r="6477" spans="2:2" x14ac:dyDescent="0.3">
      <c r="B6477" s="94" t="s">
        <v>1402</v>
      </c>
    </row>
    <row r="6478" spans="2:2" x14ac:dyDescent="0.3">
      <c r="B6478" s="94" t="s">
        <v>2535</v>
      </c>
    </row>
    <row r="6480" spans="2:2" ht="18" x14ac:dyDescent="0.35">
      <c r="B6480" s="194" t="s">
        <v>312</v>
      </c>
    </row>
    <row r="6481" spans="2:2" x14ac:dyDescent="0.3">
      <c r="B6481" s="195" t="s">
        <v>3101</v>
      </c>
    </row>
    <row r="6482" spans="2:2" x14ac:dyDescent="0.3">
      <c r="B6482" s="195" t="s">
        <v>1008</v>
      </c>
    </row>
    <row r="6483" spans="2:2" x14ac:dyDescent="0.3">
      <c r="B6483" s="195" t="s">
        <v>1366</v>
      </c>
    </row>
    <row r="6484" spans="2:2" x14ac:dyDescent="0.3">
      <c r="B6484" s="94" t="s">
        <v>5536</v>
      </c>
    </row>
    <row r="6485" spans="2:2" x14ac:dyDescent="0.3">
      <c r="B6485" s="196" t="s">
        <v>1384</v>
      </c>
    </row>
    <row r="6486" spans="2:2" x14ac:dyDescent="0.3">
      <c r="B6486" s="94" t="s">
        <v>5537</v>
      </c>
    </row>
    <row r="6487" spans="2:2" x14ac:dyDescent="0.3">
      <c r="B6487" s="94" t="s">
        <v>5538</v>
      </c>
    </row>
    <row r="6488" spans="2:2" x14ac:dyDescent="0.3">
      <c r="B6488" s="94" t="s">
        <v>5539</v>
      </c>
    </row>
    <row r="6489" spans="2:2" x14ac:dyDescent="0.3">
      <c r="B6489" s="94" t="s">
        <v>5540</v>
      </c>
    </row>
    <row r="6490" spans="2:2" x14ac:dyDescent="0.3">
      <c r="B6490" s="94" t="s">
        <v>5541</v>
      </c>
    </row>
    <row r="6491" spans="2:2" x14ac:dyDescent="0.3">
      <c r="B6491" s="94" t="s">
        <v>5542</v>
      </c>
    </row>
    <row r="6492" spans="2:2" x14ac:dyDescent="0.3">
      <c r="B6492" s="94" t="s">
        <v>5543</v>
      </c>
    </row>
    <row r="6493" spans="2:2" x14ac:dyDescent="0.3">
      <c r="B6493" s="94" t="s">
        <v>5544</v>
      </c>
    </row>
    <row r="6494" spans="2:2" x14ac:dyDescent="0.3">
      <c r="B6494" s="94" t="s">
        <v>5545</v>
      </c>
    </row>
    <row r="6496" spans="2:2" ht="18" x14ac:dyDescent="0.35">
      <c r="B6496" s="194" t="s">
        <v>526</v>
      </c>
    </row>
    <row r="6497" spans="2:2" x14ac:dyDescent="0.3">
      <c r="B6497" s="195" t="s">
        <v>1152</v>
      </c>
    </row>
    <row r="6498" spans="2:2" x14ac:dyDescent="0.3">
      <c r="B6498" s="195" t="s">
        <v>1283</v>
      </c>
    </row>
    <row r="6499" spans="2:2" x14ac:dyDescent="0.3">
      <c r="B6499" s="195" t="s">
        <v>1366</v>
      </c>
    </row>
    <row r="6500" spans="2:2" x14ac:dyDescent="0.3">
      <c r="B6500" s="94" t="s">
        <v>5546</v>
      </c>
    </row>
    <row r="6501" spans="2:2" x14ac:dyDescent="0.3">
      <c r="B6501" s="94" t="s">
        <v>3894</v>
      </c>
    </row>
    <row r="6502" spans="2:2" x14ac:dyDescent="0.3">
      <c r="B6502" s="196" t="s">
        <v>989</v>
      </c>
    </row>
    <row r="6503" spans="2:2" x14ac:dyDescent="0.3">
      <c r="B6503" s="94" t="s">
        <v>5547</v>
      </c>
    </row>
    <row r="6504" spans="2:2" x14ac:dyDescent="0.3">
      <c r="B6504" s="94" t="s">
        <v>5548</v>
      </c>
    </row>
    <row r="6505" spans="2:2" x14ac:dyDescent="0.3">
      <c r="B6505" s="94" t="s">
        <v>5549</v>
      </c>
    </row>
    <row r="6506" spans="2:2" x14ac:dyDescent="0.3">
      <c r="B6506" s="94" t="s">
        <v>5550</v>
      </c>
    </row>
    <row r="6507" spans="2:2" x14ac:dyDescent="0.3">
      <c r="B6507" s="94" t="s">
        <v>5551</v>
      </c>
    </row>
    <row r="6508" spans="2:2" x14ac:dyDescent="0.3">
      <c r="B6508" s="94" t="s">
        <v>5552</v>
      </c>
    </row>
    <row r="6509" spans="2:2" x14ac:dyDescent="0.3">
      <c r="B6509" s="94" t="s">
        <v>5553</v>
      </c>
    </row>
    <row r="6510" spans="2:2" x14ac:dyDescent="0.3">
      <c r="B6510" s="94" t="s">
        <v>5554</v>
      </c>
    </row>
    <row r="6511" spans="2:2" x14ac:dyDescent="0.3">
      <c r="B6511" s="94" t="s">
        <v>5555</v>
      </c>
    </row>
    <row r="6512" spans="2:2" x14ac:dyDescent="0.3">
      <c r="B6512" s="94" t="s">
        <v>5556</v>
      </c>
    </row>
    <row r="6514" spans="2:2" x14ac:dyDescent="0.3">
      <c r="B6514" s="94" t="s">
        <v>5557</v>
      </c>
    </row>
    <row r="6515" spans="2:2" x14ac:dyDescent="0.3">
      <c r="B6515" s="94" t="s">
        <v>5558</v>
      </c>
    </row>
    <row r="6516" spans="2:2" x14ac:dyDescent="0.3">
      <c r="B6516" s="94" t="s">
        <v>5559</v>
      </c>
    </row>
    <row r="6517" spans="2:2" x14ac:dyDescent="0.3">
      <c r="B6517" s="94" t="s">
        <v>5560</v>
      </c>
    </row>
    <row r="6518" spans="2:2" x14ac:dyDescent="0.3">
      <c r="B6518" s="94" t="s">
        <v>5561</v>
      </c>
    </row>
    <row r="6519" spans="2:2" x14ac:dyDescent="0.3">
      <c r="B6519" s="94" t="s">
        <v>5562</v>
      </c>
    </row>
    <row r="6520" spans="2:2" x14ac:dyDescent="0.3">
      <c r="B6520" s="94" t="s">
        <v>5563</v>
      </c>
    </row>
    <row r="6521" spans="2:2" x14ac:dyDescent="0.3">
      <c r="B6521" s="94" t="s">
        <v>5564</v>
      </c>
    </row>
    <row r="6522" spans="2:2" x14ac:dyDescent="0.3">
      <c r="B6522" s="94" t="s">
        <v>5565</v>
      </c>
    </row>
    <row r="6523" spans="2:2" x14ac:dyDescent="0.3">
      <c r="B6523" s="94" t="s">
        <v>5566</v>
      </c>
    </row>
    <row r="6524" spans="2:2" x14ac:dyDescent="0.3">
      <c r="B6524" s="94" t="s">
        <v>5567</v>
      </c>
    </row>
    <row r="6525" spans="2:2" x14ac:dyDescent="0.3">
      <c r="B6525" s="94" t="s">
        <v>5568</v>
      </c>
    </row>
    <row r="6526" spans="2:2" x14ac:dyDescent="0.3">
      <c r="B6526" s="94" t="s">
        <v>5569</v>
      </c>
    </row>
    <row r="6527" spans="2:2" x14ac:dyDescent="0.3">
      <c r="B6527" s="94" t="s">
        <v>5570</v>
      </c>
    </row>
    <row r="6528" spans="2:2" x14ac:dyDescent="0.3">
      <c r="B6528" s="94" t="s">
        <v>5571</v>
      </c>
    </row>
    <row r="6530" spans="2:2" x14ac:dyDescent="0.3">
      <c r="B6530" s="94" t="s">
        <v>5572</v>
      </c>
    </row>
    <row r="6531" spans="2:2" x14ac:dyDescent="0.3">
      <c r="B6531" s="94" t="s">
        <v>5573</v>
      </c>
    </row>
    <row r="6532" spans="2:2" x14ac:dyDescent="0.3">
      <c r="B6532" s="94" t="s">
        <v>5574</v>
      </c>
    </row>
    <row r="6533" spans="2:2" x14ac:dyDescent="0.3">
      <c r="B6533" s="94" t="s">
        <v>5575</v>
      </c>
    </row>
    <row r="6535" spans="2:2" ht="18" x14ac:dyDescent="0.35">
      <c r="B6535" s="194" t="s">
        <v>408</v>
      </c>
    </row>
    <row r="6536" spans="2:2" x14ac:dyDescent="0.3">
      <c r="B6536" s="195" t="s">
        <v>1564</v>
      </c>
    </row>
    <row r="6537" spans="2:2" x14ac:dyDescent="0.3">
      <c r="B6537" s="195" t="s">
        <v>986</v>
      </c>
    </row>
    <row r="6538" spans="2:2" x14ac:dyDescent="0.3">
      <c r="B6538" s="195" t="s">
        <v>1366</v>
      </c>
    </row>
    <row r="6539" spans="2:2" x14ac:dyDescent="0.3">
      <c r="B6539" s="94" t="s">
        <v>988</v>
      </c>
    </row>
    <row r="6540" spans="2:2" x14ac:dyDescent="0.3">
      <c r="B6540" s="196" t="s">
        <v>989</v>
      </c>
    </row>
    <row r="6541" spans="2:2" x14ac:dyDescent="0.3">
      <c r="B6541" s="94" t="s">
        <v>5576</v>
      </c>
    </row>
    <row r="6542" spans="2:2" x14ac:dyDescent="0.3">
      <c r="B6542" s="94" t="s">
        <v>5577</v>
      </c>
    </row>
    <row r="6543" spans="2:2" x14ac:dyDescent="0.3">
      <c r="B6543" s="94" t="s">
        <v>5578</v>
      </c>
    </row>
    <row r="6544" spans="2:2" x14ac:dyDescent="0.3">
      <c r="B6544" s="94" t="s">
        <v>5579</v>
      </c>
    </row>
    <row r="6546" spans="2:2" ht="18" x14ac:dyDescent="0.35">
      <c r="B6546" s="194" t="s">
        <v>345</v>
      </c>
    </row>
    <row r="6547" spans="2:2" x14ac:dyDescent="0.3">
      <c r="B6547" s="94" t="s">
        <v>1668</v>
      </c>
    </row>
    <row r="6548" spans="2:2" x14ac:dyDescent="0.3">
      <c r="B6548" s="195" t="s">
        <v>986</v>
      </c>
    </row>
    <row r="6549" spans="2:2" x14ac:dyDescent="0.3">
      <c r="B6549" s="195" t="s">
        <v>1366</v>
      </c>
    </row>
    <row r="6550" spans="2:2" x14ac:dyDescent="0.3">
      <c r="B6550" s="94" t="s">
        <v>5580</v>
      </c>
    </row>
    <row r="6551" spans="2:2" x14ac:dyDescent="0.3">
      <c r="B6551" s="196" t="s">
        <v>1154</v>
      </c>
    </row>
    <row r="6552" spans="2:2" x14ac:dyDescent="0.3">
      <c r="B6552" s="94" t="s">
        <v>5581</v>
      </c>
    </row>
    <row r="6553" spans="2:2" x14ac:dyDescent="0.3">
      <c r="B6553" s="94" t="s">
        <v>5582</v>
      </c>
    </row>
    <row r="6554" spans="2:2" x14ac:dyDescent="0.3">
      <c r="B6554" s="94" t="s">
        <v>5583</v>
      </c>
    </row>
    <row r="6555" spans="2:2" x14ac:dyDescent="0.3">
      <c r="B6555" s="94" t="s">
        <v>5584</v>
      </c>
    </row>
    <row r="6556" spans="2:2" x14ac:dyDescent="0.3">
      <c r="B6556" s="94" t="s">
        <v>5585</v>
      </c>
    </row>
    <row r="6558" spans="2:2" ht="18" x14ac:dyDescent="0.35">
      <c r="B6558" s="194" t="s">
        <v>313</v>
      </c>
    </row>
    <row r="6559" spans="2:2" x14ac:dyDescent="0.3">
      <c r="B6559" s="195" t="s">
        <v>3368</v>
      </c>
    </row>
    <row r="6560" spans="2:2" x14ac:dyDescent="0.3">
      <c r="B6560" s="195" t="s">
        <v>1283</v>
      </c>
    </row>
    <row r="6561" spans="2:2" x14ac:dyDescent="0.3">
      <c r="B6561" s="195" t="s">
        <v>1366</v>
      </c>
    </row>
    <row r="6562" spans="2:2" x14ac:dyDescent="0.3">
      <c r="B6562" s="94" t="s">
        <v>1884</v>
      </c>
    </row>
    <row r="6563" spans="2:2" x14ac:dyDescent="0.3">
      <c r="B6563" s="94" t="s">
        <v>2797</v>
      </c>
    </row>
    <row r="6564" spans="2:2" x14ac:dyDescent="0.3">
      <c r="B6564" s="196" t="s">
        <v>989</v>
      </c>
    </row>
    <row r="6565" spans="2:2" x14ac:dyDescent="0.3">
      <c r="B6565" s="94" t="s">
        <v>5586</v>
      </c>
    </row>
    <row r="6566" spans="2:2" x14ac:dyDescent="0.3">
      <c r="B6566" s="94" t="s">
        <v>5587</v>
      </c>
    </row>
    <row r="6567" spans="2:2" x14ac:dyDescent="0.3">
      <c r="B6567" s="94" t="s">
        <v>5588</v>
      </c>
    </row>
    <row r="6568" spans="2:2" x14ac:dyDescent="0.3">
      <c r="B6568" s="94" t="s">
        <v>5589</v>
      </c>
    </row>
    <row r="6569" spans="2:2" x14ac:dyDescent="0.3">
      <c r="B6569" s="94" t="s">
        <v>5590</v>
      </c>
    </row>
    <row r="6570" spans="2:2" x14ac:dyDescent="0.3">
      <c r="B6570" s="94" t="s">
        <v>5591</v>
      </c>
    </row>
    <row r="6571" spans="2:2" x14ac:dyDescent="0.3">
      <c r="B6571" s="94" t="s">
        <v>5592</v>
      </c>
    </row>
    <row r="6572" spans="2:2" x14ac:dyDescent="0.3">
      <c r="B6572" s="94" t="s">
        <v>5593</v>
      </c>
    </row>
    <row r="6573" spans="2:2" x14ac:dyDescent="0.3">
      <c r="B6573" s="94" t="s">
        <v>5594</v>
      </c>
    </row>
    <row r="6574" spans="2:2" x14ac:dyDescent="0.3">
      <c r="B6574" s="94" t="s">
        <v>5595</v>
      </c>
    </row>
    <row r="6575" spans="2:2" x14ac:dyDescent="0.3">
      <c r="B6575" s="94" t="s">
        <v>5596</v>
      </c>
    </row>
    <row r="6576" spans="2:2" x14ac:dyDescent="0.3">
      <c r="B6576" s="94" t="s">
        <v>5503</v>
      </c>
    </row>
    <row r="6577" spans="2:2" x14ac:dyDescent="0.3">
      <c r="B6577" s="94" t="s">
        <v>5504</v>
      </c>
    </row>
    <row r="6578" spans="2:2" x14ac:dyDescent="0.3">
      <c r="B6578" s="94" t="s">
        <v>5505</v>
      </c>
    </row>
    <row r="6579" spans="2:2" x14ac:dyDescent="0.3">
      <c r="B6579" s="94" t="s">
        <v>5506</v>
      </c>
    </row>
    <row r="6580" spans="2:2" x14ac:dyDescent="0.3">
      <c r="B6580" s="94" t="s">
        <v>5597</v>
      </c>
    </row>
    <row r="6581" spans="2:2" x14ac:dyDescent="0.3">
      <c r="B6581" s="94" t="s">
        <v>5598</v>
      </c>
    </row>
    <row r="6582" spans="2:2" x14ac:dyDescent="0.3">
      <c r="B6582" s="94" t="s">
        <v>5599</v>
      </c>
    </row>
    <row r="6583" spans="2:2" x14ac:dyDescent="0.3">
      <c r="B6583" s="94" t="s">
        <v>5600</v>
      </c>
    </row>
    <row r="6584" spans="2:2" x14ac:dyDescent="0.3">
      <c r="B6584" s="94" t="s">
        <v>5601</v>
      </c>
    </row>
    <row r="6586" spans="2:2" ht="18" x14ac:dyDescent="0.35">
      <c r="B6586" s="194" t="s">
        <v>536</v>
      </c>
    </row>
    <row r="6587" spans="2:2" x14ac:dyDescent="0.3">
      <c r="B6587" s="195" t="s">
        <v>3101</v>
      </c>
    </row>
    <row r="6588" spans="2:2" x14ac:dyDescent="0.3">
      <c r="B6588" s="195" t="s">
        <v>986</v>
      </c>
    </row>
    <row r="6589" spans="2:2" x14ac:dyDescent="0.3">
      <c r="B6589" s="195" t="s">
        <v>3517</v>
      </c>
    </row>
    <row r="6590" spans="2:2" x14ac:dyDescent="0.3">
      <c r="B6590" s="94" t="s">
        <v>5602</v>
      </c>
    </row>
    <row r="6591" spans="2:2" x14ac:dyDescent="0.3">
      <c r="B6591" s="196" t="s">
        <v>1154</v>
      </c>
    </row>
    <row r="6592" spans="2:2" x14ac:dyDescent="0.3">
      <c r="B6592" s="94" t="s">
        <v>5603</v>
      </c>
    </row>
    <row r="6593" spans="2:2" x14ac:dyDescent="0.3">
      <c r="B6593" s="94" t="s">
        <v>5604</v>
      </c>
    </row>
    <row r="6594" spans="2:2" x14ac:dyDescent="0.3">
      <c r="B6594" s="94" t="s">
        <v>5605</v>
      </c>
    </row>
    <row r="6595" spans="2:2" x14ac:dyDescent="0.3">
      <c r="B6595" s="94" t="s">
        <v>5606</v>
      </c>
    </row>
    <row r="6596" spans="2:2" x14ac:dyDescent="0.3">
      <c r="B6596" s="94" t="s">
        <v>5607</v>
      </c>
    </row>
    <row r="6597" spans="2:2" x14ac:dyDescent="0.3">
      <c r="B6597" s="94" t="s">
        <v>5608</v>
      </c>
    </row>
    <row r="6598" spans="2:2" x14ac:dyDescent="0.3">
      <c r="B6598" s="94" t="s">
        <v>5609</v>
      </c>
    </row>
    <row r="6599" spans="2:2" x14ac:dyDescent="0.3">
      <c r="B6599" s="94" t="s">
        <v>5610</v>
      </c>
    </row>
    <row r="6600" spans="2:2" x14ac:dyDescent="0.3">
      <c r="B6600" s="94" t="s">
        <v>5611</v>
      </c>
    </row>
    <row r="6601" spans="2:2" x14ac:dyDescent="0.3">
      <c r="B6601" s="94" t="s">
        <v>5612</v>
      </c>
    </row>
    <row r="6602" spans="2:2" x14ac:dyDescent="0.3">
      <c r="B6602" s="94" t="s">
        <v>5613</v>
      </c>
    </row>
    <row r="6603" spans="2:2" x14ac:dyDescent="0.3">
      <c r="B6603" s="94" t="s">
        <v>5614</v>
      </c>
    </row>
    <row r="6604" spans="2:2" x14ac:dyDescent="0.3">
      <c r="B6604" s="94" t="s">
        <v>3678</v>
      </c>
    </row>
    <row r="6605" spans="2:2" x14ac:dyDescent="0.3">
      <c r="B6605" s="94" t="s">
        <v>5615</v>
      </c>
    </row>
    <row r="6606" spans="2:2" x14ac:dyDescent="0.3">
      <c r="B6606" s="94" t="s">
        <v>5616</v>
      </c>
    </row>
    <row r="6608" spans="2:2" ht="18" x14ac:dyDescent="0.35">
      <c r="B6608" s="194" t="s">
        <v>409</v>
      </c>
    </row>
    <row r="6609" spans="2:2" x14ac:dyDescent="0.3">
      <c r="B6609" s="195" t="s">
        <v>1760</v>
      </c>
    </row>
    <row r="6610" spans="2:2" x14ac:dyDescent="0.3">
      <c r="B6610" s="195" t="s">
        <v>986</v>
      </c>
    </row>
    <row r="6611" spans="2:2" x14ac:dyDescent="0.3">
      <c r="B6611" s="195" t="s">
        <v>1366</v>
      </c>
    </row>
    <row r="6612" spans="2:2" x14ac:dyDescent="0.3">
      <c r="B6612" s="94" t="s">
        <v>5617</v>
      </c>
    </row>
    <row r="6613" spans="2:2" x14ac:dyDescent="0.3">
      <c r="B6613" s="94" t="s">
        <v>5618</v>
      </c>
    </row>
    <row r="6614" spans="2:2" x14ac:dyDescent="0.3">
      <c r="B6614" s="196" t="s">
        <v>989</v>
      </c>
    </row>
    <row r="6615" spans="2:2" x14ac:dyDescent="0.3">
      <c r="B6615" s="94" t="s">
        <v>5619</v>
      </c>
    </row>
    <row r="6616" spans="2:2" x14ac:dyDescent="0.3">
      <c r="B6616" s="94" t="s">
        <v>5620</v>
      </c>
    </row>
    <row r="6617" spans="2:2" x14ac:dyDescent="0.3">
      <c r="B6617" s="94" t="s">
        <v>5621</v>
      </c>
    </row>
    <row r="6618" spans="2:2" x14ac:dyDescent="0.3">
      <c r="B6618" s="94" t="s">
        <v>5622</v>
      </c>
    </row>
    <row r="6620" spans="2:2" ht="18" x14ac:dyDescent="0.35">
      <c r="B6620" s="194" t="s">
        <v>958</v>
      </c>
    </row>
    <row r="6621" spans="2:2" x14ac:dyDescent="0.3">
      <c r="B6621" s="195" t="s">
        <v>1023</v>
      </c>
    </row>
    <row r="6622" spans="2:2" x14ac:dyDescent="0.3">
      <c r="B6622" s="195" t="s">
        <v>986</v>
      </c>
    </row>
    <row r="6623" spans="2:2" x14ac:dyDescent="0.3">
      <c r="B6623" s="195" t="s">
        <v>1366</v>
      </c>
    </row>
    <row r="6624" spans="2:2" x14ac:dyDescent="0.3">
      <c r="B6624" s="94" t="s">
        <v>5623</v>
      </c>
    </row>
    <row r="6625" spans="2:2" x14ac:dyDescent="0.3">
      <c r="B6625" s="94" t="s">
        <v>5624</v>
      </c>
    </row>
    <row r="6626" spans="2:2" x14ac:dyDescent="0.3">
      <c r="B6626" s="196" t="s">
        <v>1384</v>
      </c>
    </row>
    <row r="6627" spans="2:2" x14ac:dyDescent="0.3">
      <c r="B6627" s="94" t="s">
        <v>5625</v>
      </c>
    </row>
    <row r="6628" spans="2:2" x14ac:dyDescent="0.3">
      <c r="B6628" s="94" t="s">
        <v>5626</v>
      </c>
    </row>
    <row r="6629" spans="2:2" x14ac:dyDescent="0.3">
      <c r="B6629" s="94" t="s">
        <v>5627</v>
      </c>
    </row>
    <row r="6630" spans="2:2" x14ac:dyDescent="0.3">
      <c r="B6630" s="94" t="s">
        <v>5628</v>
      </c>
    </row>
    <row r="6631" spans="2:2" x14ac:dyDescent="0.3">
      <c r="B6631" s="94" t="s">
        <v>5629</v>
      </c>
    </row>
    <row r="6632" spans="2:2" x14ac:dyDescent="0.3">
      <c r="B6632" s="94" t="s">
        <v>5630</v>
      </c>
    </row>
    <row r="6633" spans="2:2" x14ac:dyDescent="0.3">
      <c r="B6633" s="94" t="s">
        <v>5631</v>
      </c>
    </row>
    <row r="6634" spans="2:2" x14ac:dyDescent="0.3">
      <c r="B6634" s="94" t="s">
        <v>5632</v>
      </c>
    </row>
    <row r="6635" spans="2:2" x14ac:dyDescent="0.3">
      <c r="B6635" s="94" t="s">
        <v>5633</v>
      </c>
    </row>
    <row r="6636" spans="2:2" x14ac:dyDescent="0.3">
      <c r="B6636" s="94" t="s">
        <v>5634</v>
      </c>
    </row>
    <row r="6637" spans="2:2" x14ac:dyDescent="0.3">
      <c r="B6637" s="94" t="s">
        <v>5635</v>
      </c>
    </row>
    <row r="6638" spans="2:2" x14ac:dyDescent="0.3">
      <c r="B6638" s="94" t="s">
        <v>5636</v>
      </c>
    </row>
    <row r="6639" spans="2:2" x14ac:dyDescent="0.3">
      <c r="B6639" s="94" t="s">
        <v>5637</v>
      </c>
    </row>
    <row r="6640" spans="2:2" x14ac:dyDescent="0.3">
      <c r="B6640" s="94" t="s">
        <v>5638</v>
      </c>
    </row>
    <row r="6641" spans="2:2" x14ac:dyDescent="0.3">
      <c r="B6641" s="94" t="s">
        <v>5639</v>
      </c>
    </row>
    <row r="6642" spans="2:2" x14ac:dyDescent="0.3">
      <c r="B6642" s="94" t="s">
        <v>5640</v>
      </c>
    </row>
    <row r="6644" spans="2:2" ht="18" x14ac:dyDescent="0.35">
      <c r="B6644" s="194" t="s">
        <v>347</v>
      </c>
    </row>
    <row r="6645" spans="2:2" x14ac:dyDescent="0.3">
      <c r="B6645" s="94" t="s">
        <v>2536</v>
      </c>
    </row>
    <row r="6646" spans="2:2" x14ac:dyDescent="0.3">
      <c r="B6646" s="195" t="s">
        <v>986</v>
      </c>
    </row>
    <row r="6647" spans="2:2" x14ac:dyDescent="0.3">
      <c r="B6647" s="195" t="s">
        <v>987</v>
      </c>
    </row>
    <row r="6648" spans="2:2" x14ac:dyDescent="0.3">
      <c r="B6648" s="94" t="s">
        <v>988</v>
      </c>
    </row>
    <row r="6649" spans="2:2" x14ac:dyDescent="0.3">
      <c r="B6649" s="196" t="s">
        <v>989</v>
      </c>
    </row>
    <row r="6650" spans="2:2" x14ac:dyDescent="0.3">
      <c r="B6650" s="94" t="s">
        <v>5641</v>
      </c>
    </row>
    <row r="6651" spans="2:2" x14ac:dyDescent="0.3">
      <c r="B6651" s="94" t="s">
        <v>5642</v>
      </c>
    </row>
    <row r="6652" spans="2:2" x14ac:dyDescent="0.3">
      <c r="B6652" s="94" t="s">
        <v>5643</v>
      </c>
    </row>
    <row r="6653" spans="2:2" x14ac:dyDescent="0.3">
      <c r="B6653" s="94" t="s">
        <v>5644</v>
      </c>
    </row>
    <row r="6654" spans="2:2" x14ac:dyDescent="0.3">
      <c r="B6654" s="94" t="s">
        <v>5530</v>
      </c>
    </row>
    <row r="6655" spans="2:2" x14ac:dyDescent="0.3">
      <c r="B6655" s="94" t="s">
        <v>1835</v>
      </c>
    </row>
    <row r="6657" spans="2:2" ht="18" x14ac:dyDescent="0.35">
      <c r="B6657" s="194" t="s">
        <v>384</v>
      </c>
    </row>
    <row r="6658" spans="2:2" x14ac:dyDescent="0.3">
      <c r="B6658" s="195" t="s">
        <v>1382</v>
      </c>
    </row>
    <row r="6659" spans="2:2" x14ac:dyDescent="0.3">
      <c r="B6659" s="195" t="s">
        <v>1525</v>
      </c>
    </row>
    <row r="6660" spans="2:2" x14ac:dyDescent="0.3">
      <c r="B6660" s="195" t="s">
        <v>997</v>
      </c>
    </row>
    <row r="6661" spans="2:2" x14ac:dyDescent="0.3">
      <c r="B6661" s="94" t="s">
        <v>5645</v>
      </c>
    </row>
    <row r="6662" spans="2:2" x14ac:dyDescent="0.3">
      <c r="B6662" s="196" t="s">
        <v>1706</v>
      </c>
    </row>
    <row r="6663" spans="2:2" x14ac:dyDescent="0.3">
      <c r="B6663" s="94" t="s">
        <v>5646</v>
      </c>
    </row>
    <row r="6664" spans="2:2" x14ac:dyDescent="0.3">
      <c r="B6664" s="94" t="s">
        <v>5647</v>
      </c>
    </row>
    <row r="6665" spans="2:2" x14ac:dyDescent="0.3">
      <c r="B6665" s="94" t="s">
        <v>5648</v>
      </c>
    </row>
    <row r="6666" spans="2:2" x14ac:dyDescent="0.3">
      <c r="B6666" s="94" t="s">
        <v>5649</v>
      </c>
    </row>
    <row r="6667" spans="2:2" x14ac:dyDescent="0.3">
      <c r="B6667" s="94" t="s">
        <v>5650</v>
      </c>
    </row>
    <row r="6668" spans="2:2" x14ac:dyDescent="0.3">
      <c r="B6668" s="94" t="s">
        <v>5651</v>
      </c>
    </row>
    <row r="6669" spans="2:2" x14ac:dyDescent="0.3">
      <c r="B6669" s="94" t="s">
        <v>5652</v>
      </c>
    </row>
    <row r="6670" spans="2:2" x14ac:dyDescent="0.3">
      <c r="B6670" s="94" t="s">
        <v>5653</v>
      </c>
    </row>
    <row r="6671" spans="2:2" x14ac:dyDescent="0.3">
      <c r="B6671" s="94" t="s">
        <v>5654</v>
      </c>
    </row>
    <row r="6673" spans="2:2" ht="18" x14ac:dyDescent="0.35">
      <c r="B6673" s="194" t="s">
        <v>798</v>
      </c>
    </row>
    <row r="6674" spans="2:2" x14ac:dyDescent="0.3">
      <c r="B6674" s="195" t="s">
        <v>1742</v>
      </c>
    </row>
    <row r="6675" spans="2:2" x14ac:dyDescent="0.3">
      <c r="B6675" s="195" t="s">
        <v>986</v>
      </c>
    </row>
    <row r="6676" spans="2:2" x14ac:dyDescent="0.3">
      <c r="B6676" s="195" t="s">
        <v>1153</v>
      </c>
    </row>
    <row r="6677" spans="2:2" x14ac:dyDescent="0.3">
      <c r="B6677" s="94" t="s">
        <v>988</v>
      </c>
    </row>
    <row r="6678" spans="2:2" x14ac:dyDescent="0.3">
      <c r="B6678" s="196" t="s">
        <v>989</v>
      </c>
    </row>
    <row r="6679" spans="2:2" x14ac:dyDescent="0.3">
      <c r="B6679" s="94" t="s">
        <v>5655</v>
      </c>
    </row>
    <row r="6680" spans="2:2" x14ac:dyDescent="0.3">
      <c r="B6680" s="94" t="s">
        <v>5656</v>
      </c>
    </row>
    <row r="6681" spans="2:2" x14ac:dyDescent="0.3">
      <c r="B6681" s="94" t="s">
        <v>5657</v>
      </c>
    </row>
    <row r="6682" spans="2:2" x14ac:dyDescent="0.3">
      <c r="B6682" s="94" t="s">
        <v>5658</v>
      </c>
    </row>
    <row r="6683" spans="2:2" x14ac:dyDescent="0.3">
      <c r="B6683" s="85" t="s">
        <v>3208</v>
      </c>
    </row>
    <row r="6684" spans="2:2" x14ac:dyDescent="0.3">
      <c r="B6684" s="94" t="s">
        <v>5659</v>
      </c>
    </row>
    <row r="6685" spans="2:2" x14ac:dyDescent="0.3">
      <c r="B6685" s="94" t="s">
        <v>5660</v>
      </c>
    </row>
    <row r="6687" spans="2:2" ht="18" x14ac:dyDescent="0.35">
      <c r="B6687" s="194" t="s">
        <v>294</v>
      </c>
    </row>
    <row r="6688" spans="2:2" x14ac:dyDescent="0.3">
      <c r="B6688" s="195" t="s">
        <v>4273</v>
      </c>
    </row>
    <row r="6689" spans="2:3" x14ac:dyDescent="0.3">
      <c r="B6689" s="195" t="s">
        <v>1865</v>
      </c>
    </row>
    <row r="6690" spans="2:3" x14ac:dyDescent="0.3">
      <c r="B6690" s="195" t="s">
        <v>1526</v>
      </c>
    </row>
    <row r="6691" spans="2:3" x14ac:dyDescent="0.3">
      <c r="B6691" s="94" t="s">
        <v>5661</v>
      </c>
    </row>
    <row r="6692" spans="2:3" x14ac:dyDescent="0.3">
      <c r="B6692" s="94" t="s">
        <v>5662</v>
      </c>
    </row>
    <row r="6693" spans="2:3" x14ac:dyDescent="0.3">
      <c r="B6693" s="94" t="s">
        <v>5663</v>
      </c>
    </row>
    <row r="6694" spans="2:3" x14ac:dyDescent="0.3">
      <c r="B6694" s="196" t="s">
        <v>1346</v>
      </c>
    </row>
    <row r="6695" spans="2:3" x14ac:dyDescent="0.3">
      <c r="B6695" s="94" t="s">
        <v>5664</v>
      </c>
    </row>
    <row r="6696" spans="2:3" x14ac:dyDescent="0.3">
      <c r="B6696" s="94" t="s">
        <v>5665</v>
      </c>
    </row>
    <row r="6697" spans="2:3" x14ac:dyDescent="0.3">
      <c r="B6697" s="94" t="s">
        <v>5666</v>
      </c>
    </row>
    <row r="6698" spans="2:3" x14ac:dyDescent="0.3">
      <c r="B6698" s="94" t="s">
        <v>5667</v>
      </c>
    </row>
    <row r="6699" spans="2:3" x14ac:dyDescent="0.3">
      <c r="B6699" s="94" t="s">
        <v>5668</v>
      </c>
    </row>
    <row r="6700" spans="2:3" x14ac:dyDescent="0.3">
      <c r="B6700" s="94" t="s">
        <v>5669</v>
      </c>
    </row>
    <row r="6701" spans="2:3" x14ac:dyDescent="0.3">
      <c r="B6701" s="94" t="s">
        <v>5670</v>
      </c>
    </row>
    <row r="6703" spans="2:3" x14ac:dyDescent="0.3">
      <c r="B6703" s="94" t="s">
        <v>5671</v>
      </c>
      <c r="C6703" s="94" t="s">
        <v>5672</v>
      </c>
    </row>
    <row r="6704" spans="2:3" x14ac:dyDescent="0.3">
      <c r="B6704" s="94" t="s">
        <v>5673</v>
      </c>
      <c r="C6704" s="94">
        <v>5</v>
      </c>
    </row>
    <row r="6705" spans="2:3" x14ac:dyDescent="0.3">
      <c r="B6705" s="94" t="s">
        <v>5674</v>
      </c>
      <c r="C6705" s="94">
        <v>0</v>
      </c>
    </row>
    <row r="6706" spans="2:3" x14ac:dyDescent="0.3">
      <c r="B6706" s="94" t="s">
        <v>5675</v>
      </c>
      <c r="C6706" s="94">
        <v>-5</v>
      </c>
    </row>
    <row r="6708" spans="2:3" x14ac:dyDescent="0.3">
      <c r="B6708" s="94" t="s">
        <v>5676</v>
      </c>
    </row>
    <row r="6709" spans="2:3" x14ac:dyDescent="0.3">
      <c r="B6709" s="94" t="s">
        <v>5677</v>
      </c>
      <c r="C6709" s="94">
        <v>-2</v>
      </c>
    </row>
    <row r="6710" spans="2:3" x14ac:dyDescent="0.3">
      <c r="B6710" s="94" t="s">
        <v>5678</v>
      </c>
      <c r="C6710" s="94">
        <v>-4</v>
      </c>
    </row>
    <row r="6711" spans="2:3" x14ac:dyDescent="0.3">
      <c r="B6711" s="94" t="s">
        <v>5679</v>
      </c>
      <c r="C6711" s="94">
        <v>-10</v>
      </c>
    </row>
    <row r="6713" spans="2:3" x14ac:dyDescent="0.3">
      <c r="B6713" s="94" t="s">
        <v>5680</v>
      </c>
    </row>
    <row r="6714" spans="2:3" x14ac:dyDescent="0.3">
      <c r="B6714" s="94" t="s">
        <v>5681</v>
      </c>
    </row>
    <row r="6715" spans="2:3" x14ac:dyDescent="0.3">
      <c r="B6715" s="94" t="s">
        <v>5682</v>
      </c>
    </row>
    <row r="6716" spans="2:3" x14ac:dyDescent="0.3">
      <c r="B6716" s="94" t="s">
        <v>5683</v>
      </c>
    </row>
    <row r="6717" spans="2:3" x14ac:dyDescent="0.3">
      <c r="B6717" s="94" t="s">
        <v>5684</v>
      </c>
    </row>
    <row r="6718" spans="2:3" x14ac:dyDescent="0.3">
      <c r="B6718" s="94" t="s">
        <v>5685</v>
      </c>
    </row>
    <row r="6719" spans="2:3" x14ac:dyDescent="0.3">
      <c r="B6719" s="94" t="s">
        <v>5686</v>
      </c>
    </row>
    <row r="6720" spans="2:3" x14ac:dyDescent="0.3">
      <c r="B6720" s="94" t="s">
        <v>5687</v>
      </c>
    </row>
    <row r="6721" spans="2:2" x14ac:dyDescent="0.3">
      <c r="B6721" s="94" t="s">
        <v>5688</v>
      </c>
    </row>
    <row r="6722" spans="2:2" x14ac:dyDescent="0.3">
      <c r="B6722" s="94" t="s">
        <v>5689</v>
      </c>
    </row>
    <row r="6723" spans="2:2" x14ac:dyDescent="0.3">
      <c r="B6723" s="94" t="s">
        <v>5690</v>
      </c>
    </row>
    <row r="6724" spans="2:2" x14ac:dyDescent="0.3">
      <c r="B6724" s="94" t="s">
        <v>5691</v>
      </c>
    </row>
    <row r="6726" spans="2:2" ht="18" x14ac:dyDescent="0.35">
      <c r="B6726" s="194" t="s">
        <v>681</v>
      </c>
    </row>
    <row r="6727" spans="2:2" x14ac:dyDescent="0.3">
      <c r="B6727" s="195" t="s">
        <v>1750</v>
      </c>
    </row>
    <row r="6728" spans="2:2" x14ac:dyDescent="0.3">
      <c r="B6728" s="195" t="s">
        <v>1525</v>
      </c>
    </row>
    <row r="6729" spans="2:2" x14ac:dyDescent="0.3">
      <c r="B6729" s="195" t="s">
        <v>1024</v>
      </c>
    </row>
    <row r="6730" spans="2:2" x14ac:dyDescent="0.3">
      <c r="B6730" s="94" t="s">
        <v>1475</v>
      </c>
    </row>
    <row r="6731" spans="2:2" x14ac:dyDescent="0.3">
      <c r="B6731" s="196" t="s">
        <v>1154</v>
      </c>
    </row>
    <row r="6732" spans="2:2" x14ac:dyDescent="0.3">
      <c r="B6732" s="94" t="s">
        <v>1696</v>
      </c>
    </row>
    <row r="6733" spans="2:2" x14ac:dyDescent="0.3">
      <c r="B6733" s="94" t="s">
        <v>5692</v>
      </c>
    </row>
    <row r="6734" spans="2:2" x14ac:dyDescent="0.3">
      <c r="B6734" s="94" t="s">
        <v>5693</v>
      </c>
    </row>
    <row r="6735" spans="2:2" x14ac:dyDescent="0.3">
      <c r="B6735" s="94" t="s">
        <v>5694</v>
      </c>
    </row>
    <row r="6736" spans="2:2" x14ac:dyDescent="0.3">
      <c r="B6736" s="94" t="s">
        <v>5695</v>
      </c>
    </row>
    <row r="6737" spans="2:2" x14ac:dyDescent="0.3">
      <c r="B6737" s="94" t="s">
        <v>5696</v>
      </c>
    </row>
    <row r="6738" spans="2:2" x14ac:dyDescent="0.3">
      <c r="B6738" s="94" t="s">
        <v>5697</v>
      </c>
    </row>
    <row r="6739" spans="2:2" x14ac:dyDescent="0.3">
      <c r="B6739" s="94" t="s">
        <v>5698</v>
      </c>
    </row>
    <row r="6740" spans="2:2" x14ac:dyDescent="0.3">
      <c r="B6740" s="94" t="s">
        <v>5699</v>
      </c>
    </row>
    <row r="6741" spans="2:2" x14ac:dyDescent="0.3">
      <c r="B6741" s="94" t="s">
        <v>5700</v>
      </c>
    </row>
    <row r="6742" spans="2:2" x14ac:dyDescent="0.3">
      <c r="B6742" s="94" t="s">
        <v>5701</v>
      </c>
    </row>
    <row r="6743" spans="2:2" x14ac:dyDescent="0.3">
      <c r="B6743" s="85" t="s">
        <v>3385</v>
      </c>
    </row>
    <row r="6744" spans="2:2" x14ac:dyDescent="0.3">
      <c r="B6744" s="94" t="s">
        <v>5702</v>
      </c>
    </row>
    <row r="6745" spans="2:2" x14ac:dyDescent="0.3">
      <c r="B6745" s="94" t="s">
        <v>5703</v>
      </c>
    </row>
    <row r="6746" spans="2:2" x14ac:dyDescent="0.3">
      <c r="B6746" s="94" t="s">
        <v>1392</v>
      </c>
    </row>
    <row r="6748" spans="2:2" ht="18" x14ac:dyDescent="0.35">
      <c r="B6748" s="194" t="s">
        <v>249</v>
      </c>
    </row>
    <row r="6749" spans="2:2" x14ac:dyDescent="0.3">
      <c r="B6749" s="195" t="s">
        <v>2662</v>
      </c>
    </row>
    <row r="6750" spans="2:2" x14ac:dyDescent="0.3">
      <c r="B6750" s="195" t="s">
        <v>986</v>
      </c>
    </row>
    <row r="6751" spans="2:2" x14ac:dyDescent="0.3">
      <c r="B6751" s="195" t="s">
        <v>1024</v>
      </c>
    </row>
    <row r="6752" spans="2:2" x14ac:dyDescent="0.3">
      <c r="B6752" s="94" t="s">
        <v>5704</v>
      </c>
    </row>
    <row r="6753" spans="2:2" x14ac:dyDescent="0.3">
      <c r="B6753" s="94" t="s">
        <v>5705</v>
      </c>
    </row>
    <row r="6754" spans="2:2" x14ac:dyDescent="0.3">
      <c r="B6754" s="196" t="s">
        <v>1384</v>
      </c>
    </row>
    <row r="6755" spans="2:2" x14ac:dyDescent="0.3">
      <c r="B6755" s="94" t="s">
        <v>5706</v>
      </c>
    </row>
    <row r="6756" spans="2:2" x14ac:dyDescent="0.3">
      <c r="B6756" s="94" t="s">
        <v>5707</v>
      </c>
    </row>
    <row r="6757" spans="2:2" x14ac:dyDescent="0.3">
      <c r="B6757" s="94" t="s">
        <v>5708</v>
      </c>
    </row>
    <row r="6758" spans="2:2" x14ac:dyDescent="0.3">
      <c r="B6758" s="94" t="s">
        <v>5709</v>
      </c>
    </row>
    <row r="6760" spans="2:2" ht="18" x14ac:dyDescent="0.35">
      <c r="B6760" s="194" t="s">
        <v>295</v>
      </c>
    </row>
    <row r="6761" spans="2:2" x14ac:dyDescent="0.3">
      <c r="B6761" s="195" t="s">
        <v>2481</v>
      </c>
    </row>
    <row r="6762" spans="2:2" x14ac:dyDescent="0.3">
      <c r="B6762" s="195" t="s">
        <v>986</v>
      </c>
    </row>
    <row r="6763" spans="2:2" x14ac:dyDescent="0.3">
      <c r="B6763" s="195" t="s">
        <v>997</v>
      </c>
    </row>
    <row r="6764" spans="2:2" x14ac:dyDescent="0.3">
      <c r="B6764" s="94" t="s">
        <v>988</v>
      </c>
    </row>
    <row r="6765" spans="2:2" x14ac:dyDescent="0.3">
      <c r="B6765" s="196" t="s">
        <v>999</v>
      </c>
    </row>
    <row r="6766" spans="2:2" x14ac:dyDescent="0.3">
      <c r="B6766" s="94" t="s">
        <v>5710</v>
      </c>
    </row>
    <row r="6767" spans="2:2" x14ac:dyDescent="0.3">
      <c r="B6767" s="94" t="s">
        <v>5711</v>
      </c>
    </row>
    <row r="6768" spans="2:2" x14ac:dyDescent="0.3">
      <c r="B6768" s="94" t="s">
        <v>5712</v>
      </c>
    </row>
    <row r="6769" spans="2:2" x14ac:dyDescent="0.3">
      <c r="B6769" s="94" t="s">
        <v>5713</v>
      </c>
    </row>
    <row r="6770" spans="2:2" x14ac:dyDescent="0.3">
      <c r="B6770" s="94" t="s">
        <v>5714</v>
      </c>
    </row>
    <row r="6771" spans="2:2" x14ac:dyDescent="0.3">
      <c r="B6771" s="94" t="s">
        <v>5715</v>
      </c>
    </row>
    <row r="6772" spans="2:2" x14ac:dyDescent="0.3">
      <c r="B6772" s="94" t="s">
        <v>5716</v>
      </c>
    </row>
    <row r="6773" spans="2:2" x14ac:dyDescent="0.3">
      <c r="B6773" s="94" t="s">
        <v>5717</v>
      </c>
    </row>
    <row r="6774" spans="2:2" x14ac:dyDescent="0.3">
      <c r="B6774" s="94" t="s">
        <v>5718</v>
      </c>
    </row>
    <row r="6775" spans="2:2" x14ac:dyDescent="0.3">
      <c r="B6775" s="94" t="s">
        <v>5719</v>
      </c>
    </row>
    <row r="6776" spans="2:2" x14ac:dyDescent="0.3">
      <c r="B6776" s="94" t="s">
        <v>5720</v>
      </c>
    </row>
    <row r="6777" spans="2:2" x14ac:dyDescent="0.3">
      <c r="B6777" s="94" t="s">
        <v>5721</v>
      </c>
    </row>
    <row r="6778" spans="2:2" x14ac:dyDescent="0.3">
      <c r="B6778" s="94" t="s">
        <v>5722</v>
      </c>
    </row>
    <row r="6779" spans="2:2" x14ac:dyDescent="0.3">
      <c r="B6779" s="94" t="s">
        <v>2723</v>
      </c>
    </row>
    <row r="6780" spans="2:2" x14ac:dyDescent="0.3">
      <c r="B6780" s="94" t="s">
        <v>2724</v>
      </c>
    </row>
    <row r="6781" spans="2:2" x14ac:dyDescent="0.3">
      <c r="B6781" s="94" t="s">
        <v>5723</v>
      </c>
    </row>
    <row r="6782" spans="2:2" x14ac:dyDescent="0.3">
      <c r="B6782" s="94" t="s">
        <v>5724</v>
      </c>
    </row>
    <row r="6783" spans="2:2" x14ac:dyDescent="0.3">
      <c r="B6783" s="94" t="s">
        <v>5725</v>
      </c>
    </row>
    <row r="6784" spans="2:2" x14ac:dyDescent="0.3">
      <c r="B6784" s="94" t="s">
        <v>5726</v>
      </c>
    </row>
    <row r="6785" spans="2:2" x14ac:dyDescent="0.3">
      <c r="B6785" s="94" t="s">
        <v>5727</v>
      </c>
    </row>
    <row r="6786" spans="2:2" x14ac:dyDescent="0.3">
      <c r="B6786" s="94" t="s">
        <v>5728</v>
      </c>
    </row>
    <row r="6787" spans="2:2" x14ac:dyDescent="0.3">
      <c r="B6787" s="94" t="s">
        <v>5729</v>
      </c>
    </row>
    <row r="6788" spans="2:2" x14ac:dyDescent="0.3">
      <c r="B6788" s="94" t="s">
        <v>5730</v>
      </c>
    </row>
    <row r="6789" spans="2:2" x14ac:dyDescent="0.3">
      <c r="B6789" s="94" t="s">
        <v>5731</v>
      </c>
    </row>
    <row r="6790" spans="2:2" x14ac:dyDescent="0.3">
      <c r="B6790" s="94" t="s">
        <v>5732</v>
      </c>
    </row>
    <row r="6792" spans="2:2" ht="18" x14ac:dyDescent="0.35">
      <c r="B6792" s="194" t="s">
        <v>266</v>
      </c>
    </row>
    <row r="6793" spans="2:2" x14ac:dyDescent="0.3">
      <c r="B6793" s="195" t="s">
        <v>1490</v>
      </c>
    </row>
    <row r="6794" spans="2:2" x14ac:dyDescent="0.3">
      <c r="B6794" s="195" t="s">
        <v>986</v>
      </c>
    </row>
    <row r="6795" spans="2:2" x14ac:dyDescent="0.3">
      <c r="B6795" s="195" t="s">
        <v>5733</v>
      </c>
    </row>
    <row r="6796" spans="2:2" x14ac:dyDescent="0.3">
      <c r="B6796" s="94" t="s">
        <v>5734</v>
      </c>
    </row>
    <row r="6797" spans="2:2" x14ac:dyDescent="0.3">
      <c r="B6797" s="196" t="s">
        <v>1669</v>
      </c>
    </row>
    <row r="6798" spans="2:2" x14ac:dyDescent="0.3">
      <c r="B6798" s="94" t="s">
        <v>5735</v>
      </c>
    </row>
    <row r="6799" spans="2:2" x14ac:dyDescent="0.3">
      <c r="B6799" s="94" t="s">
        <v>5736</v>
      </c>
    </row>
    <row r="6800" spans="2:2" x14ac:dyDescent="0.3">
      <c r="B6800" s="94" t="s">
        <v>5737</v>
      </c>
    </row>
    <row r="6801" spans="2:2" x14ac:dyDescent="0.3">
      <c r="B6801" s="94" t="s">
        <v>5738</v>
      </c>
    </row>
    <row r="6802" spans="2:2" x14ac:dyDescent="0.3">
      <c r="B6802" s="94" t="s">
        <v>5739</v>
      </c>
    </row>
    <row r="6803" spans="2:2" x14ac:dyDescent="0.3">
      <c r="B6803" s="94" t="s">
        <v>5740</v>
      </c>
    </row>
    <row r="6804" spans="2:2" x14ac:dyDescent="0.3">
      <c r="B6804" s="94" t="s">
        <v>5741</v>
      </c>
    </row>
    <row r="6805" spans="2:2" x14ac:dyDescent="0.3">
      <c r="B6805" s="94" t="s">
        <v>5742</v>
      </c>
    </row>
    <row r="6806" spans="2:2" x14ac:dyDescent="0.3">
      <c r="B6806" s="94" t="s">
        <v>5743</v>
      </c>
    </row>
    <row r="6807" spans="2:2" x14ac:dyDescent="0.3">
      <c r="B6807" s="94" t="s">
        <v>5744</v>
      </c>
    </row>
    <row r="6808" spans="2:2" x14ac:dyDescent="0.3">
      <c r="B6808" s="94" t="s">
        <v>5745</v>
      </c>
    </row>
    <row r="6810" spans="2:2" ht="18" x14ac:dyDescent="0.35">
      <c r="B6810" s="194" t="s">
        <v>978</v>
      </c>
    </row>
    <row r="6811" spans="2:2" x14ac:dyDescent="0.3">
      <c r="B6811" s="195" t="s">
        <v>3101</v>
      </c>
    </row>
    <row r="6812" spans="2:2" x14ac:dyDescent="0.3">
      <c r="B6812" s="195" t="s">
        <v>986</v>
      </c>
    </row>
    <row r="6813" spans="2:2" x14ac:dyDescent="0.3">
      <c r="B6813" s="195" t="s">
        <v>1366</v>
      </c>
    </row>
    <row r="6814" spans="2:2" x14ac:dyDescent="0.3">
      <c r="B6814" s="94" t="s">
        <v>5746</v>
      </c>
    </row>
    <row r="6815" spans="2:2" x14ac:dyDescent="0.3">
      <c r="B6815" s="94" t="s">
        <v>5747</v>
      </c>
    </row>
    <row r="6816" spans="2:2" x14ac:dyDescent="0.3">
      <c r="B6816" s="94" t="s">
        <v>2797</v>
      </c>
    </row>
    <row r="6817" spans="2:2" x14ac:dyDescent="0.3">
      <c r="B6817" s="196" t="s">
        <v>1369</v>
      </c>
    </row>
    <row r="6818" spans="2:2" x14ac:dyDescent="0.3">
      <c r="B6818" s="94" t="s">
        <v>5748</v>
      </c>
    </row>
    <row r="6819" spans="2:2" x14ac:dyDescent="0.3">
      <c r="B6819" s="94" t="s">
        <v>5749</v>
      </c>
    </row>
    <row r="6820" spans="2:2" x14ac:dyDescent="0.3">
      <c r="B6820" s="94" t="s">
        <v>5750</v>
      </c>
    </row>
    <row r="6821" spans="2:2" x14ac:dyDescent="0.3">
      <c r="B6821" s="94" t="s">
        <v>5751</v>
      </c>
    </row>
    <row r="6822" spans="2:2" x14ac:dyDescent="0.3">
      <c r="B6822" s="94" t="s">
        <v>5752</v>
      </c>
    </row>
    <row r="6823" spans="2:2" x14ac:dyDescent="0.3">
      <c r="B6823" s="94" t="s">
        <v>5753</v>
      </c>
    </row>
    <row r="6824" spans="2:2" x14ac:dyDescent="0.3">
      <c r="B6824" s="94" t="s">
        <v>5754</v>
      </c>
    </row>
    <row r="6825" spans="2:2" x14ac:dyDescent="0.3">
      <c r="B6825" s="94" t="s">
        <v>5755</v>
      </c>
    </row>
    <row r="6826" spans="2:2" x14ac:dyDescent="0.3">
      <c r="B6826" s="94" t="s">
        <v>5756</v>
      </c>
    </row>
    <row r="6827" spans="2:2" x14ac:dyDescent="0.3">
      <c r="B6827" s="94" t="s">
        <v>5757</v>
      </c>
    </row>
    <row r="6828" spans="2:2" x14ac:dyDescent="0.3">
      <c r="B6828" s="94" t="s">
        <v>5758</v>
      </c>
    </row>
    <row r="6829" spans="2:2" x14ac:dyDescent="0.3">
      <c r="B6829" s="94" t="s">
        <v>5759</v>
      </c>
    </row>
    <row r="6830" spans="2:2" x14ac:dyDescent="0.3">
      <c r="B6830" s="94" t="s">
        <v>5760</v>
      </c>
    </row>
    <row r="6831" spans="2:2" x14ac:dyDescent="0.3">
      <c r="B6831" s="94" t="s">
        <v>5761</v>
      </c>
    </row>
    <row r="6832" spans="2:2" x14ac:dyDescent="0.3">
      <c r="B6832" s="94" t="s">
        <v>5762</v>
      </c>
    </row>
    <row r="6834" spans="2:2" ht="18" x14ac:dyDescent="0.35">
      <c r="B6834" s="194" t="s">
        <v>541</v>
      </c>
    </row>
    <row r="6835" spans="2:2" x14ac:dyDescent="0.3">
      <c r="B6835" s="195" t="s">
        <v>5763</v>
      </c>
    </row>
    <row r="6836" spans="2:2" x14ac:dyDescent="0.3">
      <c r="B6836" s="195" t="s">
        <v>986</v>
      </c>
    </row>
    <row r="6837" spans="2:2" x14ac:dyDescent="0.3">
      <c r="B6837" s="195" t="s">
        <v>1024</v>
      </c>
    </row>
    <row r="6838" spans="2:2" x14ac:dyDescent="0.3">
      <c r="B6838" s="94" t="s">
        <v>5764</v>
      </c>
    </row>
    <row r="6839" spans="2:2" x14ac:dyDescent="0.3">
      <c r="B6839" s="94" t="s">
        <v>5765</v>
      </c>
    </row>
    <row r="6840" spans="2:2" x14ac:dyDescent="0.3">
      <c r="B6840" s="94" t="s">
        <v>5766</v>
      </c>
    </row>
    <row r="6841" spans="2:2" x14ac:dyDescent="0.3">
      <c r="B6841" s="196" t="s">
        <v>1025</v>
      </c>
    </row>
    <row r="6842" spans="2:2" x14ac:dyDescent="0.3">
      <c r="B6842" s="94" t="s">
        <v>5767</v>
      </c>
    </row>
    <row r="6843" spans="2:2" x14ac:dyDescent="0.3">
      <c r="B6843" s="94" t="s">
        <v>5768</v>
      </c>
    </row>
    <row r="6844" spans="2:2" x14ac:dyDescent="0.3">
      <c r="B6844" s="94" t="s">
        <v>5769</v>
      </c>
    </row>
    <row r="6845" spans="2:2" x14ac:dyDescent="0.3">
      <c r="B6845" s="94" t="s">
        <v>5770</v>
      </c>
    </row>
    <row r="6846" spans="2:2" x14ac:dyDescent="0.3">
      <c r="B6846" s="94" t="s">
        <v>5771</v>
      </c>
    </row>
    <row r="6847" spans="2:2" x14ac:dyDescent="0.3">
      <c r="B6847" s="94" t="s">
        <v>5772</v>
      </c>
    </row>
    <row r="6848" spans="2:2" x14ac:dyDescent="0.3">
      <c r="B6848" s="94" t="s">
        <v>5773</v>
      </c>
    </row>
    <row r="6849" spans="2:2" x14ac:dyDescent="0.3">
      <c r="B6849" s="94" t="s">
        <v>5774</v>
      </c>
    </row>
    <row r="6850" spans="2:2" x14ac:dyDescent="0.3">
      <c r="B6850" s="94" t="s">
        <v>5775</v>
      </c>
    </row>
    <row r="6851" spans="2:2" x14ac:dyDescent="0.3">
      <c r="B6851" s="94" t="s">
        <v>5776</v>
      </c>
    </row>
    <row r="6852" spans="2:2" x14ac:dyDescent="0.3">
      <c r="B6852" s="94" t="s">
        <v>5777</v>
      </c>
    </row>
    <row r="6853" spans="2:2" x14ac:dyDescent="0.3">
      <c r="B6853" s="94" t="s">
        <v>5778</v>
      </c>
    </row>
    <row r="6854" spans="2:2" x14ac:dyDescent="0.3">
      <c r="B6854" s="94" t="s">
        <v>5779</v>
      </c>
    </row>
    <row r="6855" spans="2:2" x14ac:dyDescent="0.3">
      <c r="B6855" s="94" t="s">
        <v>5780</v>
      </c>
    </row>
    <row r="6856" spans="2:2" x14ac:dyDescent="0.3">
      <c r="B6856" s="94" t="s">
        <v>5781</v>
      </c>
    </row>
    <row r="6857" spans="2:2" x14ac:dyDescent="0.3">
      <c r="B6857" s="94" t="s">
        <v>5782</v>
      </c>
    </row>
    <row r="6858" spans="2:2" x14ac:dyDescent="0.3">
      <c r="B6858" s="94" t="s">
        <v>5783</v>
      </c>
    </row>
    <row r="6859" spans="2:2" x14ac:dyDescent="0.3">
      <c r="B6859" s="94" t="s">
        <v>5784</v>
      </c>
    </row>
    <row r="6860" spans="2:2" x14ac:dyDescent="0.3">
      <c r="B6860" s="94" t="s">
        <v>5785</v>
      </c>
    </row>
    <row r="6861" spans="2:2" x14ac:dyDescent="0.3">
      <c r="B6861" s="94" t="s">
        <v>5786</v>
      </c>
    </row>
    <row r="6862" spans="2:2" x14ac:dyDescent="0.3">
      <c r="B6862" s="94" t="s">
        <v>5787</v>
      </c>
    </row>
    <row r="6863" spans="2:2" x14ac:dyDescent="0.3">
      <c r="B6863" s="94" t="s">
        <v>5265</v>
      </c>
    </row>
    <row r="6864" spans="2:2" x14ac:dyDescent="0.3">
      <c r="B6864" s="94" t="s">
        <v>5788</v>
      </c>
    </row>
    <row r="6865" spans="2:2" x14ac:dyDescent="0.3">
      <c r="B6865" s="94" t="s">
        <v>5267</v>
      </c>
    </row>
    <row r="6866" spans="2:2" x14ac:dyDescent="0.3">
      <c r="B6866" s="94" t="s">
        <v>5789</v>
      </c>
    </row>
    <row r="6867" spans="2:2" x14ac:dyDescent="0.3">
      <c r="B6867" s="94" t="s">
        <v>5790</v>
      </c>
    </row>
    <row r="6868" spans="2:2" x14ac:dyDescent="0.3">
      <c r="B6868" s="94" t="s">
        <v>5791</v>
      </c>
    </row>
    <row r="6869" spans="2:2" x14ac:dyDescent="0.3">
      <c r="B6869" s="94" t="s">
        <v>5792</v>
      </c>
    </row>
    <row r="6870" spans="2:2" x14ac:dyDescent="0.3">
      <c r="B6870" s="94" t="s">
        <v>5793</v>
      </c>
    </row>
    <row r="6871" spans="2:2" x14ac:dyDescent="0.3">
      <c r="B6871" s="94" t="s">
        <v>5794</v>
      </c>
    </row>
    <row r="6872" spans="2:2" x14ac:dyDescent="0.3">
      <c r="B6872" s="94" t="s">
        <v>5795</v>
      </c>
    </row>
    <row r="6873" spans="2:2" x14ac:dyDescent="0.3">
      <c r="B6873" s="94" t="s">
        <v>5796</v>
      </c>
    </row>
    <row r="6874" spans="2:2" x14ac:dyDescent="0.3">
      <c r="B6874" s="94" t="s">
        <v>5797</v>
      </c>
    </row>
    <row r="6875" spans="2:2" x14ac:dyDescent="0.3">
      <c r="B6875" s="94" t="s">
        <v>5798</v>
      </c>
    </row>
    <row r="6876" spans="2:2" x14ac:dyDescent="0.3">
      <c r="B6876" s="94" t="s">
        <v>5799</v>
      </c>
    </row>
    <row r="6877" spans="2:2" x14ac:dyDescent="0.3">
      <c r="B6877" s="94" t="s">
        <v>5800</v>
      </c>
    </row>
    <row r="6878" spans="2:2" x14ac:dyDescent="0.3">
      <c r="B6878" s="94" t="s">
        <v>5801</v>
      </c>
    </row>
    <row r="6879" spans="2:2" x14ac:dyDescent="0.3">
      <c r="B6879" s="94" t="s">
        <v>5802</v>
      </c>
    </row>
    <row r="6880" spans="2:2" x14ac:dyDescent="0.3">
      <c r="B6880" s="94" t="s">
        <v>5803</v>
      </c>
    </row>
    <row r="6881" spans="2:2" x14ac:dyDescent="0.3">
      <c r="B6881" s="94" t="s">
        <v>5804</v>
      </c>
    </row>
    <row r="6882" spans="2:2" x14ac:dyDescent="0.3">
      <c r="B6882" s="94" t="s">
        <v>5805</v>
      </c>
    </row>
    <row r="6883" spans="2:2" x14ac:dyDescent="0.3">
      <c r="B6883" s="94" t="s">
        <v>5806</v>
      </c>
    </row>
    <row r="6884" spans="2:2" x14ac:dyDescent="0.3">
      <c r="B6884" s="94" t="s">
        <v>5807</v>
      </c>
    </row>
    <row r="6885" spans="2:2" x14ac:dyDescent="0.3">
      <c r="B6885" s="94" t="s">
        <v>5808</v>
      </c>
    </row>
    <row r="6886" spans="2:2" x14ac:dyDescent="0.3">
      <c r="B6886" s="94" t="s">
        <v>5809</v>
      </c>
    </row>
    <row r="6888" spans="2:2" ht="18" x14ac:dyDescent="0.35">
      <c r="B6888" s="194" t="s">
        <v>250</v>
      </c>
    </row>
    <row r="6889" spans="2:2" x14ac:dyDescent="0.3">
      <c r="B6889" s="195" t="s">
        <v>1742</v>
      </c>
    </row>
    <row r="6890" spans="2:2" x14ac:dyDescent="0.3">
      <c r="B6890" s="195" t="s">
        <v>986</v>
      </c>
    </row>
    <row r="6891" spans="2:2" x14ac:dyDescent="0.3">
      <c r="B6891" s="195" t="s">
        <v>987</v>
      </c>
    </row>
    <row r="6892" spans="2:2" x14ac:dyDescent="0.3">
      <c r="B6892" s="94" t="s">
        <v>5810</v>
      </c>
    </row>
    <row r="6893" spans="2:2" x14ac:dyDescent="0.3">
      <c r="B6893" s="196" t="s">
        <v>989</v>
      </c>
    </row>
    <row r="6894" spans="2:2" x14ac:dyDescent="0.3">
      <c r="B6894" s="94" t="s">
        <v>5811</v>
      </c>
    </row>
    <row r="6895" spans="2:2" x14ac:dyDescent="0.3">
      <c r="B6895" s="94" t="s">
        <v>5812</v>
      </c>
    </row>
    <row r="6896" spans="2:2" x14ac:dyDescent="0.3">
      <c r="B6896" s="94" t="s">
        <v>5813</v>
      </c>
    </row>
    <row r="6897" spans="2:2" x14ac:dyDescent="0.3">
      <c r="B6897" s="94" t="s">
        <v>4245</v>
      </c>
    </row>
    <row r="6898" spans="2:2" x14ac:dyDescent="0.3">
      <c r="B6898" s="94" t="s">
        <v>5814</v>
      </c>
    </row>
    <row r="6899" spans="2:2" x14ac:dyDescent="0.3">
      <c r="B6899" s="94" t="s">
        <v>5815</v>
      </c>
    </row>
    <row r="6900" spans="2:2" x14ac:dyDescent="0.3">
      <c r="B6900" s="94" t="s">
        <v>5816</v>
      </c>
    </row>
    <row r="6901" spans="2:2" x14ac:dyDescent="0.3">
      <c r="B6901" s="94" t="s">
        <v>5817</v>
      </c>
    </row>
    <row r="6902" spans="2:2" x14ac:dyDescent="0.3">
      <c r="B6902" s="94" t="s">
        <v>5818</v>
      </c>
    </row>
    <row r="6903" spans="2:2" x14ac:dyDescent="0.3">
      <c r="B6903" s="94" t="s">
        <v>5819</v>
      </c>
    </row>
    <row r="6904" spans="2:2" x14ac:dyDescent="0.3">
      <c r="B6904" s="85" t="s">
        <v>3208</v>
      </c>
    </row>
    <row r="6905" spans="2:2" x14ac:dyDescent="0.3">
      <c r="B6905" s="94" t="s">
        <v>1914</v>
      </c>
    </row>
    <row r="6906" spans="2:2" x14ac:dyDescent="0.3">
      <c r="B6906" s="94" t="s">
        <v>4008</v>
      </c>
    </row>
    <row r="6908" spans="2:2" ht="18" x14ac:dyDescent="0.35">
      <c r="B6908" s="194" t="s">
        <v>5820</v>
      </c>
    </row>
    <row r="6909" spans="2:2" x14ac:dyDescent="0.3">
      <c r="B6909" s="195" t="s">
        <v>1382</v>
      </c>
    </row>
    <row r="6910" spans="2:2" x14ac:dyDescent="0.3">
      <c r="B6910" s="195" t="s">
        <v>5821</v>
      </c>
    </row>
    <row r="6911" spans="2:2" x14ac:dyDescent="0.3">
      <c r="B6911" s="94" t="s">
        <v>5822</v>
      </c>
    </row>
    <row r="6912" spans="2:2" x14ac:dyDescent="0.3">
      <c r="B6912" s="195" t="s">
        <v>1024</v>
      </c>
    </row>
    <row r="6913" spans="2:2" x14ac:dyDescent="0.3">
      <c r="B6913" s="94" t="s">
        <v>988</v>
      </c>
    </row>
    <row r="6914" spans="2:2" x14ac:dyDescent="0.3">
      <c r="B6914" s="196" t="s">
        <v>1669</v>
      </c>
    </row>
    <row r="6915" spans="2:2" x14ac:dyDescent="0.3">
      <c r="B6915" s="94" t="s">
        <v>5823</v>
      </c>
    </row>
    <row r="6916" spans="2:2" x14ac:dyDescent="0.3">
      <c r="B6916" s="94" t="s">
        <v>5824</v>
      </c>
    </row>
    <row r="6917" spans="2:2" x14ac:dyDescent="0.3">
      <c r="B6917" s="94" t="s">
        <v>5825</v>
      </c>
    </row>
    <row r="6918" spans="2:2" x14ac:dyDescent="0.3">
      <c r="B6918" s="94" t="s">
        <v>5826</v>
      </c>
    </row>
    <row r="6920" spans="2:2" ht="18" x14ac:dyDescent="0.35">
      <c r="B6920" s="194" t="s">
        <v>386</v>
      </c>
    </row>
    <row r="6921" spans="2:2" x14ac:dyDescent="0.3">
      <c r="B6921" s="195" t="s">
        <v>1382</v>
      </c>
    </row>
    <row r="6922" spans="2:2" x14ac:dyDescent="0.3">
      <c r="B6922" s="195" t="s">
        <v>1525</v>
      </c>
    </row>
    <row r="6923" spans="2:2" x14ac:dyDescent="0.3">
      <c r="B6923" s="195" t="s">
        <v>987</v>
      </c>
    </row>
    <row r="6924" spans="2:2" x14ac:dyDescent="0.3">
      <c r="B6924" s="94" t="s">
        <v>5827</v>
      </c>
    </row>
    <row r="6925" spans="2:2" x14ac:dyDescent="0.3">
      <c r="B6925" s="94" t="s">
        <v>5828</v>
      </c>
    </row>
    <row r="6926" spans="2:2" x14ac:dyDescent="0.3">
      <c r="B6926" s="196" t="s">
        <v>1346</v>
      </c>
    </row>
    <row r="6927" spans="2:2" x14ac:dyDescent="0.3">
      <c r="B6927" s="94" t="s">
        <v>5829</v>
      </c>
    </row>
    <row r="6928" spans="2:2" x14ac:dyDescent="0.3">
      <c r="B6928" s="94" t="s">
        <v>5830</v>
      </c>
    </row>
    <row r="6929" spans="2:2" x14ac:dyDescent="0.3">
      <c r="B6929" s="94" t="s">
        <v>5831</v>
      </c>
    </row>
    <row r="6931" spans="2:2" ht="18" x14ac:dyDescent="0.35">
      <c r="B6931" s="194" t="s">
        <v>467</v>
      </c>
    </row>
    <row r="6932" spans="2:2" x14ac:dyDescent="0.3">
      <c r="B6932" s="94" t="s">
        <v>2936</v>
      </c>
    </row>
    <row r="6933" spans="2:2" x14ac:dyDescent="0.3">
      <c r="B6933" s="195" t="s">
        <v>1525</v>
      </c>
    </row>
    <row r="6934" spans="2:2" x14ac:dyDescent="0.3">
      <c r="B6934" s="195" t="s">
        <v>1366</v>
      </c>
    </row>
    <row r="6935" spans="2:2" x14ac:dyDescent="0.3">
      <c r="B6935" s="94" t="s">
        <v>5832</v>
      </c>
    </row>
    <row r="6936" spans="2:2" x14ac:dyDescent="0.3">
      <c r="B6936" s="94" t="s">
        <v>5833</v>
      </c>
    </row>
    <row r="6937" spans="2:2" x14ac:dyDescent="0.3">
      <c r="B6937" s="196" t="s">
        <v>1706</v>
      </c>
    </row>
    <row r="6938" spans="2:2" x14ac:dyDescent="0.3">
      <c r="B6938" s="94" t="s">
        <v>5834</v>
      </c>
    </row>
    <row r="6939" spans="2:2" x14ac:dyDescent="0.3">
      <c r="B6939" s="94" t="s">
        <v>5835</v>
      </c>
    </row>
    <row r="6940" spans="2:2" x14ac:dyDescent="0.3">
      <c r="B6940" s="94" t="s">
        <v>5836</v>
      </c>
    </row>
    <row r="6941" spans="2:2" x14ac:dyDescent="0.3">
      <c r="B6941" s="94" t="s">
        <v>5837</v>
      </c>
    </row>
    <row r="6942" spans="2:2" x14ac:dyDescent="0.3">
      <c r="B6942" s="94" t="s">
        <v>5838</v>
      </c>
    </row>
    <row r="6943" spans="2:2" x14ac:dyDescent="0.3">
      <c r="B6943" s="94" t="s">
        <v>5839</v>
      </c>
    </row>
    <row r="6944" spans="2:2" x14ac:dyDescent="0.3">
      <c r="B6944" s="94" t="s">
        <v>5840</v>
      </c>
    </row>
    <row r="6945" spans="2:2" x14ac:dyDescent="0.3">
      <c r="B6945" s="94" t="s">
        <v>5841</v>
      </c>
    </row>
    <row r="6947" spans="2:2" ht="18" x14ac:dyDescent="0.35">
      <c r="B6947" s="194" t="s">
        <v>605</v>
      </c>
    </row>
    <row r="6948" spans="2:2" x14ac:dyDescent="0.3">
      <c r="B6948" s="94" t="s">
        <v>2536</v>
      </c>
    </row>
    <row r="6949" spans="2:2" x14ac:dyDescent="0.3">
      <c r="B6949" s="195" t="s">
        <v>986</v>
      </c>
    </row>
    <row r="6950" spans="2:2" x14ac:dyDescent="0.3">
      <c r="B6950" s="195" t="s">
        <v>1366</v>
      </c>
    </row>
    <row r="6951" spans="2:2" x14ac:dyDescent="0.3">
      <c r="B6951" s="94" t="s">
        <v>988</v>
      </c>
    </row>
    <row r="6952" spans="2:2" x14ac:dyDescent="0.3">
      <c r="B6952" s="196" t="s">
        <v>989</v>
      </c>
    </row>
    <row r="6953" spans="2:2" x14ac:dyDescent="0.3">
      <c r="B6953" s="94" t="s">
        <v>5842</v>
      </c>
    </row>
    <row r="6954" spans="2:2" x14ac:dyDescent="0.3">
      <c r="B6954" s="94" t="s">
        <v>5843</v>
      </c>
    </row>
    <row r="6955" spans="2:2" x14ac:dyDescent="0.3">
      <c r="B6955" s="94" t="s">
        <v>5844</v>
      </c>
    </row>
    <row r="6956" spans="2:2" x14ac:dyDescent="0.3">
      <c r="B6956" s="94" t="s">
        <v>5845</v>
      </c>
    </row>
    <row r="6957" spans="2:2" x14ac:dyDescent="0.3">
      <c r="B6957" s="94" t="s">
        <v>5846</v>
      </c>
    </row>
    <row r="6958" spans="2:2" x14ac:dyDescent="0.3">
      <c r="B6958" s="94" t="s">
        <v>5847</v>
      </c>
    </row>
    <row r="6959" spans="2:2" x14ac:dyDescent="0.3">
      <c r="B6959" s="94" t="s">
        <v>5530</v>
      </c>
    </row>
    <row r="6960" spans="2:2" x14ac:dyDescent="0.3">
      <c r="B6960" s="94" t="s">
        <v>1835</v>
      </c>
    </row>
    <row r="6962" spans="2:2" ht="18" x14ac:dyDescent="0.35">
      <c r="B6962" s="194" t="s">
        <v>251</v>
      </c>
    </row>
    <row r="6963" spans="2:2" x14ac:dyDescent="0.3">
      <c r="B6963" s="195" t="s">
        <v>4520</v>
      </c>
    </row>
    <row r="6964" spans="2:2" x14ac:dyDescent="0.3">
      <c r="B6964" s="195" t="s">
        <v>986</v>
      </c>
    </row>
    <row r="6965" spans="2:2" x14ac:dyDescent="0.3">
      <c r="B6965" s="195" t="s">
        <v>1153</v>
      </c>
    </row>
    <row r="6966" spans="2:2" x14ac:dyDescent="0.3">
      <c r="B6966" s="94" t="s">
        <v>988</v>
      </c>
    </row>
    <row r="6967" spans="2:2" x14ac:dyDescent="0.3">
      <c r="B6967" s="196" t="s">
        <v>1346</v>
      </c>
    </row>
    <row r="6968" spans="2:2" x14ac:dyDescent="0.3">
      <c r="B6968" s="94" t="s">
        <v>5848</v>
      </c>
    </row>
    <row r="6969" spans="2:2" x14ac:dyDescent="0.3">
      <c r="B6969" s="94" t="s">
        <v>5849</v>
      </c>
    </row>
    <row r="6970" spans="2:2" x14ac:dyDescent="0.3">
      <c r="B6970" s="94" t="s">
        <v>5850</v>
      </c>
    </row>
    <row r="6971" spans="2:2" x14ac:dyDescent="0.3">
      <c r="B6971" s="94" t="s">
        <v>5851</v>
      </c>
    </row>
    <row r="6972" spans="2:2" x14ac:dyDescent="0.3">
      <c r="B6972" s="94" t="s">
        <v>5852</v>
      </c>
    </row>
    <row r="6973" spans="2:2" x14ac:dyDescent="0.3">
      <c r="B6973" s="94" t="s">
        <v>5853</v>
      </c>
    </row>
    <row r="6974" spans="2:2" x14ac:dyDescent="0.3">
      <c r="B6974" s="94" t="s">
        <v>5854</v>
      </c>
    </row>
    <row r="6976" spans="2:2" ht="18" x14ac:dyDescent="0.35">
      <c r="B6976" s="194" t="s">
        <v>225</v>
      </c>
    </row>
    <row r="6977" spans="2:2" x14ac:dyDescent="0.3">
      <c r="B6977" s="195" t="s">
        <v>1934</v>
      </c>
    </row>
    <row r="6978" spans="2:2" x14ac:dyDescent="0.3">
      <c r="B6978" s="195" t="s">
        <v>986</v>
      </c>
    </row>
    <row r="6979" spans="2:2" x14ac:dyDescent="0.3">
      <c r="B6979" s="195" t="s">
        <v>987</v>
      </c>
    </row>
    <row r="6980" spans="2:2" x14ac:dyDescent="0.3">
      <c r="B6980" s="94" t="s">
        <v>4553</v>
      </c>
    </row>
    <row r="6981" spans="2:2" x14ac:dyDescent="0.3">
      <c r="B6981" s="196" t="s">
        <v>1346</v>
      </c>
    </row>
    <row r="6982" spans="2:2" x14ac:dyDescent="0.3">
      <c r="B6982" s="94" t="s">
        <v>4554</v>
      </c>
    </row>
    <row r="6983" spans="2:2" x14ac:dyDescent="0.3">
      <c r="B6983" s="94" t="s">
        <v>5855</v>
      </c>
    </row>
    <row r="6984" spans="2:2" x14ac:dyDescent="0.3">
      <c r="B6984" s="94" t="s">
        <v>5856</v>
      </c>
    </row>
    <row r="6985" spans="2:2" x14ac:dyDescent="0.3">
      <c r="B6985" s="94" t="s">
        <v>5857</v>
      </c>
    </row>
    <row r="6986" spans="2:2" x14ac:dyDescent="0.3">
      <c r="B6986" s="94" t="s">
        <v>5858</v>
      </c>
    </row>
    <row r="6987" spans="2:2" x14ac:dyDescent="0.3">
      <c r="B6987" s="94" t="s">
        <v>5859</v>
      </c>
    </row>
    <row r="6988" spans="2:2" x14ac:dyDescent="0.3">
      <c r="B6988" s="94" t="s">
        <v>5860</v>
      </c>
    </row>
    <row r="6989" spans="2:2" x14ac:dyDescent="0.3">
      <c r="B6989" s="94" t="s">
        <v>5861</v>
      </c>
    </row>
    <row r="6990" spans="2:2" x14ac:dyDescent="0.3">
      <c r="B6990" s="94" t="s">
        <v>5862</v>
      </c>
    </row>
    <row r="6991" spans="2:2" x14ac:dyDescent="0.3">
      <c r="B6991" s="94" t="s">
        <v>5863</v>
      </c>
    </row>
    <row r="6992" spans="2:2" x14ac:dyDescent="0.3">
      <c r="B6992" s="94" t="s">
        <v>5864</v>
      </c>
    </row>
    <row r="6993" spans="2:2" x14ac:dyDescent="0.3">
      <c r="B6993" s="94" t="s">
        <v>4574</v>
      </c>
    </row>
    <row r="6994" spans="2:2" x14ac:dyDescent="0.3">
      <c r="B6994" s="94" t="s">
        <v>4575</v>
      </c>
    </row>
    <row r="6995" spans="2:2" x14ac:dyDescent="0.3">
      <c r="B6995" s="94" t="s">
        <v>4576</v>
      </c>
    </row>
    <row r="6996" spans="2:2" x14ac:dyDescent="0.3">
      <c r="B6996" s="94" t="s">
        <v>4577</v>
      </c>
    </row>
    <row r="6997" spans="2:2" x14ac:dyDescent="0.3">
      <c r="B6997" s="94" t="s">
        <v>4578</v>
      </c>
    </row>
    <row r="6998" spans="2:2" x14ac:dyDescent="0.3">
      <c r="B6998" s="94" t="s">
        <v>4579</v>
      </c>
    </row>
    <row r="6999" spans="2:2" x14ac:dyDescent="0.3">
      <c r="B6999" s="94" t="s">
        <v>5865</v>
      </c>
    </row>
    <row r="7001" spans="2:2" ht="18" x14ac:dyDescent="0.35">
      <c r="B7001" s="194" t="s">
        <v>979</v>
      </c>
    </row>
    <row r="7002" spans="2:2" x14ac:dyDescent="0.3">
      <c r="B7002" s="195" t="s">
        <v>4733</v>
      </c>
    </row>
    <row r="7003" spans="2:2" x14ac:dyDescent="0.3">
      <c r="B7003" s="195" t="s">
        <v>5866</v>
      </c>
    </row>
    <row r="7004" spans="2:2" x14ac:dyDescent="0.3">
      <c r="B7004" s="195" t="s">
        <v>1366</v>
      </c>
    </row>
    <row r="7005" spans="2:2" x14ac:dyDescent="0.3">
      <c r="B7005" s="94" t="s">
        <v>5867</v>
      </c>
    </row>
    <row r="7006" spans="2:2" x14ac:dyDescent="0.3">
      <c r="B7006" s="94" t="s">
        <v>5868</v>
      </c>
    </row>
    <row r="7007" spans="2:2" x14ac:dyDescent="0.3">
      <c r="B7007" s="94" t="s">
        <v>5869</v>
      </c>
    </row>
    <row r="7008" spans="2:2" x14ac:dyDescent="0.3">
      <c r="B7008" s="94" t="s">
        <v>5870</v>
      </c>
    </row>
    <row r="7009" spans="2:2" x14ac:dyDescent="0.3">
      <c r="B7009" s="94" t="s">
        <v>5871</v>
      </c>
    </row>
    <row r="7010" spans="2:2" x14ac:dyDescent="0.3">
      <c r="B7010" s="94" t="s">
        <v>5872</v>
      </c>
    </row>
    <row r="7011" spans="2:2" x14ac:dyDescent="0.3">
      <c r="B7011" s="196" t="s">
        <v>1369</v>
      </c>
    </row>
    <row r="7012" spans="2:2" x14ac:dyDescent="0.3">
      <c r="B7012" s="94" t="s">
        <v>5873</v>
      </c>
    </row>
    <row r="7013" spans="2:2" x14ac:dyDescent="0.3">
      <c r="B7013" s="94" t="s">
        <v>5874</v>
      </c>
    </row>
    <row r="7014" spans="2:2" x14ac:dyDescent="0.3">
      <c r="B7014" s="94" t="s">
        <v>5875</v>
      </c>
    </row>
    <row r="7015" spans="2:2" x14ac:dyDescent="0.3">
      <c r="B7015" s="94" t="s">
        <v>5876</v>
      </c>
    </row>
    <row r="7016" spans="2:2" x14ac:dyDescent="0.3">
      <c r="B7016" s="94" t="s">
        <v>5877</v>
      </c>
    </row>
    <row r="7017" spans="2:2" x14ac:dyDescent="0.3">
      <c r="B7017" s="94" t="s">
        <v>5878</v>
      </c>
    </row>
    <row r="7018" spans="2:2" x14ac:dyDescent="0.3">
      <c r="B7018" s="94" t="s">
        <v>5879</v>
      </c>
    </row>
    <row r="7019" spans="2:2" x14ac:dyDescent="0.3">
      <c r="B7019" s="94" t="s">
        <v>5880</v>
      </c>
    </row>
    <row r="7020" spans="2:2" x14ac:dyDescent="0.3">
      <c r="B7020" s="94" t="s">
        <v>5881</v>
      </c>
    </row>
    <row r="7021" spans="2:2" x14ac:dyDescent="0.3">
      <c r="B7021" s="94" t="s">
        <v>5882</v>
      </c>
    </row>
    <row r="7022" spans="2:2" x14ac:dyDescent="0.3">
      <c r="B7022" s="94" t="s">
        <v>5883</v>
      </c>
    </row>
    <row r="7023" spans="2:2" x14ac:dyDescent="0.3">
      <c r="B7023" s="94" t="s">
        <v>5884</v>
      </c>
    </row>
    <row r="7024" spans="2:2" x14ac:dyDescent="0.3">
      <c r="B7024" s="94" t="s">
        <v>5885</v>
      </c>
    </row>
    <row r="7025" spans="2:2" x14ac:dyDescent="0.3">
      <c r="B7025" s="94" t="s">
        <v>5886</v>
      </c>
    </row>
    <row r="7026" spans="2:2" x14ac:dyDescent="0.3">
      <c r="B7026" s="94" t="s">
        <v>5887</v>
      </c>
    </row>
    <row r="7027" spans="2:2" x14ac:dyDescent="0.3">
      <c r="B7027" s="94" t="s">
        <v>5888</v>
      </c>
    </row>
    <row r="7028" spans="2:2" x14ac:dyDescent="0.3">
      <c r="B7028" s="94" t="s">
        <v>5889</v>
      </c>
    </row>
    <row r="7029" spans="2:2" x14ac:dyDescent="0.3">
      <c r="B7029" s="94" t="s">
        <v>5890</v>
      </c>
    </row>
    <row r="7030" spans="2:2" x14ac:dyDescent="0.3">
      <c r="B7030" s="94" t="s">
        <v>5891</v>
      </c>
    </row>
    <row r="7031" spans="2:2" x14ac:dyDescent="0.3">
      <c r="B7031" s="94" t="s">
        <v>5892</v>
      </c>
    </row>
    <row r="7032" spans="2:2" x14ac:dyDescent="0.3">
      <c r="B7032" s="94" t="s">
        <v>5893</v>
      </c>
    </row>
    <row r="7033" spans="2:2" x14ac:dyDescent="0.3">
      <c r="B7033" s="94" t="s">
        <v>5894</v>
      </c>
    </row>
    <row r="7034" spans="2:2" x14ac:dyDescent="0.3">
      <c r="B7034" s="94" t="s">
        <v>5895</v>
      </c>
    </row>
    <row r="7035" spans="2:2" x14ac:dyDescent="0.3">
      <c r="B7035" s="94" t="s">
        <v>5896</v>
      </c>
    </row>
    <row r="7037" spans="2:2" ht="18" x14ac:dyDescent="0.35">
      <c r="B7037" s="194" t="s">
        <v>226</v>
      </c>
    </row>
    <row r="7038" spans="2:2" x14ac:dyDescent="0.3">
      <c r="B7038" s="195" t="s">
        <v>1056</v>
      </c>
    </row>
    <row r="7039" spans="2:2" x14ac:dyDescent="0.3">
      <c r="B7039" s="195" t="s">
        <v>986</v>
      </c>
    </row>
    <row r="7040" spans="2:2" x14ac:dyDescent="0.3">
      <c r="B7040" s="195" t="s">
        <v>1655</v>
      </c>
    </row>
    <row r="7041" spans="2:2" x14ac:dyDescent="0.3">
      <c r="B7041" s="94" t="s">
        <v>5897</v>
      </c>
    </row>
    <row r="7042" spans="2:2" x14ac:dyDescent="0.3">
      <c r="B7042" s="94" t="s">
        <v>5898</v>
      </c>
    </row>
    <row r="7043" spans="2:2" x14ac:dyDescent="0.3">
      <c r="B7043" s="196" t="s">
        <v>1706</v>
      </c>
    </row>
    <row r="7044" spans="2:2" x14ac:dyDescent="0.3">
      <c r="B7044" s="94" t="s">
        <v>5899</v>
      </c>
    </row>
    <row r="7045" spans="2:2" x14ac:dyDescent="0.3">
      <c r="B7045" s="94" t="s">
        <v>5900</v>
      </c>
    </row>
    <row r="7046" spans="2:2" x14ac:dyDescent="0.3">
      <c r="B7046" s="94" t="s">
        <v>5901</v>
      </c>
    </row>
    <row r="7047" spans="2:2" x14ac:dyDescent="0.3">
      <c r="B7047" s="94" t="s">
        <v>5902</v>
      </c>
    </row>
    <row r="7048" spans="2:2" x14ac:dyDescent="0.3">
      <c r="B7048" s="94" t="s">
        <v>5903</v>
      </c>
    </row>
    <row r="7049" spans="2:2" x14ac:dyDescent="0.3">
      <c r="B7049" s="94" t="s">
        <v>5904</v>
      </c>
    </row>
    <row r="7050" spans="2:2" x14ac:dyDescent="0.3">
      <c r="B7050" s="94" t="s">
        <v>1944</v>
      </c>
    </row>
    <row r="7051" spans="2:2" x14ac:dyDescent="0.3">
      <c r="B7051" s="94" t="s">
        <v>5905</v>
      </c>
    </row>
    <row r="7052" spans="2:2" x14ac:dyDescent="0.3">
      <c r="B7052" s="94" t="s">
        <v>5906</v>
      </c>
    </row>
    <row r="7053" spans="2:2" x14ac:dyDescent="0.3">
      <c r="B7053" s="94" t="s">
        <v>5907</v>
      </c>
    </row>
    <row r="7054" spans="2:2" x14ac:dyDescent="0.3">
      <c r="B7054" s="94" t="s">
        <v>5908</v>
      </c>
    </row>
    <row r="7055" spans="2:2" x14ac:dyDescent="0.3">
      <c r="B7055" s="94" t="s">
        <v>5909</v>
      </c>
    </row>
    <row r="7056" spans="2:2" x14ac:dyDescent="0.3">
      <c r="B7056" s="94" t="s">
        <v>5910</v>
      </c>
    </row>
    <row r="7057" spans="2:2" x14ac:dyDescent="0.3">
      <c r="B7057" s="94" t="s">
        <v>5911</v>
      </c>
    </row>
    <row r="7058" spans="2:2" x14ac:dyDescent="0.3">
      <c r="B7058" s="94" t="s">
        <v>5912</v>
      </c>
    </row>
    <row r="7059" spans="2:2" x14ac:dyDescent="0.3">
      <c r="B7059" s="94" t="s">
        <v>5913</v>
      </c>
    </row>
    <row r="7060" spans="2:2" x14ac:dyDescent="0.3">
      <c r="B7060" s="94" t="s">
        <v>5914</v>
      </c>
    </row>
    <row r="7061" spans="2:2" x14ac:dyDescent="0.3">
      <c r="B7061" s="85" t="s">
        <v>3385</v>
      </c>
    </row>
    <row r="7062" spans="2:2" x14ac:dyDescent="0.3">
      <c r="B7062" s="94" t="s">
        <v>5915</v>
      </c>
    </row>
    <row r="7063" spans="2:2" x14ac:dyDescent="0.3">
      <c r="B7063" s="94" t="s">
        <v>5916</v>
      </c>
    </row>
    <row r="7065" spans="2:2" ht="18" x14ac:dyDescent="0.35">
      <c r="B7065" s="194" t="s">
        <v>503</v>
      </c>
    </row>
    <row r="7066" spans="2:2" x14ac:dyDescent="0.3">
      <c r="B7066" s="195" t="s">
        <v>1760</v>
      </c>
    </row>
    <row r="7067" spans="2:2" x14ac:dyDescent="0.3">
      <c r="B7067" s="195" t="s">
        <v>986</v>
      </c>
    </row>
    <row r="7068" spans="2:2" x14ac:dyDescent="0.3">
      <c r="B7068" s="195" t="s">
        <v>1799</v>
      </c>
    </row>
    <row r="7069" spans="2:2" x14ac:dyDescent="0.3">
      <c r="B7069" s="94" t="s">
        <v>4117</v>
      </c>
    </row>
    <row r="7070" spans="2:2" x14ac:dyDescent="0.3">
      <c r="B7070" s="94" t="s">
        <v>4118</v>
      </c>
    </row>
    <row r="7071" spans="2:2" x14ac:dyDescent="0.3">
      <c r="B7071" s="196" t="s">
        <v>1154</v>
      </c>
    </row>
    <row r="7072" spans="2:2" x14ac:dyDescent="0.3">
      <c r="B7072" s="94" t="s">
        <v>5917</v>
      </c>
    </row>
    <row r="7073" spans="2:2" x14ac:dyDescent="0.3">
      <c r="B7073" s="94" t="s">
        <v>5918</v>
      </c>
    </row>
    <row r="7074" spans="2:2" x14ac:dyDescent="0.3">
      <c r="B7074" s="94" t="s">
        <v>5919</v>
      </c>
    </row>
    <row r="7075" spans="2:2" x14ac:dyDescent="0.3">
      <c r="B7075" s="94" t="s">
        <v>5920</v>
      </c>
    </row>
    <row r="7076" spans="2:2" x14ac:dyDescent="0.3">
      <c r="B7076" s="94" t="s">
        <v>5921</v>
      </c>
    </row>
    <row r="7077" spans="2:2" x14ac:dyDescent="0.3">
      <c r="B7077" s="94" t="s">
        <v>5922</v>
      </c>
    </row>
    <row r="7078" spans="2:2" x14ac:dyDescent="0.3">
      <c r="B7078" s="94" t="s">
        <v>5923</v>
      </c>
    </row>
    <row r="7079" spans="2:2" x14ac:dyDescent="0.3">
      <c r="B7079" s="94" t="s">
        <v>5924</v>
      </c>
    </row>
    <row r="7080" spans="2:2" x14ac:dyDescent="0.3">
      <c r="B7080" s="94" t="s">
        <v>5925</v>
      </c>
    </row>
    <row r="7081" spans="2:2" x14ac:dyDescent="0.3">
      <c r="B7081" s="94" t="s">
        <v>5926</v>
      </c>
    </row>
    <row r="7082" spans="2:2" x14ac:dyDescent="0.3">
      <c r="B7082" s="94" t="s">
        <v>5927</v>
      </c>
    </row>
    <row r="7083" spans="2:2" x14ac:dyDescent="0.3">
      <c r="B7083" s="94" t="s">
        <v>5928</v>
      </c>
    </row>
    <row r="7085" spans="2:2" ht="18" x14ac:dyDescent="0.35">
      <c r="B7085" s="194" t="s">
        <v>807</v>
      </c>
    </row>
    <row r="7086" spans="2:2" x14ac:dyDescent="0.3">
      <c r="B7086" s="195" t="s">
        <v>1715</v>
      </c>
    </row>
    <row r="7087" spans="2:2" x14ac:dyDescent="0.3">
      <c r="B7087" s="195" t="s">
        <v>986</v>
      </c>
    </row>
    <row r="7088" spans="2:2" x14ac:dyDescent="0.3">
      <c r="B7088" s="195" t="s">
        <v>1153</v>
      </c>
    </row>
    <row r="7089" spans="2:2" x14ac:dyDescent="0.3">
      <c r="B7089" s="94" t="s">
        <v>5929</v>
      </c>
    </row>
    <row r="7090" spans="2:2" x14ac:dyDescent="0.3">
      <c r="B7090" s="196" t="s">
        <v>1154</v>
      </c>
    </row>
    <row r="7091" spans="2:2" x14ac:dyDescent="0.3">
      <c r="B7091" s="94" t="s">
        <v>5930</v>
      </c>
    </row>
    <row r="7092" spans="2:2" x14ac:dyDescent="0.3">
      <c r="B7092" s="94" t="s">
        <v>5931</v>
      </c>
    </row>
    <row r="7093" spans="2:2" x14ac:dyDescent="0.3">
      <c r="B7093" s="94" t="s">
        <v>5932</v>
      </c>
    </row>
    <row r="7094" spans="2:2" x14ac:dyDescent="0.3">
      <c r="B7094" s="94" t="s">
        <v>5933</v>
      </c>
    </row>
    <row r="7095" spans="2:2" x14ac:dyDescent="0.3">
      <c r="B7095" s="94" t="s">
        <v>5934</v>
      </c>
    </row>
    <row r="7096" spans="2:2" x14ac:dyDescent="0.3">
      <c r="B7096" s="94" t="s">
        <v>5935</v>
      </c>
    </row>
    <row r="7097" spans="2:2" x14ac:dyDescent="0.3">
      <c r="B7097" s="94" t="s">
        <v>5936</v>
      </c>
    </row>
    <row r="7098" spans="2:2" x14ac:dyDescent="0.3">
      <c r="B7098" s="94" t="s">
        <v>5937</v>
      </c>
    </row>
    <row r="7099" spans="2:2" x14ac:dyDescent="0.3">
      <c r="B7099" s="94" t="s">
        <v>5938</v>
      </c>
    </row>
    <row r="7100" spans="2:2" x14ac:dyDescent="0.3">
      <c r="B7100" s="94" t="s">
        <v>5939</v>
      </c>
    </row>
    <row r="7101" spans="2:2" x14ac:dyDescent="0.3">
      <c r="B7101" s="94" t="s">
        <v>5940</v>
      </c>
    </row>
    <row r="7102" spans="2:2" x14ac:dyDescent="0.3">
      <c r="B7102" s="94" t="s">
        <v>5941</v>
      </c>
    </row>
    <row r="7103" spans="2:2" x14ac:dyDescent="0.3">
      <c r="B7103" s="94" t="s">
        <v>5942</v>
      </c>
    </row>
    <row r="7104" spans="2:2" x14ac:dyDescent="0.3">
      <c r="B7104" s="94" t="s">
        <v>5943</v>
      </c>
    </row>
    <row r="7105" spans="2:2" x14ac:dyDescent="0.3">
      <c r="B7105" s="94" t="s">
        <v>5944</v>
      </c>
    </row>
    <row r="7106" spans="2:2" x14ac:dyDescent="0.3">
      <c r="B7106" s="94" t="s">
        <v>5945</v>
      </c>
    </row>
    <row r="7107" spans="2:2" x14ac:dyDescent="0.3">
      <c r="B7107" s="94" t="s">
        <v>5946</v>
      </c>
    </row>
    <row r="7108" spans="2:2" x14ac:dyDescent="0.3">
      <c r="B7108" s="94" t="s">
        <v>5947</v>
      </c>
    </row>
    <row r="7110" spans="2:2" ht="18" x14ac:dyDescent="0.35">
      <c r="B7110" s="194" t="s">
        <v>5948</v>
      </c>
    </row>
    <row r="7111" spans="2:2" x14ac:dyDescent="0.3">
      <c r="B7111" s="94" t="s">
        <v>1825</v>
      </c>
    </row>
    <row r="7112" spans="2:2" x14ac:dyDescent="0.3">
      <c r="B7112" s="195" t="s">
        <v>986</v>
      </c>
    </row>
    <row r="7113" spans="2:2" x14ac:dyDescent="0.3">
      <c r="B7113" s="195" t="s">
        <v>1366</v>
      </c>
    </row>
    <row r="7114" spans="2:2" x14ac:dyDescent="0.3">
      <c r="B7114" s="94" t="s">
        <v>988</v>
      </c>
    </row>
    <row r="7115" spans="2:2" x14ac:dyDescent="0.3">
      <c r="B7115" s="196" t="s">
        <v>989</v>
      </c>
    </row>
    <row r="7116" spans="2:2" x14ac:dyDescent="0.3">
      <c r="B7116" s="94" t="s">
        <v>5949</v>
      </c>
    </row>
    <row r="7117" spans="2:2" x14ac:dyDescent="0.3">
      <c r="B7117" s="94" t="s">
        <v>5950</v>
      </c>
    </row>
    <row r="7118" spans="2:2" x14ac:dyDescent="0.3">
      <c r="B7118" s="94" t="s">
        <v>5293</v>
      </c>
    </row>
    <row r="7120" spans="2:2" ht="18" x14ac:dyDescent="0.35">
      <c r="B7120" s="194" t="s">
        <v>5951</v>
      </c>
    </row>
    <row r="7121" spans="2:2" x14ac:dyDescent="0.3">
      <c r="B7121" s="195" t="s">
        <v>2027</v>
      </c>
    </row>
    <row r="7122" spans="2:2" x14ac:dyDescent="0.3">
      <c r="B7122" s="195" t="s">
        <v>986</v>
      </c>
    </row>
    <row r="7123" spans="2:2" x14ac:dyDescent="0.3">
      <c r="B7123" s="195" t="s">
        <v>1024</v>
      </c>
    </row>
    <row r="7124" spans="2:2" x14ac:dyDescent="0.3">
      <c r="B7124" s="94" t="s">
        <v>988</v>
      </c>
    </row>
    <row r="7125" spans="2:2" x14ac:dyDescent="0.3">
      <c r="B7125" s="196" t="s">
        <v>3397</v>
      </c>
    </row>
    <row r="7126" spans="2:2" x14ac:dyDescent="0.3">
      <c r="B7126" s="94" t="s">
        <v>5952</v>
      </c>
    </row>
    <row r="7127" spans="2:2" x14ac:dyDescent="0.3">
      <c r="B7127" s="94" t="s">
        <v>5953</v>
      </c>
    </row>
    <row r="7128" spans="2:2" x14ac:dyDescent="0.3">
      <c r="B7128" s="94" t="s">
        <v>5954</v>
      </c>
    </row>
    <row r="7129" spans="2:2" x14ac:dyDescent="0.3">
      <c r="B7129" s="94" t="s">
        <v>5955</v>
      </c>
    </row>
    <row r="7130" spans="2:2" x14ac:dyDescent="0.3">
      <c r="B7130" s="94" t="s">
        <v>5956</v>
      </c>
    </row>
    <row r="7131" spans="2:2" x14ac:dyDescent="0.3">
      <c r="B7131" s="94" t="s">
        <v>5957</v>
      </c>
    </row>
    <row r="7132" spans="2:2" x14ac:dyDescent="0.3">
      <c r="B7132" s="94" t="s">
        <v>5958</v>
      </c>
    </row>
    <row r="7133" spans="2:2" x14ac:dyDescent="0.3">
      <c r="B7133" s="94" t="s">
        <v>5959</v>
      </c>
    </row>
    <row r="7134" spans="2:2" x14ac:dyDescent="0.3">
      <c r="B7134" s="94" t="s">
        <v>5960</v>
      </c>
    </row>
    <row r="7136" spans="2:2" ht="18" x14ac:dyDescent="0.35">
      <c r="B7136" s="194" t="s">
        <v>5961</v>
      </c>
    </row>
    <row r="7137" spans="2:2" x14ac:dyDescent="0.3">
      <c r="B7137" s="195" t="s">
        <v>1116</v>
      </c>
    </row>
    <row r="7138" spans="2:2" x14ac:dyDescent="0.3">
      <c r="B7138" s="195" t="s">
        <v>986</v>
      </c>
    </row>
    <row r="7139" spans="2:2" x14ac:dyDescent="0.3">
      <c r="B7139" s="195" t="s">
        <v>1117</v>
      </c>
    </row>
    <row r="7140" spans="2:2" x14ac:dyDescent="0.3">
      <c r="B7140" s="94" t="s">
        <v>5962</v>
      </c>
    </row>
    <row r="7141" spans="2:2" x14ac:dyDescent="0.3">
      <c r="B7141" s="196" t="s">
        <v>3397</v>
      </c>
    </row>
    <row r="7142" spans="2:2" x14ac:dyDescent="0.3">
      <c r="B7142" s="94" t="s">
        <v>5963</v>
      </c>
    </row>
    <row r="7143" spans="2:2" x14ac:dyDescent="0.3">
      <c r="B7143" s="94" t="s">
        <v>5964</v>
      </c>
    </row>
    <row r="7144" spans="2:2" x14ac:dyDescent="0.3">
      <c r="B7144" s="94" t="s">
        <v>5965</v>
      </c>
    </row>
    <row r="7145" spans="2:2" x14ac:dyDescent="0.3">
      <c r="B7145" s="94" t="s">
        <v>5966</v>
      </c>
    </row>
    <row r="7146" spans="2:2" x14ac:dyDescent="0.3">
      <c r="B7146" s="94" t="s">
        <v>5967</v>
      </c>
    </row>
    <row r="7147" spans="2:2" x14ac:dyDescent="0.3">
      <c r="B7147" s="94" t="s">
        <v>5968</v>
      </c>
    </row>
    <row r="7148" spans="2:2" x14ac:dyDescent="0.3">
      <c r="B7148" s="94" t="s">
        <v>5969</v>
      </c>
    </row>
    <row r="7149" spans="2:2" x14ac:dyDescent="0.3">
      <c r="B7149" s="94" t="s">
        <v>5970</v>
      </c>
    </row>
    <row r="7150" spans="2:2" x14ac:dyDescent="0.3">
      <c r="B7150" s="94" t="s">
        <v>5971</v>
      </c>
    </row>
    <row r="7151" spans="2:2" x14ac:dyDescent="0.3">
      <c r="B7151" s="94" t="s">
        <v>5972</v>
      </c>
    </row>
    <row r="7152" spans="2:2" x14ac:dyDescent="0.3">
      <c r="B7152" s="94" t="s">
        <v>5973</v>
      </c>
    </row>
    <row r="7153" spans="2:2" x14ac:dyDescent="0.3">
      <c r="B7153" s="94" t="s">
        <v>5974</v>
      </c>
    </row>
    <row r="7154" spans="2:2" x14ac:dyDescent="0.3">
      <c r="B7154" s="94" t="s">
        <v>5975</v>
      </c>
    </row>
    <row r="7155" spans="2:2" x14ac:dyDescent="0.3">
      <c r="B7155" s="94" t="s">
        <v>5976</v>
      </c>
    </row>
    <row r="7156" spans="2:2" x14ac:dyDescent="0.3">
      <c r="B7156" s="94" t="s">
        <v>5977</v>
      </c>
    </row>
    <row r="7158" spans="2:2" ht="18" x14ac:dyDescent="0.35">
      <c r="B7158" s="194" t="s">
        <v>5978</v>
      </c>
    </row>
    <row r="7159" spans="2:2" x14ac:dyDescent="0.3">
      <c r="B7159" s="195" t="s">
        <v>1715</v>
      </c>
    </row>
    <row r="7160" spans="2:2" x14ac:dyDescent="0.3">
      <c r="B7160" s="195" t="s">
        <v>986</v>
      </c>
    </row>
    <row r="7161" spans="2:2" x14ac:dyDescent="0.3">
      <c r="B7161" s="195" t="s">
        <v>1491</v>
      </c>
    </row>
    <row r="7162" spans="2:2" x14ac:dyDescent="0.3">
      <c r="B7162" s="94" t="s">
        <v>988</v>
      </c>
    </row>
    <row r="7163" spans="2:2" x14ac:dyDescent="0.3">
      <c r="B7163" s="196" t="s">
        <v>3397</v>
      </c>
    </row>
    <row r="7164" spans="2:2" x14ac:dyDescent="0.3">
      <c r="B7164" s="94" t="s">
        <v>5979</v>
      </c>
    </row>
    <row r="7165" spans="2:2" x14ac:dyDescent="0.3">
      <c r="B7165" s="94" t="s">
        <v>5980</v>
      </c>
    </row>
    <row r="7166" spans="2:2" x14ac:dyDescent="0.3">
      <c r="B7166" s="94" t="s">
        <v>5981</v>
      </c>
    </row>
    <row r="7167" spans="2:2" x14ac:dyDescent="0.3">
      <c r="B7167" s="94" t="s">
        <v>5982</v>
      </c>
    </row>
    <row r="7168" spans="2:2" x14ac:dyDescent="0.3">
      <c r="B7168" s="94" t="s">
        <v>5983</v>
      </c>
    </row>
    <row r="7169" spans="2:2" x14ac:dyDescent="0.3">
      <c r="B7169" s="94" t="s">
        <v>5984</v>
      </c>
    </row>
    <row r="7170" spans="2:2" x14ac:dyDescent="0.3">
      <c r="B7170" s="94" t="s">
        <v>5985</v>
      </c>
    </row>
    <row r="7171" spans="2:2" x14ac:dyDescent="0.3">
      <c r="B7171" s="94" t="s">
        <v>5986</v>
      </c>
    </row>
    <row r="7172" spans="2:2" x14ac:dyDescent="0.3">
      <c r="B7172" s="94" t="s">
        <v>5987</v>
      </c>
    </row>
    <row r="7173" spans="2:2" x14ac:dyDescent="0.3">
      <c r="B7173" s="94" t="s">
        <v>5988</v>
      </c>
    </row>
    <row r="7174" spans="2:2" x14ac:dyDescent="0.3">
      <c r="B7174" s="94" t="s">
        <v>5989</v>
      </c>
    </row>
    <row r="7175" spans="2:2" x14ac:dyDescent="0.3">
      <c r="B7175" s="94" t="s">
        <v>5990</v>
      </c>
    </row>
    <row r="7176" spans="2:2" x14ac:dyDescent="0.3">
      <c r="B7176" s="94" t="s">
        <v>5991</v>
      </c>
    </row>
    <row r="7177" spans="2:2" x14ac:dyDescent="0.3">
      <c r="B7177" s="94" t="s">
        <v>5992</v>
      </c>
    </row>
    <row r="7178" spans="2:2" x14ac:dyDescent="0.3">
      <c r="B7178" s="94" t="s">
        <v>5993</v>
      </c>
    </row>
    <row r="7179" spans="2:2" x14ac:dyDescent="0.3">
      <c r="B7179" s="94" t="s">
        <v>5994</v>
      </c>
    </row>
    <row r="7180" spans="2:2" x14ac:dyDescent="0.3">
      <c r="B7180" s="94" t="s">
        <v>5995</v>
      </c>
    </row>
    <row r="7181" spans="2:2" x14ac:dyDescent="0.3">
      <c r="B7181" s="94" t="s">
        <v>5996</v>
      </c>
    </row>
    <row r="7182" spans="2:2" x14ac:dyDescent="0.3">
      <c r="B7182" s="94" t="s">
        <v>5997</v>
      </c>
    </row>
    <row r="7183" spans="2:2" x14ac:dyDescent="0.3">
      <c r="B7183" s="94" t="s">
        <v>5998</v>
      </c>
    </row>
    <row r="7184" spans="2:2" x14ac:dyDescent="0.3">
      <c r="B7184" s="94" t="s">
        <v>5999</v>
      </c>
    </row>
    <row r="7185" spans="2:2" x14ac:dyDescent="0.3">
      <c r="B7185" s="94" t="s">
        <v>6000</v>
      </c>
    </row>
    <row r="7187" spans="2:2" ht="18" x14ac:dyDescent="0.35">
      <c r="B7187" s="194" t="s">
        <v>799</v>
      </c>
    </row>
    <row r="7188" spans="2:2" x14ac:dyDescent="0.3">
      <c r="B7188" s="195" t="s">
        <v>1023</v>
      </c>
    </row>
    <row r="7189" spans="2:2" x14ac:dyDescent="0.3">
      <c r="B7189" s="195" t="s">
        <v>986</v>
      </c>
    </row>
    <row r="7190" spans="2:2" x14ac:dyDescent="0.3">
      <c r="B7190" s="195" t="s">
        <v>1366</v>
      </c>
    </row>
    <row r="7191" spans="2:2" x14ac:dyDescent="0.3">
      <c r="B7191" s="94" t="s">
        <v>6001</v>
      </c>
    </row>
    <row r="7192" spans="2:2" x14ac:dyDescent="0.3">
      <c r="B7192" s="196" t="s">
        <v>1025</v>
      </c>
    </row>
    <row r="7193" spans="2:2" x14ac:dyDescent="0.3">
      <c r="B7193" s="94" t="s">
        <v>6002</v>
      </c>
    </row>
    <row r="7194" spans="2:2" x14ac:dyDescent="0.3">
      <c r="B7194" s="94" t="s">
        <v>6003</v>
      </c>
    </row>
    <row r="7195" spans="2:2" x14ac:dyDescent="0.3">
      <c r="B7195" s="94" t="s">
        <v>6004</v>
      </c>
    </row>
    <row r="7196" spans="2:2" x14ac:dyDescent="0.3">
      <c r="B7196" s="94" t="s">
        <v>6005</v>
      </c>
    </row>
    <row r="7197" spans="2:2" x14ac:dyDescent="0.3">
      <c r="B7197" s="94" t="s">
        <v>6006</v>
      </c>
    </row>
    <row r="7199" spans="2:2" ht="18" x14ac:dyDescent="0.35">
      <c r="B7199" s="194" t="s">
        <v>494</v>
      </c>
    </row>
    <row r="7200" spans="2:2" x14ac:dyDescent="0.3">
      <c r="B7200" s="195" t="s">
        <v>1023</v>
      </c>
    </row>
    <row r="7201" spans="2:2" x14ac:dyDescent="0.3">
      <c r="B7201" s="195" t="s">
        <v>986</v>
      </c>
    </row>
    <row r="7202" spans="2:2" x14ac:dyDescent="0.3">
      <c r="B7202" s="195" t="s">
        <v>1799</v>
      </c>
    </row>
    <row r="7203" spans="2:2" x14ac:dyDescent="0.3">
      <c r="B7203" s="94" t="s">
        <v>6007</v>
      </c>
    </row>
    <row r="7204" spans="2:2" x14ac:dyDescent="0.3">
      <c r="B7204" s="94" t="s">
        <v>6008</v>
      </c>
    </row>
    <row r="7205" spans="2:2" x14ac:dyDescent="0.3">
      <c r="B7205" s="196" t="s">
        <v>1346</v>
      </c>
    </row>
    <row r="7206" spans="2:2" x14ac:dyDescent="0.3">
      <c r="B7206" s="94" t="s">
        <v>6009</v>
      </c>
    </row>
    <row r="7207" spans="2:2" x14ac:dyDescent="0.3">
      <c r="B7207" s="94" t="s">
        <v>6010</v>
      </c>
    </row>
    <row r="7208" spans="2:2" x14ac:dyDescent="0.3">
      <c r="B7208" s="94" t="s">
        <v>6011</v>
      </c>
    </row>
    <row r="7209" spans="2:2" x14ac:dyDescent="0.3">
      <c r="B7209" s="94" t="s">
        <v>6012</v>
      </c>
    </row>
    <row r="7210" spans="2:2" x14ac:dyDescent="0.3">
      <c r="B7210" s="94" t="s">
        <v>6013</v>
      </c>
    </row>
    <row r="7211" spans="2:2" x14ac:dyDescent="0.3">
      <c r="B7211" s="94" t="s">
        <v>6014</v>
      </c>
    </row>
    <row r="7212" spans="2:2" x14ac:dyDescent="0.3">
      <c r="B7212" s="94" t="s">
        <v>6015</v>
      </c>
    </row>
    <row r="7213" spans="2:2" x14ac:dyDescent="0.3">
      <c r="B7213" s="94" t="s">
        <v>6016</v>
      </c>
    </row>
    <row r="7214" spans="2:2" x14ac:dyDescent="0.3">
      <c r="B7214" s="94" t="s">
        <v>6017</v>
      </c>
    </row>
    <row r="7215" spans="2:2" x14ac:dyDescent="0.3">
      <c r="B7215" s="94" t="s">
        <v>6018</v>
      </c>
    </row>
    <row r="7217" spans="2:2" ht="18" x14ac:dyDescent="0.35">
      <c r="B7217" s="194" t="s">
        <v>410</v>
      </c>
    </row>
    <row r="7218" spans="2:2" x14ac:dyDescent="0.3">
      <c r="B7218" s="195" t="s">
        <v>1760</v>
      </c>
    </row>
    <row r="7219" spans="2:2" x14ac:dyDescent="0.3">
      <c r="B7219" s="195" t="s">
        <v>986</v>
      </c>
    </row>
    <row r="7220" spans="2:2" x14ac:dyDescent="0.3">
      <c r="B7220" s="195" t="s">
        <v>6019</v>
      </c>
    </row>
    <row r="7221" spans="2:2" x14ac:dyDescent="0.3">
      <c r="B7221" s="94" t="s">
        <v>6020</v>
      </c>
    </row>
    <row r="7222" spans="2:2" x14ac:dyDescent="0.3">
      <c r="B7222" s="196" t="s">
        <v>1346</v>
      </c>
    </row>
    <row r="7223" spans="2:2" x14ac:dyDescent="0.3">
      <c r="B7223" s="94" t="s">
        <v>6021</v>
      </c>
    </row>
    <row r="7224" spans="2:2" x14ac:dyDescent="0.3">
      <c r="B7224" s="94" t="s">
        <v>6022</v>
      </c>
    </row>
    <row r="7225" spans="2:2" x14ac:dyDescent="0.3">
      <c r="B7225" s="94" t="s">
        <v>6023</v>
      </c>
    </row>
    <row r="7226" spans="2:2" x14ac:dyDescent="0.3">
      <c r="B7226" s="94" t="s">
        <v>6024</v>
      </c>
    </row>
    <row r="7227" spans="2:2" x14ac:dyDescent="0.3">
      <c r="B7227" s="94" t="s">
        <v>2419</v>
      </c>
    </row>
    <row r="7228" spans="2:2" x14ac:dyDescent="0.3">
      <c r="B7228" s="94" t="s">
        <v>6025</v>
      </c>
    </row>
    <row r="7229" spans="2:2" x14ac:dyDescent="0.3">
      <c r="B7229" s="94" t="s">
        <v>6026</v>
      </c>
    </row>
    <row r="7230" spans="2:2" x14ac:dyDescent="0.3">
      <c r="B7230" s="94" t="s">
        <v>6027</v>
      </c>
    </row>
    <row r="7231" spans="2:2" x14ac:dyDescent="0.3">
      <c r="B7231" s="94" t="s">
        <v>6028</v>
      </c>
    </row>
    <row r="7232" spans="2:2" x14ac:dyDescent="0.3">
      <c r="B7232" s="94" t="s">
        <v>6029</v>
      </c>
    </row>
    <row r="7233" spans="2:2" x14ac:dyDescent="0.3">
      <c r="B7233" s="94" t="s">
        <v>6030</v>
      </c>
    </row>
    <row r="7234" spans="2:2" x14ac:dyDescent="0.3">
      <c r="B7234" s="94" t="s">
        <v>6031</v>
      </c>
    </row>
    <row r="7235" spans="2:2" x14ac:dyDescent="0.3">
      <c r="B7235" s="94" t="s">
        <v>6032</v>
      </c>
    </row>
    <row r="7236" spans="2:2" x14ac:dyDescent="0.3">
      <c r="B7236" s="85" t="s">
        <v>3385</v>
      </c>
    </row>
    <row r="7237" spans="2:2" x14ac:dyDescent="0.3">
      <c r="B7237" s="94" t="s">
        <v>3386</v>
      </c>
    </row>
    <row r="7238" spans="2:2" x14ac:dyDescent="0.3">
      <c r="B7238" s="94" t="s">
        <v>6033</v>
      </c>
    </row>
    <row r="7240" spans="2:2" ht="18" x14ac:dyDescent="0.35">
      <c r="B7240" s="194" t="s">
        <v>6034</v>
      </c>
    </row>
    <row r="7241" spans="2:2" x14ac:dyDescent="0.3">
      <c r="B7241" s="195" t="s">
        <v>1742</v>
      </c>
    </row>
    <row r="7242" spans="2:2" x14ac:dyDescent="0.3">
      <c r="B7242" s="195" t="s">
        <v>1525</v>
      </c>
    </row>
    <row r="7243" spans="2:2" x14ac:dyDescent="0.3">
      <c r="B7243" s="195" t="s">
        <v>987</v>
      </c>
    </row>
    <row r="7244" spans="2:2" x14ac:dyDescent="0.3">
      <c r="B7244" s="94" t="s">
        <v>988</v>
      </c>
    </row>
    <row r="7245" spans="2:2" x14ac:dyDescent="0.3">
      <c r="B7245" s="196" t="s">
        <v>1706</v>
      </c>
    </row>
    <row r="7246" spans="2:2" x14ac:dyDescent="0.3">
      <c r="B7246" s="94" t="s">
        <v>6035</v>
      </c>
    </row>
    <row r="7247" spans="2:2" x14ac:dyDescent="0.3">
      <c r="B7247" s="94" t="s">
        <v>6036</v>
      </c>
    </row>
    <row r="7248" spans="2:2" x14ac:dyDescent="0.3">
      <c r="B7248" s="94" t="s">
        <v>6037</v>
      </c>
    </row>
    <row r="7249" spans="2:2" x14ac:dyDescent="0.3">
      <c r="B7249" s="94" t="s">
        <v>6038</v>
      </c>
    </row>
    <row r="7250" spans="2:2" x14ac:dyDescent="0.3">
      <c r="B7250" s="94" t="s">
        <v>6039</v>
      </c>
    </row>
    <row r="7251" spans="2:2" x14ac:dyDescent="0.3">
      <c r="B7251" s="94" t="s">
        <v>6040</v>
      </c>
    </row>
    <row r="7252" spans="2:2" x14ac:dyDescent="0.3">
      <c r="B7252" s="94" t="s">
        <v>2545</v>
      </c>
    </row>
    <row r="7253" spans="2:2" x14ac:dyDescent="0.3">
      <c r="B7253" s="94" t="s">
        <v>6041</v>
      </c>
    </row>
    <row r="7254" spans="2:2" x14ac:dyDescent="0.3">
      <c r="B7254" s="94" t="s">
        <v>6042</v>
      </c>
    </row>
    <row r="7255" spans="2:2" x14ac:dyDescent="0.3">
      <c r="B7255" s="94" t="s">
        <v>6043</v>
      </c>
    </row>
    <row r="7256" spans="2:2" x14ac:dyDescent="0.3">
      <c r="B7256" s="94" t="s">
        <v>6044</v>
      </c>
    </row>
    <row r="7257" spans="2:2" x14ac:dyDescent="0.3">
      <c r="B7257" s="94" t="s">
        <v>6045</v>
      </c>
    </row>
    <row r="7258" spans="2:2" x14ac:dyDescent="0.3">
      <c r="B7258" s="94" t="s">
        <v>6046</v>
      </c>
    </row>
    <row r="7259" spans="2:2" x14ac:dyDescent="0.3">
      <c r="B7259" s="94" t="s">
        <v>6047</v>
      </c>
    </row>
    <row r="7260" spans="2:2" x14ac:dyDescent="0.3">
      <c r="B7260" s="85" t="s">
        <v>3385</v>
      </c>
    </row>
    <row r="7261" spans="2:2" x14ac:dyDescent="0.3">
      <c r="B7261" s="94" t="s">
        <v>1914</v>
      </c>
    </row>
    <row r="7262" spans="2:2" x14ac:dyDescent="0.3">
      <c r="B7262" s="94" t="s">
        <v>6048</v>
      </c>
    </row>
    <row r="7264" spans="2:2" ht="18" x14ac:dyDescent="0.35">
      <c r="B7264" s="194" t="s">
        <v>697</v>
      </c>
    </row>
    <row r="7265" spans="2:2" x14ac:dyDescent="0.3">
      <c r="B7265" s="195" t="s">
        <v>3395</v>
      </c>
    </row>
    <row r="7266" spans="2:2" x14ac:dyDescent="0.3">
      <c r="B7266" s="195" t="s">
        <v>1525</v>
      </c>
    </row>
    <row r="7267" spans="2:2" x14ac:dyDescent="0.3">
      <c r="B7267" s="195" t="s">
        <v>1024</v>
      </c>
    </row>
    <row r="7268" spans="2:2" x14ac:dyDescent="0.3">
      <c r="B7268" s="94" t="s">
        <v>1475</v>
      </c>
    </row>
    <row r="7269" spans="2:2" x14ac:dyDescent="0.3">
      <c r="B7269" s="196" t="s">
        <v>1154</v>
      </c>
    </row>
    <row r="7270" spans="2:2" x14ac:dyDescent="0.3">
      <c r="B7270" s="94" t="s">
        <v>1696</v>
      </c>
    </row>
    <row r="7271" spans="2:2" x14ac:dyDescent="0.3">
      <c r="B7271" s="94" t="s">
        <v>6049</v>
      </c>
    </row>
    <row r="7272" spans="2:2" x14ac:dyDescent="0.3">
      <c r="B7272" s="94" t="s">
        <v>6050</v>
      </c>
    </row>
    <row r="7273" spans="2:2" x14ac:dyDescent="0.3">
      <c r="B7273" s="94" t="s">
        <v>6051</v>
      </c>
    </row>
    <row r="7274" spans="2:2" x14ac:dyDescent="0.3">
      <c r="B7274" s="94" t="s">
        <v>6052</v>
      </c>
    </row>
    <row r="7275" spans="2:2" x14ac:dyDescent="0.3">
      <c r="B7275" s="94" t="s">
        <v>6053</v>
      </c>
    </row>
    <row r="7276" spans="2:2" x14ac:dyDescent="0.3">
      <c r="B7276" s="94" t="s">
        <v>6054</v>
      </c>
    </row>
    <row r="7278" spans="2:2" ht="18" x14ac:dyDescent="0.35">
      <c r="B7278" s="194" t="s">
        <v>269</v>
      </c>
    </row>
    <row r="7279" spans="2:2" x14ac:dyDescent="0.3">
      <c r="B7279" s="195" t="s">
        <v>1760</v>
      </c>
    </row>
    <row r="7280" spans="2:2" x14ac:dyDescent="0.3">
      <c r="B7280" s="195" t="s">
        <v>986</v>
      </c>
    </row>
    <row r="7281" spans="2:2" x14ac:dyDescent="0.3">
      <c r="B7281" s="195" t="s">
        <v>1655</v>
      </c>
    </row>
    <row r="7282" spans="2:2" x14ac:dyDescent="0.3">
      <c r="B7282" s="94" t="s">
        <v>6055</v>
      </c>
    </row>
    <row r="7283" spans="2:2" x14ac:dyDescent="0.3">
      <c r="B7283" s="94" t="s">
        <v>6056</v>
      </c>
    </row>
    <row r="7284" spans="2:2" x14ac:dyDescent="0.3">
      <c r="B7284" s="196" t="s">
        <v>1154</v>
      </c>
    </row>
    <row r="7285" spans="2:2" x14ac:dyDescent="0.3">
      <c r="B7285" s="94" t="s">
        <v>6057</v>
      </c>
    </row>
    <row r="7286" spans="2:2" x14ac:dyDescent="0.3">
      <c r="B7286" s="94" t="s">
        <v>6058</v>
      </c>
    </row>
    <row r="7287" spans="2:2" x14ac:dyDescent="0.3">
      <c r="B7287" s="94" t="s">
        <v>6059</v>
      </c>
    </row>
    <row r="7288" spans="2:2" x14ac:dyDescent="0.3">
      <c r="B7288" s="94" t="s">
        <v>6060</v>
      </c>
    </row>
    <row r="7289" spans="2:2" x14ac:dyDescent="0.3">
      <c r="B7289" s="94" t="s">
        <v>6061</v>
      </c>
    </row>
    <row r="7290" spans="2:2" x14ac:dyDescent="0.3">
      <c r="B7290" s="94" t="s">
        <v>6062</v>
      </c>
    </row>
    <row r="7291" spans="2:2" x14ac:dyDescent="0.3">
      <c r="B7291" s="94" t="s">
        <v>6063</v>
      </c>
    </row>
    <row r="7292" spans="2:2" x14ac:dyDescent="0.3">
      <c r="B7292" s="94" t="s">
        <v>6064</v>
      </c>
    </row>
    <row r="7293" spans="2:2" x14ac:dyDescent="0.3">
      <c r="B7293" s="94" t="s">
        <v>6065</v>
      </c>
    </row>
    <row r="7294" spans="2:2" x14ac:dyDescent="0.3">
      <c r="B7294" s="94" t="s">
        <v>6066</v>
      </c>
    </row>
    <row r="7295" spans="2:2" x14ac:dyDescent="0.3">
      <c r="B7295" s="94" t="s">
        <v>6067</v>
      </c>
    </row>
    <row r="7296" spans="2:2" x14ac:dyDescent="0.3">
      <c r="B7296" s="94" t="s">
        <v>6068</v>
      </c>
    </row>
    <row r="7297" spans="2:2" x14ac:dyDescent="0.3">
      <c r="B7297" s="94" t="s">
        <v>6069</v>
      </c>
    </row>
    <row r="7299" spans="2:2" ht="18" x14ac:dyDescent="0.35">
      <c r="B7299" s="194" t="s">
        <v>418</v>
      </c>
    </row>
    <row r="7300" spans="2:2" x14ac:dyDescent="0.3">
      <c r="B7300" s="195" t="s">
        <v>2305</v>
      </c>
    </row>
    <row r="7301" spans="2:2" x14ac:dyDescent="0.3">
      <c r="B7301" s="195" t="s">
        <v>986</v>
      </c>
    </row>
    <row r="7302" spans="2:2" x14ac:dyDescent="0.3">
      <c r="B7302" s="195" t="s">
        <v>1366</v>
      </c>
    </row>
    <row r="7303" spans="2:2" x14ac:dyDescent="0.3">
      <c r="B7303" s="94" t="s">
        <v>6070</v>
      </c>
    </row>
    <row r="7304" spans="2:2" x14ac:dyDescent="0.3">
      <c r="B7304" s="94" t="s">
        <v>6071</v>
      </c>
    </row>
    <row r="7305" spans="2:2" x14ac:dyDescent="0.3">
      <c r="B7305" s="196" t="s">
        <v>989</v>
      </c>
    </row>
    <row r="7306" spans="2:2" x14ac:dyDescent="0.3">
      <c r="B7306" s="94" t="s">
        <v>6072</v>
      </c>
    </row>
    <row r="7307" spans="2:2" x14ac:dyDescent="0.3">
      <c r="B7307" s="94" t="s">
        <v>6073</v>
      </c>
    </row>
    <row r="7308" spans="2:2" x14ac:dyDescent="0.3">
      <c r="B7308" s="94" t="s">
        <v>6074</v>
      </c>
    </row>
    <row r="7309" spans="2:2" x14ac:dyDescent="0.3">
      <c r="B7309" s="94" t="s">
        <v>6075</v>
      </c>
    </row>
    <row r="7310" spans="2:2" x14ac:dyDescent="0.3">
      <c r="B7310" s="94" t="s">
        <v>6076</v>
      </c>
    </row>
    <row r="7311" spans="2:2" x14ac:dyDescent="0.3">
      <c r="B7311" s="94" t="s">
        <v>6077</v>
      </c>
    </row>
    <row r="7312" spans="2:2" x14ac:dyDescent="0.3">
      <c r="B7312" s="94" t="s">
        <v>6078</v>
      </c>
    </row>
    <row r="7313" spans="2:2" x14ac:dyDescent="0.3">
      <c r="B7313" s="94" t="s">
        <v>6079</v>
      </c>
    </row>
    <row r="7314" spans="2:2" x14ac:dyDescent="0.3">
      <c r="B7314" s="94" t="s">
        <v>6080</v>
      </c>
    </row>
    <row r="7316" spans="2:2" ht="18" x14ac:dyDescent="0.35">
      <c r="B7316" s="194" t="s">
        <v>519</v>
      </c>
    </row>
    <row r="7317" spans="2:2" x14ac:dyDescent="0.3">
      <c r="B7317" s="195" t="s">
        <v>1473</v>
      </c>
    </row>
    <row r="7318" spans="2:2" x14ac:dyDescent="0.3">
      <c r="B7318" s="195" t="s">
        <v>986</v>
      </c>
    </row>
    <row r="7319" spans="2:2" x14ac:dyDescent="0.3">
      <c r="B7319" s="195" t="s">
        <v>1366</v>
      </c>
    </row>
    <row r="7320" spans="2:2" x14ac:dyDescent="0.3">
      <c r="B7320" s="94" t="s">
        <v>6081</v>
      </c>
    </row>
    <row r="7321" spans="2:2" x14ac:dyDescent="0.3">
      <c r="B7321" s="94" t="s">
        <v>1368</v>
      </c>
    </row>
    <row r="7322" spans="2:2" x14ac:dyDescent="0.3">
      <c r="B7322" s="196" t="s">
        <v>1025</v>
      </c>
    </row>
    <row r="7323" spans="2:2" x14ac:dyDescent="0.3">
      <c r="B7323" s="94" t="s">
        <v>6082</v>
      </c>
    </row>
    <row r="7324" spans="2:2" x14ac:dyDescent="0.3">
      <c r="B7324" s="94" t="s">
        <v>6083</v>
      </c>
    </row>
    <row r="7325" spans="2:2" x14ac:dyDescent="0.3">
      <c r="B7325" s="94" t="s">
        <v>6084</v>
      </c>
    </row>
    <row r="7326" spans="2:2" x14ac:dyDescent="0.3">
      <c r="B7326" s="94" t="s">
        <v>6085</v>
      </c>
    </row>
    <row r="7328" spans="2:2" ht="18" x14ac:dyDescent="0.35">
      <c r="B7328" s="194" t="s">
        <v>542</v>
      </c>
    </row>
    <row r="7329" spans="2:2" x14ac:dyDescent="0.3">
      <c r="B7329" s="195" t="s">
        <v>3597</v>
      </c>
    </row>
    <row r="7330" spans="2:2" x14ac:dyDescent="0.3">
      <c r="B7330" s="195" t="s">
        <v>986</v>
      </c>
    </row>
    <row r="7331" spans="2:2" x14ac:dyDescent="0.3">
      <c r="B7331" s="195" t="s">
        <v>4734</v>
      </c>
    </row>
    <row r="7332" spans="2:2" x14ac:dyDescent="0.3">
      <c r="B7332" s="94" t="s">
        <v>988</v>
      </c>
    </row>
    <row r="7333" spans="2:2" x14ac:dyDescent="0.3">
      <c r="B7333" s="196" t="s">
        <v>1154</v>
      </c>
    </row>
    <row r="7334" spans="2:2" x14ac:dyDescent="0.3">
      <c r="B7334" s="94" t="s">
        <v>6086</v>
      </c>
    </row>
    <row r="7335" spans="2:2" x14ac:dyDescent="0.3">
      <c r="B7335" s="94" t="s">
        <v>6087</v>
      </c>
    </row>
    <row r="7336" spans="2:2" x14ac:dyDescent="0.3">
      <c r="B7336" s="94" t="s">
        <v>6088</v>
      </c>
    </row>
    <row r="7337" spans="2:2" x14ac:dyDescent="0.3">
      <c r="B7337" s="94" t="s">
        <v>6089</v>
      </c>
    </row>
    <row r="7338" spans="2:2" x14ac:dyDescent="0.3">
      <c r="B7338" s="94" t="s">
        <v>6090</v>
      </c>
    </row>
    <row r="7339" spans="2:2" x14ac:dyDescent="0.3">
      <c r="B7339" s="94" t="s">
        <v>6091</v>
      </c>
    </row>
    <row r="7340" spans="2:2" x14ac:dyDescent="0.3">
      <c r="B7340" s="94" t="s">
        <v>6092</v>
      </c>
    </row>
    <row r="7341" spans="2:2" x14ac:dyDescent="0.3">
      <c r="B7341" s="94" t="s">
        <v>6093</v>
      </c>
    </row>
    <row r="7342" spans="2:2" x14ac:dyDescent="0.3">
      <c r="B7342" s="94" t="s">
        <v>6094</v>
      </c>
    </row>
    <row r="7343" spans="2:2" x14ac:dyDescent="0.3">
      <c r="B7343" s="94" t="s">
        <v>6095</v>
      </c>
    </row>
    <row r="7344" spans="2:2" x14ac:dyDescent="0.3">
      <c r="B7344" s="94" t="s">
        <v>6096</v>
      </c>
    </row>
    <row r="7345" spans="2:2" x14ac:dyDescent="0.3">
      <c r="B7345" s="94" t="s">
        <v>6097</v>
      </c>
    </row>
    <row r="7346" spans="2:2" x14ac:dyDescent="0.3">
      <c r="B7346" s="94" t="s">
        <v>6098</v>
      </c>
    </row>
    <row r="7347" spans="2:2" x14ac:dyDescent="0.3">
      <c r="B7347" s="94" t="s">
        <v>6099</v>
      </c>
    </row>
    <row r="7348" spans="2:2" x14ac:dyDescent="0.3">
      <c r="B7348" s="94" t="s">
        <v>6100</v>
      </c>
    </row>
    <row r="7349" spans="2:2" x14ac:dyDescent="0.3">
      <c r="B7349" s="94" t="s">
        <v>6101</v>
      </c>
    </row>
    <row r="7350" spans="2:2" x14ac:dyDescent="0.3">
      <c r="B7350" s="94" t="s">
        <v>6102</v>
      </c>
    </row>
    <row r="7351" spans="2:2" x14ac:dyDescent="0.3">
      <c r="B7351" s="94" t="s">
        <v>6103</v>
      </c>
    </row>
    <row r="7352" spans="2:2" x14ac:dyDescent="0.3">
      <c r="B7352" s="94" t="s">
        <v>6104</v>
      </c>
    </row>
    <row r="7353" spans="2:2" x14ac:dyDescent="0.3">
      <c r="B7353" s="94" t="s">
        <v>1757</v>
      </c>
    </row>
    <row r="7354" spans="2:2" x14ac:dyDescent="0.3">
      <c r="B7354" s="94" t="s">
        <v>6105</v>
      </c>
    </row>
    <row r="7355" spans="2:2" x14ac:dyDescent="0.3">
      <c r="B7355" s="94" t="s">
        <v>6106</v>
      </c>
    </row>
    <row r="7356" spans="2:2" x14ac:dyDescent="0.3">
      <c r="B7356" s="94" t="s">
        <v>3146</v>
      </c>
    </row>
    <row r="7357" spans="2:2" x14ac:dyDescent="0.3">
      <c r="B7357" s="94" t="s">
        <v>6107</v>
      </c>
    </row>
    <row r="7358" spans="2:2" x14ac:dyDescent="0.3">
      <c r="B7358" s="94" t="s">
        <v>6108</v>
      </c>
    </row>
    <row r="7359" spans="2:2" x14ac:dyDescent="0.3">
      <c r="B7359" s="94" t="s">
        <v>6109</v>
      </c>
    </row>
    <row r="7360" spans="2:2" x14ac:dyDescent="0.3">
      <c r="B7360" s="94" t="s">
        <v>6110</v>
      </c>
    </row>
    <row r="7361" spans="2:2" x14ac:dyDescent="0.3">
      <c r="B7361" s="94" t="s">
        <v>6111</v>
      </c>
    </row>
    <row r="7362" spans="2:2" x14ac:dyDescent="0.3">
      <c r="B7362" s="94" t="s">
        <v>6112</v>
      </c>
    </row>
    <row r="7363" spans="2:2" x14ac:dyDescent="0.3">
      <c r="B7363" s="94" t="s">
        <v>6113</v>
      </c>
    </row>
    <row r="7364" spans="2:2" x14ac:dyDescent="0.3">
      <c r="B7364" s="94" t="s">
        <v>6114</v>
      </c>
    </row>
    <row r="7365" spans="2:2" x14ac:dyDescent="0.3">
      <c r="B7365" s="94" t="s">
        <v>6115</v>
      </c>
    </row>
    <row r="7366" spans="2:2" x14ac:dyDescent="0.3">
      <c r="B7366" s="94" t="s">
        <v>6116</v>
      </c>
    </row>
    <row r="7368" spans="2:2" s="85" customFormat="1" ht="18" x14ac:dyDescent="0.35">
      <c r="B7368" s="194" t="s">
        <v>252</v>
      </c>
    </row>
    <row r="7369" spans="2:2" x14ac:dyDescent="0.3">
      <c r="B7369" s="195" t="s">
        <v>1782</v>
      </c>
    </row>
    <row r="7370" spans="2:2" x14ac:dyDescent="0.3">
      <c r="B7370" s="195" t="s">
        <v>986</v>
      </c>
    </row>
    <row r="7371" spans="2:2" x14ac:dyDescent="0.3">
      <c r="B7371" s="195" t="s">
        <v>997</v>
      </c>
    </row>
    <row r="7372" spans="2:2" x14ac:dyDescent="0.3">
      <c r="B7372" s="94" t="s">
        <v>4597</v>
      </c>
    </row>
    <row r="7373" spans="2:2" x14ac:dyDescent="0.3">
      <c r="B7373" s="94" t="s">
        <v>4598</v>
      </c>
    </row>
    <row r="7374" spans="2:2" x14ac:dyDescent="0.3">
      <c r="B7374" s="196" t="s">
        <v>2368</v>
      </c>
    </row>
    <row r="7375" spans="2:2" x14ac:dyDescent="0.3">
      <c r="B7375" s="94" t="s">
        <v>4599</v>
      </c>
    </row>
    <row r="7376" spans="2:2" x14ac:dyDescent="0.3">
      <c r="B7376" s="94" t="s">
        <v>6117</v>
      </c>
    </row>
    <row r="7377" spans="2:2" x14ac:dyDescent="0.3">
      <c r="B7377" s="94" t="s">
        <v>6118</v>
      </c>
    </row>
    <row r="7378" spans="2:2" x14ac:dyDescent="0.3">
      <c r="B7378" s="94" t="s">
        <v>6119</v>
      </c>
    </row>
    <row r="7379" spans="2:2" x14ac:dyDescent="0.3">
      <c r="B7379" s="94" t="s">
        <v>6120</v>
      </c>
    </row>
    <row r="7380" spans="2:2" x14ac:dyDescent="0.3">
      <c r="B7380" s="94" t="s">
        <v>6121</v>
      </c>
    </row>
    <row r="7381" spans="2:2" x14ac:dyDescent="0.3">
      <c r="B7381" s="94" t="s">
        <v>6122</v>
      </c>
    </row>
    <row r="7382" spans="2:2" x14ac:dyDescent="0.3">
      <c r="B7382" s="94" t="s">
        <v>6123</v>
      </c>
    </row>
    <row r="7383" spans="2:2" x14ac:dyDescent="0.3">
      <c r="B7383" s="94" t="s">
        <v>6124</v>
      </c>
    </row>
    <row r="7384" spans="2:2" x14ac:dyDescent="0.3">
      <c r="B7384" s="94" t="s">
        <v>6125</v>
      </c>
    </row>
    <row r="7385" spans="2:2" x14ac:dyDescent="0.3">
      <c r="B7385" s="94" t="s">
        <v>4610</v>
      </c>
    </row>
    <row r="7386" spans="2:2" x14ac:dyDescent="0.3">
      <c r="B7386" s="94" t="s">
        <v>4611</v>
      </c>
    </row>
    <row r="7387" spans="2:2" x14ac:dyDescent="0.3">
      <c r="B7387" s="94" t="s">
        <v>4612</v>
      </c>
    </row>
    <row r="7388" spans="2:2" x14ac:dyDescent="0.3">
      <c r="B7388" s="94" t="s">
        <v>4613</v>
      </c>
    </row>
    <row r="7389" spans="2:2" x14ac:dyDescent="0.3">
      <c r="B7389" s="94" t="s">
        <v>6126</v>
      </c>
    </row>
    <row r="7390" spans="2:2" x14ac:dyDescent="0.3">
      <c r="B7390" s="94" t="s">
        <v>6127</v>
      </c>
    </row>
    <row r="7391" spans="2:2" x14ac:dyDescent="0.3">
      <c r="B7391" s="94" t="s">
        <v>4616</v>
      </c>
    </row>
    <row r="7392" spans="2:2" x14ac:dyDescent="0.3">
      <c r="B7392" s="94" t="s">
        <v>6128</v>
      </c>
    </row>
    <row r="7393" spans="2:2" x14ac:dyDescent="0.3">
      <c r="B7393" s="94" t="s">
        <v>6129</v>
      </c>
    </row>
    <row r="7394" spans="2:2" x14ac:dyDescent="0.3">
      <c r="B7394" s="94" t="s">
        <v>6130</v>
      </c>
    </row>
    <row r="7395" spans="2:2" x14ac:dyDescent="0.3">
      <c r="B7395" s="94" t="s">
        <v>6131</v>
      </c>
    </row>
    <row r="7396" spans="2:2" x14ac:dyDescent="0.3">
      <c r="B7396" s="94" t="s">
        <v>2165</v>
      </c>
    </row>
    <row r="7398" spans="2:2" s="85" customFormat="1" ht="18" x14ac:dyDescent="0.35">
      <c r="B7398" s="194" t="s">
        <v>532</v>
      </c>
    </row>
    <row r="7399" spans="2:2" x14ac:dyDescent="0.3">
      <c r="B7399" s="195" t="s">
        <v>1654</v>
      </c>
    </row>
    <row r="7400" spans="2:2" x14ac:dyDescent="0.3">
      <c r="B7400" s="195" t="s">
        <v>986</v>
      </c>
    </row>
    <row r="7401" spans="2:2" x14ac:dyDescent="0.3">
      <c r="B7401" s="195" t="s">
        <v>3864</v>
      </c>
    </row>
    <row r="7402" spans="2:2" x14ac:dyDescent="0.3">
      <c r="B7402" s="94" t="s">
        <v>6132</v>
      </c>
    </row>
    <row r="7403" spans="2:2" x14ac:dyDescent="0.3">
      <c r="B7403" s="196" t="s">
        <v>1154</v>
      </c>
    </row>
    <row r="7404" spans="2:2" x14ac:dyDescent="0.3">
      <c r="B7404" s="94" t="s">
        <v>6133</v>
      </c>
    </row>
    <row r="7405" spans="2:2" x14ac:dyDescent="0.3">
      <c r="B7405" s="94" t="s">
        <v>6134</v>
      </c>
    </row>
    <row r="7406" spans="2:2" x14ac:dyDescent="0.3">
      <c r="B7406" s="94" t="s">
        <v>6135</v>
      </c>
    </row>
    <row r="7407" spans="2:2" x14ac:dyDescent="0.3">
      <c r="B7407" s="94" t="s">
        <v>6136</v>
      </c>
    </row>
    <row r="7408" spans="2:2" x14ac:dyDescent="0.3">
      <c r="B7408" s="94" t="s">
        <v>6137</v>
      </c>
    </row>
    <row r="7409" spans="2:2" x14ac:dyDescent="0.3">
      <c r="B7409" s="94" t="s">
        <v>6138</v>
      </c>
    </row>
    <row r="7410" spans="2:2" x14ac:dyDescent="0.3">
      <c r="B7410" s="94" t="s">
        <v>6139</v>
      </c>
    </row>
    <row r="7411" spans="2:2" x14ac:dyDescent="0.3">
      <c r="B7411" s="94" t="s">
        <v>1679</v>
      </c>
    </row>
    <row r="7412" spans="2:2" x14ac:dyDescent="0.3">
      <c r="B7412" s="94" t="s">
        <v>6140</v>
      </c>
    </row>
    <row r="7413" spans="2:2" x14ac:dyDescent="0.3">
      <c r="B7413" s="94" t="s">
        <v>6141</v>
      </c>
    </row>
    <row r="7414" spans="2:2" x14ac:dyDescent="0.3">
      <c r="B7414" s="94" t="s">
        <v>6142</v>
      </c>
    </row>
    <row r="7415" spans="2:2" x14ac:dyDescent="0.3">
      <c r="B7415" s="94" t="s">
        <v>6143</v>
      </c>
    </row>
    <row r="7416" spans="2:2" x14ac:dyDescent="0.3">
      <c r="B7416" s="94" t="s">
        <v>6144</v>
      </c>
    </row>
    <row r="7418" spans="2:2" s="85" customFormat="1" ht="18" x14ac:dyDescent="0.35">
      <c r="B7418" s="194" t="s">
        <v>539</v>
      </c>
    </row>
    <row r="7419" spans="2:2" x14ac:dyDescent="0.3">
      <c r="B7419" s="195" t="s">
        <v>2952</v>
      </c>
    </row>
    <row r="7420" spans="2:2" x14ac:dyDescent="0.3">
      <c r="B7420" s="195" t="s">
        <v>986</v>
      </c>
    </row>
    <row r="7421" spans="2:2" x14ac:dyDescent="0.3">
      <c r="B7421" s="195" t="s">
        <v>1799</v>
      </c>
    </row>
    <row r="7422" spans="2:2" x14ac:dyDescent="0.3">
      <c r="B7422" s="94" t="s">
        <v>6145</v>
      </c>
    </row>
    <row r="7423" spans="2:2" x14ac:dyDescent="0.3">
      <c r="B7423" s="196" t="s">
        <v>989</v>
      </c>
    </row>
    <row r="7424" spans="2:2" x14ac:dyDescent="0.3">
      <c r="B7424" s="94" t="s">
        <v>6146</v>
      </c>
    </row>
    <row r="7425" spans="2:2" x14ac:dyDescent="0.3">
      <c r="B7425" s="94" t="s">
        <v>6147</v>
      </c>
    </row>
    <row r="7426" spans="2:2" x14ac:dyDescent="0.3">
      <c r="B7426" s="94" t="s">
        <v>6148</v>
      </c>
    </row>
    <row r="7427" spans="2:2" x14ac:dyDescent="0.3">
      <c r="B7427" s="94" t="s">
        <v>6149</v>
      </c>
    </row>
    <row r="7428" spans="2:2" x14ac:dyDescent="0.3">
      <c r="B7428" s="94" t="s">
        <v>6150</v>
      </c>
    </row>
    <row r="7429" spans="2:2" x14ac:dyDescent="0.3">
      <c r="B7429" s="94" t="s">
        <v>6151</v>
      </c>
    </row>
    <row r="7430" spans="2:2" x14ac:dyDescent="0.3">
      <c r="B7430" s="94" t="s">
        <v>6152</v>
      </c>
    </row>
    <row r="7431" spans="2:2" x14ac:dyDescent="0.3">
      <c r="B7431" s="94" t="s">
        <v>1702</v>
      </c>
    </row>
    <row r="7432" spans="2:2" x14ac:dyDescent="0.3">
      <c r="B7432" s="94" t="s">
        <v>1703</v>
      </c>
    </row>
    <row r="7433" spans="2:2" x14ac:dyDescent="0.3">
      <c r="B7433" s="94" t="s">
        <v>1704</v>
      </c>
    </row>
    <row r="7434" spans="2:2" x14ac:dyDescent="0.3">
      <c r="B7434" s="94" t="s">
        <v>6153</v>
      </c>
    </row>
    <row r="7435" spans="2:2" x14ac:dyDescent="0.3">
      <c r="B7435" s="94" t="s">
        <v>6154</v>
      </c>
    </row>
    <row r="7437" spans="2:2" s="85" customFormat="1" ht="18" x14ac:dyDescent="0.35">
      <c r="B7437" s="194" t="s">
        <v>6155</v>
      </c>
    </row>
    <row r="7438" spans="2:2" x14ac:dyDescent="0.3">
      <c r="B7438" s="195" t="s">
        <v>1152</v>
      </c>
    </row>
    <row r="7439" spans="2:2" x14ac:dyDescent="0.3">
      <c r="B7439" s="195" t="s">
        <v>1525</v>
      </c>
    </row>
    <row r="7440" spans="2:2" x14ac:dyDescent="0.3">
      <c r="B7440" s="195" t="s">
        <v>1366</v>
      </c>
    </row>
    <row r="7441" spans="2:2" x14ac:dyDescent="0.3">
      <c r="B7441" s="94" t="s">
        <v>6156</v>
      </c>
    </row>
    <row r="7442" spans="2:2" x14ac:dyDescent="0.3">
      <c r="B7442" s="94" t="s">
        <v>6157</v>
      </c>
    </row>
    <row r="7443" spans="2:2" x14ac:dyDescent="0.3">
      <c r="B7443" s="196" t="s">
        <v>1154</v>
      </c>
    </row>
    <row r="7444" spans="2:2" x14ac:dyDescent="0.3">
      <c r="B7444" s="94" t="s">
        <v>6158</v>
      </c>
    </row>
    <row r="7445" spans="2:2" x14ac:dyDescent="0.3">
      <c r="B7445" s="94" t="s">
        <v>6159</v>
      </c>
    </row>
    <row r="7446" spans="2:2" x14ac:dyDescent="0.3">
      <c r="B7446" s="94" t="s">
        <v>6160</v>
      </c>
    </row>
    <row r="7447" spans="2:2" x14ac:dyDescent="0.3">
      <c r="B7447" s="94" t="s">
        <v>6161</v>
      </c>
    </row>
    <row r="7448" spans="2:2" x14ac:dyDescent="0.3">
      <c r="B7448" s="94" t="s">
        <v>6162</v>
      </c>
    </row>
    <row r="7449" spans="2:2" x14ac:dyDescent="0.3">
      <c r="B7449" s="94" t="s">
        <v>6163</v>
      </c>
    </row>
    <row r="7450" spans="2:2" x14ac:dyDescent="0.3">
      <c r="B7450" s="94" t="s">
        <v>6164</v>
      </c>
    </row>
    <row r="7451" spans="2:2" x14ac:dyDescent="0.3">
      <c r="B7451" s="94" t="s">
        <v>6165</v>
      </c>
    </row>
    <row r="7452" spans="2:2" x14ac:dyDescent="0.3">
      <c r="B7452" s="94" t="s">
        <v>6166</v>
      </c>
    </row>
    <row r="7453" spans="2:2" x14ac:dyDescent="0.3">
      <c r="B7453" s="94" t="s">
        <v>6167</v>
      </c>
    </row>
    <row r="7454" spans="2:2" x14ac:dyDescent="0.3">
      <c r="B7454" s="94" t="s">
        <v>6168</v>
      </c>
    </row>
    <row r="7456" spans="2:2" ht="18" x14ac:dyDescent="0.35">
      <c r="B7456" s="194" t="s">
        <v>314</v>
      </c>
    </row>
    <row r="7457" spans="2:2" x14ac:dyDescent="0.3">
      <c r="B7457" s="195" t="s">
        <v>6169</v>
      </c>
    </row>
    <row r="7458" spans="2:2" x14ac:dyDescent="0.3">
      <c r="B7458" s="195" t="s">
        <v>1008</v>
      </c>
    </row>
    <row r="7459" spans="2:2" x14ac:dyDescent="0.3">
      <c r="B7459" s="195" t="s">
        <v>1366</v>
      </c>
    </row>
    <row r="7460" spans="2:2" x14ac:dyDescent="0.3">
      <c r="B7460" s="94" t="s">
        <v>6170</v>
      </c>
    </row>
    <row r="7461" spans="2:2" x14ac:dyDescent="0.3">
      <c r="B7461" s="94" t="s">
        <v>6171</v>
      </c>
    </row>
    <row r="7462" spans="2:2" x14ac:dyDescent="0.3">
      <c r="B7462" s="94" t="s">
        <v>3894</v>
      </c>
    </row>
    <row r="7463" spans="2:2" x14ac:dyDescent="0.3">
      <c r="B7463" s="196" t="s">
        <v>3690</v>
      </c>
    </row>
    <row r="7464" spans="2:2" x14ac:dyDescent="0.3">
      <c r="B7464" s="94" t="s">
        <v>6172</v>
      </c>
    </row>
    <row r="7465" spans="2:2" x14ac:dyDescent="0.3">
      <c r="B7465" s="94" t="s">
        <v>6173</v>
      </c>
    </row>
    <row r="7466" spans="2:2" x14ac:dyDescent="0.3">
      <c r="B7466" s="94" t="s">
        <v>6174</v>
      </c>
    </row>
    <row r="7467" spans="2:2" x14ac:dyDescent="0.3">
      <c r="B7467" s="94" t="s">
        <v>6175</v>
      </c>
    </row>
    <row r="7468" spans="2:2" x14ac:dyDescent="0.3">
      <c r="B7468" s="94" t="s">
        <v>6176</v>
      </c>
    </row>
    <row r="7469" spans="2:2" x14ac:dyDescent="0.3">
      <c r="B7469" s="94" t="s">
        <v>6177</v>
      </c>
    </row>
    <row r="7470" spans="2:2" x14ac:dyDescent="0.3">
      <c r="B7470" s="94" t="s">
        <v>6178</v>
      </c>
    </row>
    <row r="7471" spans="2:2" x14ac:dyDescent="0.3">
      <c r="B7471" s="94" t="s">
        <v>6179</v>
      </c>
    </row>
    <row r="7472" spans="2:2" x14ac:dyDescent="0.3">
      <c r="B7472" s="94" t="s">
        <v>6180</v>
      </c>
    </row>
    <row r="7473" spans="2:2" x14ac:dyDescent="0.3">
      <c r="B7473" s="94" t="s">
        <v>6181</v>
      </c>
    </row>
    <row r="7474" spans="2:2" x14ac:dyDescent="0.3">
      <c r="B7474" s="94" t="s">
        <v>6182</v>
      </c>
    </row>
    <row r="7475" spans="2:2" x14ac:dyDescent="0.3">
      <c r="B7475" s="94" t="s">
        <v>6183</v>
      </c>
    </row>
    <row r="7476" spans="2:2" x14ac:dyDescent="0.3">
      <c r="B7476" s="94" t="s">
        <v>6184</v>
      </c>
    </row>
    <row r="7477" spans="2:2" x14ac:dyDescent="0.3">
      <c r="B7477" s="94" t="s">
        <v>6185</v>
      </c>
    </row>
    <row r="7478" spans="2:2" x14ac:dyDescent="0.3">
      <c r="B7478" s="94" t="s">
        <v>6186</v>
      </c>
    </row>
    <row r="7479" spans="2:2" x14ac:dyDescent="0.3">
      <c r="B7479" s="94" t="s">
        <v>6187</v>
      </c>
    </row>
    <row r="7480" spans="2:2" x14ac:dyDescent="0.3">
      <c r="B7480" s="94" t="s">
        <v>6188</v>
      </c>
    </row>
    <row r="7481" spans="2:2" x14ac:dyDescent="0.3">
      <c r="B7481" s="94" t="s">
        <v>6189</v>
      </c>
    </row>
    <row r="7482" spans="2:2" x14ac:dyDescent="0.3">
      <c r="B7482" s="94" t="s">
        <v>6190</v>
      </c>
    </row>
    <row r="7483" spans="2:2" x14ac:dyDescent="0.3">
      <c r="B7483" s="94" t="s">
        <v>6191</v>
      </c>
    </row>
    <row r="7484" spans="2:2" x14ac:dyDescent="0.3">
      <c r="B7484" s="94" t="s">
        <v>6192</v>
      </c>
    </row>
    <row r="7485" spans="2:2" x14ac:dyDescent="0.3">
      <c r="B7485" s="94" t="s">
        <v>6193</v>
      </c>
    </row>
    <row r="7486" spans="2:2" x14ac:dyDescent="0.3">
      <c r="B7486" s="94" t="s">
        <v>6194</v>
      </c>
    </row>
    <row r="7487" spans="2:2" x14ac:dyDescent="0.3">
      <c r="B7487" s="94" t="s">
        <v>6195</v>
      </c>
    </row>
    <row r="7488" spans="2:2" x14ac:dyDescent="0.3">
      <c r="B7488" s="94" t="s">
        <v>6196</v>
      </c>
    </row>
    <row r="7489" spans="2:2" x14ac:dyDescent="0.3">
      <c r="B7489" s="94" t="s">
        <v>6197</v>
      </c>
    </row>
    <row r="7490" spans="2:2" x14ac:dyDescent="0.3">
      <c r="B7490" s="94" t="s">
        <v>6198</v>
      </c>
    </row>
    <row r="7491" spans="2:2" x14ac:dyDescent="0.3">
      <c r="B7491" s="94" t="s">
        <v>6199</v>
      </c>
    </row>
    <row r="7492" spans="2:2" x14ac:dyDescent="0.3">
      <c r="B7492" s="94" t="s">
        <v>6200</v>
      </c>
    </row>
    <row r="7493" spans="2:2" x14ac:dyDescent="0.3">
      <c r="B7493" s="94" t="s">
        <v>6201</v>
      </c>
    </row>
    <row r="7494" spans="2:2" x14ac:dyDescent="0.3">
      <c r="B7494" s="94" t="s">
        <v>6202</v>
      </c>
    </row>
    <row r="7495" spans="2:2" x14ac:dyDescent="0.3">
      <c r="B7495" s="94" t="s">
        <v>6203</v>
      </c>
    </row>
    <row r="7496" spans="2:2" x14ac:dyDescent="0.3">
      <c r="B7496" s="94" t="s">
        <v>6204</v>
      </c>
    </row>
    <row r="7497" spans="2:2" x14ac:dyDescent="0.3">
      <c r="B7497" s="94" t="s">
        <v>6205</v>
      </c>
    </row>
    <row r="7498" spans="2:2" x14ac:dyDescent="0.3">
      <c r="B7498" s="94" t="s">
        <v>6206</v>
      </c>
    </row>
    <row r="7499" spans="2:2" x14ac:dyDescent="0.3">
      <c r="B7499" s="94" t="s">
        <v>6207</v>
      </c>
    </row>
    <row r="7500" spans="2:2" x14ac:dyDescent="0.3">
      <c r="B7500" s="94" t="s">
        <v>6208</v>
      </c>
    </row>
    <row r="7501" spans="2:2" x14ac:dyDescent="0.3">
      <c r="B7501" s="94" t="s">
        <v>6209</v>
      </c>
    </row>
    <row r="7502" spans="2:2" x14ac:dyDescent="0.3">
      <c r="B7502" s="94" t="s">
        <v>6210</v>
      </c>
    </row>
    <row r="7503" spans="2:2" x14ac:dyDescent="0.3">
      <c r="B7503" s="94" t="s">
        <v>6211</v>
      </c>
    </row>
    <row r="7504" spans="2:2" x14ac:dyDescent="0.3">
      <c r="B7504" s="94" t="s">
        <v>6212</v>
      </c>
    </row>
    <row r="7505" spans="2:2" x14ac:dyDescent="0.3">
      <c r="B7505" s="94" t="s">
        <v>6213</v>
      </c>
    </row>
    <row r="7506" spans="2:2" x14ac:dyDescent="0.3">
      <c r="B7506" s="94" t="s">
        <v>6214</v>
      </c>
    </row>
    <row r="7507" spans="2:2" x14ac:dyDescent="0.3">
      <c r="B7507" s="94" t="s">
        <v>6215</v>
      </c>
    </row>
    <row r="7508" spans="2:2" x14ac:dyDescent="0.3">
      <c r="B7508" s="94" t="s">
        <v>6216</v>
      </c>
    </row>
    <row r="7509" spans="2:2" x14ac:dyDescent="0.3">
      <c r="B7509" s="94" t="s">
        <v>6217</v>
      </c>
    </row>
    <row r="7510" spans="2:2" x14ac:dyDescent="0.3">
      <c r="B7510" s="94" t="s">
        <v>6218</v>
      </c>
    </row>
    <row r="7511" spans="2:2" x14ac:dyDescent="0.3">
      <c r="B7511" s="94" t="s">
        <v>6219</v>
      </c>
    </row>
    <row r="7512" spans="2:2" x14ac:dyDescent="0.3">
      <c r="B7512" s="94" t="s">
        <v>6220</v>
      </c>
    </row>
    <row r="7513" spans="2:2" x14ac:dyDescent="0.3">
      <c r="B7513" s="94" t="s">
        <v>6221</v>
      </c>
    </row>
    <row r="7514" spans="2:2" x14ac:dyDescent="0.3">
      <c r="B7514" s="94" t="s">
        <v>6222</v>
      </c>
    </row>
    <row r="7515" spans="2:2" x14ac:dyDescent="0.3">
      <c r="B7515" s="94" t="s">
        <v>6223</v>
      </c>
    </row>
    <row r="7516" spans="2:2" x14ac:dyDescent="0.3">
      <c r="B7516" s="94" t="s">
        <v>6224</v>
      </c>
    </row>
    <row r="7517" spans="2:2" x14ac:dyDescent="0.3">
      <c r="B7517" s="94" t="s">
        <v>6225</v>
      </c>
    </row>
    <row r="7518" spans="2:2" x14ac:dyDescent="0.3">
      <c r="B7518" s="94" t="s">
        <v>6226</v>
      </c>
    </row>
    <row r="7519" spans="2:2" x14ac:dyDescent="0.3">
      <c r="B7519" s="94" t="s">
        <v>6227</v>
      </c>
    </row>
    <row r="7520" spans="2:2" x14ac:dyDescent="0.3">
      <c r="B7520" s="94" t="s">
        <v>6228</v>
      </c>
    </row>
    <row r="7521" spans="2:2" x14ac:dyDescent="0.3">
      <c r="B7521" s="94" t="s">
        <v>6229</v>
      </c>
    </row>
    <row r="7522" spans="2:2" x14ac:dyDescent="0.3">
      <c r="B7522" s="94" t="s">
        <v>6230</v>
      </c>
    </row>
    <row r="7523" spans="2:2" x14ac:dyDescent="0.3">
      <c r="B7523" s="94" t="s">
        <v>6231</v>
      </c>
    </row>
    <row r="7524" spans="2:2" x14ac:dyDescent="0.3">
      <c r="B7524" s="94" t="s">
        <v>6232</v>
      </c>
    </row>
    <row r="7525" spans="2:2" x14ac:dyDescent="0.3">
      <c r="B7525" s="94" t="s">
        <v>6233</v>
      </c>
    </row>
    <row r="7526" spans="2:2" x14ac:dyDescent="0.3">
      <c r="B7526" s="94" t="s">
        <v>6234</v>
      </c>
    </row>
    <row r="7527" spans="2:2" x14ac:dyDescent="0.3">
      <c r="B7527" s="94" t="s">
        <v>6235</v>
      </c>
    </row>
    <row r="7528" spans="2:2" x14ac:dyDescent="0.3">
      <c r="B7528" s="94" t="s">
        <v>6236</v>
      </c>
    </row>
    <row r="7529" spans="2:2" x14ac:dyDescent="0.3">
      <c r="B7529" s="94" t="s">
        <v>6237</v>
      </c>
    </row>
    <row r="7530" spans="2:2" x14ac:dyDescent="0.3">
      <c r="B7530" s="94" t="s">
        <v>6238</v>
      </c>
    </row>
    <row r="7531" spans="2:2" x14ac:dyDescent="0.3">
      <c r="B7531" s="94" t="s">
        <v>6239</v>
      </c>
    </row>
    <row r="7532" spans="2:2" x14ac:dyDescent="0.3">
      <c r="B7532" s="94" t="s">
        <v>6240</v>
      </c>
    </row>
    <row r="7534" spans="2:2" ht="18" x14ac:dyDescent="0.35">
      <c r="B7534" s="194" t="s">
        <v>228</v>
      </c>
    </row>
    <row r="7535" spans="2:2" x14ac:dyDescent="0.3">
      <c r="B7535" s="195" t="s">
        <v>1056</v>
      </c>
    </row>
    <row r="7536" spans="2:2" x14ac:dyDescent="0.3">
      <c r="B7536" s="195" t="s">
        <v>986</v>
      </c>
    </row>
    <row r="7537" spans="2:2" x14ac:dyDescent="0.3">
      <c r="B7537" s="195" t="s">
        <v>997</v>
      </c>
    </row>
    <row r="7538" spans="2:2" x14ac:dyDescent="0.3">
      <c r="B7538" s="94" t="s">
        <v>6241</v>
      </c>
    </row>
    <row r="7539" spans="2:2" x14ac:dyDescent="0.3">
      <c r="B7539" s="94" t="s">
        <v>6242</v>
      </c>
    </row>
    <row r="7540" spans="2:2" x14ac:dyDescent="0.3">
      <c r="B7540" s="196" t="s">
        <v>1154</v>
      </c>
    </row>
    <row r="7541" spans="2:2" x14ac:dyDescent="0.3">
      <c r="B7541" s="94" t="s">
        <v>3990</v>
      </c>
    </row>
    <row r="7542" spans="2:2" x14ac:dyDescent="0.3">
      <c r="B7542" s="94" t="s">
        <v>6243</v>
      </c>
    </row>
    <row r="7543" spans="2:2" x14ac:dyDescent="0.3">
      <c r="B7543" s="94" t="s">
        <v>6244</v>
      </c>
    </row>
    <row r="7544" spans="2:2" x14ac:dyDescent="0.3">
      <c r="B7544" s="94" t="s">
        <v>6245</v>
      </c>
    </row>
    <row r="7545" spans="2:2" x14ac:dyDescent="0.3">
      <c r="B7545" s="94" t="s">
        <v>6246</v>
      </c>
    </row>
    <row r="7546" spans="2:2" x14ac:dyDescent="0.3">
      <c r="B7546" s="94" t="s">
        <v>6247</v>
      </c>
    </row>
    <row r="7547" spans="2:2" x14ac:dyDescent="0.3">
      <c r="B7547" s="94" t="s">
        <v>6248</v>
      </c>
    </row>
    <row r="7548" spans="2:2" x14ac:dyDescent="0.3">
      <c r="B7548" s="94" t="s">
        <v>6249</v>
      </c>
    </row>
    <row r="7549" spans="2:2" x14ac:dyDescent="0.3">
      <c r="B7549" s="94" t="s">
        <v>6250</v>
      </c>
    </row>
    <row r="7550" spans="2:2" x14ac:dyDescent="0.3">
      <c r="B7550" s="94" t="s">
        <v>6251</v>
      </c>
    </row>
    <row r="7551" spans="2:2" x14ac:dyDescent="0.3">
      <c r="B7551" s="94" t="s">
        <v>6252</v>
      </c>
    </row>
    <row r="7553" spans="2:2" ht="18" x14ac:dyDescent="0.35">
      <c r="B7553" s="194" t="s">
        <v>811</v>
      </c>
    </row>
    <row r="7554" spans="2:2" x14ac:dyDescent="0.3">
      <c r="B7554" s="195" t="s">
        <v>1152</v>
      </c>
    </row>
    <row r="7555" spans="2:2" x14ac:dyDescent="0.3">
      <c r="B7555" s="195" t="s">
        <v>986</v>
      </c>
    </row>
    <row r="7556" spans="2:2" x14ac:dyDescent="0.3">
      <c r="B7556" s="195" t="s">
        <v>987</v>
      </c>
    </row>
    <row r="7557" spans="2:2" x14ac:dyDescent="0.3">
      <c r="B7557" s="94" t="s">
        <v>988</v>
      </c>
    </row>
    <row r="7558" spans="2:2" x14ac:dyDescent="0.3">
      <c r="B7558" s="196" t="s">
        <v>1346</v>
      </c>
    </row>
    <row r="7559" spans="2:2" x14ac:dyDescent="0.3">
      <c r="B7559" s="94" t="s">
        <v>6253</v>
      </c>
    </row>
    <row r="7560" spans="2:2" x14ac:dyDescent="0.3">
      <c r="B7560" s="94" t="s">
        <v>6254</v>
      </c>
    </row>
    <row r="7561" spans="2:2" x14ac:dyDescent="0.3">
      <c r="B7561" s="94" t="s">
        <v>6255</v>
      </c>
    </row>
    <row r="7562" spans="2:2" x14ac:dyDescent="0.3">
      <c r="B7562" s="94" t="s">
        <v>6256</v>
      </c>
    </row>
    <row r="7563" spans="2:2" x14ac:dyDescent="0.3">
      <c r="B7563" s="94" t="s">
        <v>6257</v>
      </c>
    </row>
    <row r="7564" spans="2:2" x14ac:dyDescent="0.3">
      <c r="B7564" s="94" t="s">
        <v>6258</v>
      </c>
    </row>
    <row r="7565" spans="2:2" x14ac:dyDescent="0.3">
      <c r="B7565" s="94" t="s">
        <v>6259</v>
      </c>
    </row>
    <row r="7566" spans="2:2" x14ac:dyDescent="0.3">
      <c r="B7566" s="94" t="s">
        <v>6260</v>
      </c>
    </row>
    <row r="7567" spans="2:2" x14ac:dyDescent="0.3">
      <c r="B7567" s="94" t="s">
        <v>6261</v>
      </c>
    </row>
    <row r="7568" spans="2:2" x14ac:dyDescent="0.3">
      <c r="B7568" s="94" t="s">
        <v>6262</v>
      </c>
    </row>
    <row r="7569" spans="2:2" x14ac:dyDescent="0.3">
      <c r="B7569" s="94" t="s">
        <v>6263</v>
      </c>
    </row>
    <row r="7570" spans="2:2" x14ac:dyDescent="0.3">
      <c r="B7570" s="94" t="s">
        <v>6264</v>
      </c>
    </row>
    <row r="7571" spans="2:2" x14ac:dyDescent="0.3">
      <c r="B7571" s="94" t="s">
        <v>6265</v>
      </c>
    </row>
    <row r="7572" spans="2:2" x14ac:dyDescent="0.3">
      <c r="B7572" s="94" t="s">
        <v>6266</v>
      </c>
    </row>
    <row r="7573" spans="2:2" x14ac:dyDescent="0.3">
      <c r="B7573" s="94" t="s">
        <v>6267</v>
      </c>
    </row>
    <row r="7574" spans="2:2" x14ac:dyDescent="0.3">
      <c r="B7574" s="94" t="s">
        <v>6268</v>
      </c>
    </row>
    <row r="7575" spans="2:2" x14ac:dyDescent="0.3">
      <c r="B7575" s="94" t="s">
        <v>6269</v>
      </c>
    </row>
    <row r="7576" spans="2:2" x14ac:dyDescent="0.3">
      <c r="B7576" s="94" t="s">
        <v>6270</v>
      </c>
    </row>
    <row r="7577" spans="2:2" x14ac:dyDescent="0.3">
      <c r="B7577" s="94" t="s">
        <v>6271</v>
      </c>
    </row>
    <row r="7578" spans="2:2" x14ac:dyDescent="0.3">
      <c r="B7578" s="94" t="s">
        <v>6272</v>
      </c>
    </row>
    <row r="7579" spans="2:2" x14ac:dyDescent="0.3">
      <c r="B7579" s="94" t="s">
        <v>6273</v>
      </c>
    </row>
    <row r="7580" spans="2:2" x14ac:dyDescent="0.3">
      <c r="B7580" s="94" t="s">
        <v>6274</v>
      </c>
    </row>
    <row r="7581" spans="2:2" x14ac:dyDescent="0.3">
      <c r="B7581" s="94" t="s">
        <v>6275</v>
      </c>
    </row>
    <row r="7582" spans="2:2" x14ac:dyDescent="0.3">
      <c r="B7582" s="94" t="s">
        <v>6276</v>
      </c>
    </row>
    <row r="7583" spans="2:2" x14ac:dyDescent="0.3">
      <c r="B7583" s="94" t="s">
        <v>6277</v>
      </c>
    </row>
    <row r="7584" spans="2:2" x14ac:dyDescent="0.3">
      <c r="B7584" s="94" t="s">
        <v>6278</v>
      </c>
    </row>
    <row r="7585" spans="2:2" x14ac:dyDescent="0.3">
      <c r="B7585" s="94" t="s">
        <v>6279</v>
      </c>
    </row>
    <row r="7586" spans="2:2" x14ac:dyDescent="0.3">
      <c r="B7586" s="94" t="s">
        <v>6280</v>
      </c>
    </row>
    <row r="7587" spans="2:2" x14ac:dyDescent="0.3">
      <c r="B7587" s="94" t="s">
        <v>6281</v>
      </c>
    </row>
    <row r="7588" spans="2:2" x14ac:dyDescent="0.3">
      <c r="B7588" s="94" t="s">
        <v>6282</v>
      </c>
    </row>
    <row r="7589" spans="2:2" x14ac:dyDescent="0.3">
      <c r="B7589" s="94" t="s">
        <v>6283</v>
      </c>
    </row>
    <row r="7590" spans="2:2" x14ac:dyDescent="0.3">
      <c r="B7590" s="94" t="s">
        <v>6284</v>
      </c>
    </row>
    <row r="7591" spans="2:2" x14ac:dyDescent="0.3">
      <c r="B7591" s="94" t="s">
        <v>6285</v>
      </c>
    </row>
    <row r="7592" spans="2:2" x14ac:dyDescent="0.3">
      <c r="B7592" s="94" t="s">
        <v>6286</v>
      </c>
    </row>
    <row r="7594" spans="2:2" ht="18" x14ac:dyDescent="0.35">
      <c r="B7594" s="194" t="s">
        <v>982</v>
      </c>
    </row>
    <row r="7595" spans="2:2" x14ac:dyDescent="0.3">
      <c r="B7595" s="195" t="s">
        <v>2952</v>
      </c>
    </row>
    <row r="7596" spans="2:2" x14ac:dyDescent="0.3">
      <c r="B7596" s="195" t="s">
        <v>986</v>
      </c>
    </row>
    <row r="7597" spans="2:2" x14ac:dyDescent="0.3">
      <c r="B7597" s="195" t="s">
        <v>5733</v>
      </c>
    </row>
    <row r="7598" spans="2:2" x14ac:dyDescent="0.3">
      <c r="B7598" s="94" t="s">
        <v>6287</v>
      </c>
    </row>
    <row r="7599" spans="2:2" x14ac:dyDescent="0.3">
      <c r="B7599" s="196" t="s">
        <v>1058</v>
      </c>
    </row>
    <row r="7600" spans="2:2" x14ac:dyDescent="0.3">
      <c r="B7600" s="94" t="s">
        <v>6288</v>
      </c>
    </row>
    <row r="7601" spans="2:2" x14ac:dyDescent="0.3">
      <c r="B7601" s="94" t="s">
        <v>6289</v>
      </c>
    </row>
    <row r="7602" spans="2:2" x14ac:dyDescent="0.3">
      <c r="B7602" s="94" t="s">
        <v>6290</v>
      </c>
    </row>
    <row r="7603" spans="2:2" x14ac:dyDescent="0.3">
      <c r="B7603" s="94" t="s">
        <v>6291</v>
      </c>
    </row>
    <row r="7604" spans="2:2" x14ac:dyDescent="0.3">
      <c r="B7604" s="94" t="s">
        <v>6292</v>
      </c>
    </row>
    <row r="7605" spans="2:2" x14ac:dyDescent="0.3">
      <c r="B7605" s="94" t="s">
        <v>6293</v>
      </c>
    </row>
    <row r="7606" spans="2:2" x14ac:dyDescent="0.3">
      <c r="B7606" s="94" t="s">
        <v>6294</v>
      </c>
    </row>
    <row r="7607" spans="2:2" x14ac:dyDescent="0.3">
      <c r="B7607" s="94" t="s">
        <v>6295</v>
      </c>
    </row>
    <row r="7608" spans="2:2" x14ac:dyDescent="0.3">
      <c r="B7608" s="94" t="s">
        <v>6296</v>
      </c>
    </row>
    <row r="7609" spans="2:2" x14ac:dyDescent="0.3">
      <c r="B7609" s="94" t="s">
        <v>6297</v>
      </c>
    </row>
    <row r="7610" spans="2:2" x14ac:dyDescent="0.3">
      <c r="B7610" s="94" t="s">
        <v>6298</v>
      </c>
    </row>
    <row r="7611" spans="2:2" x14ac:dyDescent="0.3">
      <c r="B7611" s="94" t="s">
        <v>6299</v>
      </c>
    </row>
    <row r="7612" spans="2:2" x14ac:dyDescent="0.3">
      <c r="B7612" s="94" t="s">
        <v>6300</v>
      </c>
    </row>
    <row r="7614" spans="2:2" ht="18" x14ac:dyDescent="0.35">
      <c r="B7614" s="194" t="s">
        <v>315</v>
      </c>
    </row>
    <row r="7615" spans="2:2" x14ac:dyDescent="0.3">
      <c r="B7615" s="195" t="s">
        <v>2120</v>
      </c>
    </row>
    <row r="7616" spans="2:2" x14ac:dyDescent="0.3">
      <c r="B7616" s="195" t="s">
        <v>986</v>
      </c>
    </row>
    <row r="7617" spans="2:6" x14ac:dyDescent="0.3">
      <c r="B7617" s="195" t="s">
        <v>1117</v>
      </c>
    </row>
    <row r="7618" spans="2:6" x14ac:dyDescent="0.3">
      <c r="B7618" s="94" t="s">
        <v>1475</v>
      </c>
    </row>
    <row r="7619" spans="2:6" x14ac:dyDescent="0.3">
      <c r="B7619" s="196" t="s">
        <v>989</v>
      </c>
    </row>
    <row r="7620" spans="2:6" x14ac:dyDescent="0.3">
      <c r="B7620" s="94" t="s">
        <v>6301</v>
      </c>
    </row>
    <row r="7621" spans="2:6" x14ac:dyDescent="0.3">
      <c r="B7621" s="94" t="s">
        <v>6302</v>
      </c>
    </row>
    <row r="7622" spans="2:6" x14ac:dyDescent="0.3">
      <c r="B7622" s="94" t="s">
        <v>6303</v>
      </c>
    </row>
    <row r="7623" spans="2:6" x14ac:dyDescent="0.3">
      <c r="B7623" s="94" t="s">
        <v>6304</v>
      </c>
    </row>
    <row r="7624" spans="2:6" x14ac:dyDescent="0.3">
      <c r="B7624" s="94" t="s">
        <v>6305</v>
      </c>
    </row>
    <row r="7625" spans="2:6" x14ac:dyDescent="0.3">
      <c r="B7625" s="94" t="s">
        <v>6306</v>
      </c>
    </row>
    <row r="7626" spans="2:6" x14ac:dyDescent="0.3">
      <c r="B7626" s="94" t="s">
        <v>6307</v>
      </c>
    </row>
    <row r="7627" spans="2:6" x14ac:dyDescent="0.3">
      <c r="B7627" s="94" t="s">
        <v>6308</v>
      </c>
    </row>
    <row r="7628" spans="2:6" x14ac:dyDescent="0.3">
      <c r="B7628" s="94" t="s">
        <v>6309</v>
      </c>
    </row>
    <row r="7629" spans="2:6" x14ac:dyDescent="0.3">
      <c r="B7629" s="94" t="s">
        <v>6310</v>
      </c>
    </row>
    <row r="7630" spans="2:6" x14ac:dyDescent="0.3">
      <c r="B7630" s="94" t="s">
        <v>6311</v>
      </c>
    </row>
    <row r="7632" spans="2:6" x14ac:dyDescent="0.3">
      <c r="B7632" s="156" t="s">
        <v>6312</v>
      </c>
      <c r="C7632" s="156" t="s">
        <v>6313</v>
      </c>
      <c r="D7632" s="156" t="s">
        <v>6314</v>
      </c>
      <c r="E7632" s="156" t="s">
        <v>6315</v>
      </c>
      <c r="F7632" s="156" t="s">
        <v>6316</v>
      </c>
    </row>
    <row r="7633" spans="2:6" x14ac:dyDescent="0.3">
      <c r="B7633" s="156" t="s">
        <v>6317</v>
      </c>
      <c r="C7633" s="156" t="s">
        <v>584</v>
      </c>
      <c r="D7633" s="156" t="s">
        <v>584</v>
      </c>
      <c r="E7633" s="156" t="s">
        <v>584</v>
      </c>
      <c r="F7633" s="156" t="s">
        <v>6318</v>
      </c>
    </row>
    <row r="7634" spans="2:6" x14ac:dyDescent="0.3">
      <c r="B7634" s="156" t="s">
        <v>6319</v>
      </c>
      <c r="C7634" s="156" t="s">
        <v>584</v>
      </c>
      <c r="D7634" s="156" t="s">
        <v>584</v>
      </c>
      <c r="E7634" s="156" t="s">
        <v>584</v>
      </c>
      <c r="F7634" s="156" t="s">
        <v>6318</v>
      </c>
    </row>
    <row r="7635" spans="2:6" x14ac:dyDescent="0.3">
      <c r="B7635" s="156" t="s">
        <v>6320</v>
      </c>
      <c r="C7635" s="156" t="s">
        <v>6321</v>
      </c>
      <c r="D7635" s="156" t="s">
        <v>6322</v>
      </c>
      <c r="E7635" s="156" t="s">
        <v>6323</v>
      </c>
      <c r="F7635" s="156" t="s">
        <v>6324</v>
      </c>
    </row>
    <row r="7636" spans="2:6" x14ac:dyDescent="0.3">
      <c r="B7636" s="156" t="s">
        <v>6325</v>
      </c>
      <c r="C7636" s="156" t="s">
        <v>6326</v>
      </c>
      <c r="D7636" s="156" t="s">
        <v>6327</v>
      </c>
      <c r="E7636" s="156" t="s">
        <v>6328</v>
      </c>
      <c r="F7636" s="156" t="s">
        <v>6329</v>
      </c>
    </row>
    <row r="7637" spans="2:6" x14ac:dyDescent="0.3">
      <c r="B7637" s="156" t="s">
        <v>6330</v>
      </c>
      <c r="C7637" s="156" t="s">
        <v>6331</v>
      </c>
      <c r="D7637" s="156" t="s">
        <v>6328</v>
      </c>
      <c r="E7637" s="156" t="s">
        <v>6332</v>
      </c>
      <c r="F7637" s="156" t="s">
        <v>6333</v>
      </c>
    </row>
    <row r="7638" spans="2:6" x14ac:dyDescent="0.3">
      <c r="B7638" s="156" t="s">
        <v>6334</v>
      </c>
      <c r="C7638" s="156" t="s">
        <v>6331</v>
      </c>
      <c r="D7638" s="156" t="s">
        <v>6328</v>
      </c>
      <c r="E7638" s="156" t="s">
        <v>6332</v>
      </c>
      <c r="F7638" s="156" t="s">
        <v>6333</v>
      </c>
    </row>
    <row r="7639" spans="2:6" x14ac:dyDescent="0.3">
      <c r="B7639" s="156" t="s">
        <v>6335</v>
      </c>
      <c r="C7639" s="156" t="s">
        <v>6336</v>
      </c>
      <c r="D7639" s="156" t="s">
        <v>6337</v>
      </c>
      <c r="E7639" s="156" t="s">
        <v>584</v>
      </c>
      <c r="F7639" s="156" t="s">
        <v>584</v>
      </c>
    </row>
    <row r="7641" spans="2:6" x14ac:dyDescent="0.3">
      <c r="B7641" s="94" t="s">
        <v>6338</v>
      </c>
    </row>
    <row r="7642" spans="2:6" x14ac:dyDescent="0.3">
      <c r="B7642" s="94" t="s">
        <v>6339</v>
      </c>
    </row>
    <row r="7643" spans="2:6" x14ac:dyDescent="0.3">
      <c r="B7643" s="94" t="s">
        <v>6340</v>
      </c>
    </row>
    <row r="7644" spans="2:6" x14ac:dyDescent="0.3">
      <c r="B7644" s="94" t="s">
        <v>6341</v>
      </c>
    </row>
    <row r="7645" spans="2:6" x14ac:dyDescent="0.3">
      <c r="B7645" s="94" t="s">
        <v>6342</v>
      </c>
    </row>
    <row r="7646" spans="2:6" x14ac:dyDescent="0.3">
      <c r="B7646" s="94" t="s">
        <v>6343</v>
      </c>
    </row>
    <row r="7647" spans="2:6" x14ac:dyDescent="0.3">
      <c r="B7647" s="94" t="s">
        <v>6344</v>
      </c>
    </row>
    <row r="7648" spans="2:6" x14ac:dyDescent="0.3">
      <c r="B7648" s="94" t="s">
        <v>6345</v>
      </c>
    </row>
    <row r="7649" spans="2:2" x14ac:dyDescent="0.3">
      <c r="B7649" s="94" t="s">
        <v>6346</v>
      </c>
    </row>
    <row r="7650" spans="2:2" x14ac:dyDescent="0.3">
      <c r="B7650" s="94" t="s">
        <v>6347</v>
      </c>
    </row>
    <row r="7651" spans="2:2" x14ac:dyDescent="0.3">
      <c r="B7651" s="94" t="s">
        <v>6348</v>
      </c>
    </row>
    <row r="7652" spans="2:2" x14ac:dyDescent="0.3">
      <c r="B7652" s="94" t="s">
        <v>6349</v>
      </c>
    </row>
    <row r="7653" spans="2:2" x14ac:dyDescent="0.3">
      <c r="B7653" s="94" t="s">
        <v>6350</v>
      </c>
    </row>
    <row r="7654" spans="2:2" x14ac:dyDescent="0.3">
      <c r="B7654" s="94" t="s">
        <v>6351</v>
      </c>
    </row>
    <row r="7655" spans="2:2" x14ac:dyDescent="0.3">
      <c r="B7655" s="94" t="s">
        <v>6352</v>
      </c>
    </row>
    <row r="7656" spans="2:2" x14ac:dyDescent="0.3">
      <c r="B7656" s="94" t="s">
        <v>6353</v>
      </c>
    </row>
    <row r="7657" spans="2:2" x14ac:dyDescent="0.3">
      <c r="B7657" s="94" t="s">
        <v>6354</v>
      </c>
    </row>
    <row r="7658" spans="2:2" x14ac:dyDescent="0.3">
      <c r="B7658" s="94" t="s">
        <v>6355</v>
      </c>
    </row>
    <row r="7659" spans="2:2" x14ac:dyDescent="0.3">
      <c r="B7659" s="94" t="s">
        <v>6356</v>
      </c>
    </row>
    <row r="7660" spans="2:2" x14ac:dyDescent="0.3">
      <c r="B7660" s="94" t="s">
        <v>6357</v>
      </c>
    </row>
    <row r="7661" spans="2:2" x14ac:dyDescent="0.3">
      <c r="B7661" s="94" t="s">
        <v>6358</v>
      </c>
    </row>
    <row r="7662" spans="2:2" x14ac:dyDescent="0.3">
      <c r="B7662" s="94" t="s">
        <v>6359</v>
      </c>
    </row>
    <row r="7663" spans="2:2" x14ac:dyDescent="0.3">
      <c r="B7663" s="94" t="s">
        <v>6360</v>
      </c>
    </row>
    <row r="7664" spans="2:2" x14ac:dyDescent="0.3">
      <c r="B7664" s="94" t="s">
        <v>6361</v>
      </c>
    </row>
    <row r="7665" spans="2:2" x14ac:dyDescent="0.3">
      <c r="B7665" s="94" t="s">
        <v>6362</v>
      </c>
    </row>
    <row r="7666" spans="2:2" x14ac:dyDescent="0.3">
      <c r="B7666" s="94" t="s">
        <v>6363</v>
      </c>
    </row>
    <row r="7667" spans="2:2" x14ac:dyDescent="0.3">
      <c r="B7667" s="94" t="s">
        <v>6364</v>
      </c>
    </row>
    <row r="7668" spans="2:2" x14ac:dyDescent="0.3">
      <c r="B7668" s="94" t="s">
        <v>6365</v>
      </c>
    </row>
    <row r="7669" spans="2:2" x14ac:dyDescent="0.3">
      <c r="B7669" s="94" t="s">
        <v>6366</v>
      </c>
    </row>
    <row r="7670" spans="2:2" x14ac:dyDescent="0.3">
      <c r="B7670" s="94" t="s">
        <v>6367</v>
      </c>
    </row>
    <row r="7671" spans="2:2" x14ac:dyDescent="0.3">
      <c r="B7671" s="94" t="s">
        <v>6368</v>
      </c>
    </row>
    <row r="7672" spans="2:2" x14ac:dyDescent="0.3">
      <c r="B7672" s="94" t="s">
        <v>6369</v>
      </c>
    </row>
    <row r="7673" spans="2:2" x14ac:dyDescent="0.3">
      <c r="B7673" s="94" t="s">
        <v>6370</v>
      </c>
    </row>
    <row r="7674" spans="2:2" x14ac:dyDescent="0.3">
      <c r="B7674" s="94" t="s">
        <v>6371</v>
      </c>
    </row>
    <row r="7675" spans="2:2" x14ac:dyDescent="0.3">
      <c r="B7675" s="94" t="s">
        <v>6372</v>
      </c>
    </row>
    <row r="7676" spans="2:2" x14ac:dyDescent="0.3">
      <c r="B7676" s="94" t="s">
        <v>6373</v>
      </c>
    </row>
    <row r="7677" spans="2:2" x14ac:dyDescent="0.3">
      <c r="B7677" s="94" t="s">
        <v>6374</v>
      </c>
    </row>
    <row r="7678" spans="2:2" x14ac:dyDescent="0.3">
      <c r="B7678" s="94" t="s">
        <v>6375</v>
      </c>
    </row>
    <row r="7679" spans="2:2" x14ac:dyDescent="0.3">
      <c r="B7679" s="94" t="s">
        <v>6376</v>
      </c>
    </row>
    <row r="7680" spans="2:2" x14ac:dyDescent="0.3">
      <c r="B7680" s="94" t="s">
        <v>6377</v>
      </c>
    </row>
    <row r="7681" spans="2:2" x14ac:dyDescent="0.3">
      <c r="B7681" s="94" t="s">
        <v>6378</v>
      </c>
    </row>
    <row r="7682" spans="2:2" x14ac:dyDescent="0.3">
      <c r="B7682" s="94" t="s">
        <v>6379</v>
      </c>
    </row>
    <row r="7683" spans="2:2" x14ac:dyDescent="0.3">
      <c r="B7683" s="94" t="s">
        <v>6380</v>
      </c>
    </row>
    <row r="7684" spans="2:2" x14ac:dyDescent="0.3">
      <c r="B7684" s="94" t="s">
        <v>6381</v>
      </c>
    </row>
    <row r="7685" spans="2:2" x14ac:dyDescent="0.3">
      <c r="B7685" s="94" t="s">
        <v>6382</v>
      </c>
    </row>
    <row r="7686" spans="2:2" x14ac:dyDescent="0.3">
      <c r="B7686" s="94" t="s">
        <v>6383</v>
      </c>
    </row>
    <row r="7687" spans="2:2" x14ac:dyDescent="0.3">
      <c r="B7687" s="94" t="s">
        <v>6384</v>
      </c>
    </row>
    <row r="7688" spans="2:2" x14ac:dyDescent="0.3">
      <c r="B7688" s="94" t="s">
        <v>6385</v>
      </c>
    </row>
    <row r="7690" spans="2:2" ht="18" x14ac:dyDescent="0.35">
      <c r="B7690" s="194" t="s">
        <v>296</v>
      </c>
    </row>
    <row r="7691" spans="2:2" x14ac:dyDescent="0.3">
      <c r="B7691" s="195" t="s">
        <v>1916</v>
      </c>
    </row>
    <row r="7692" spans="2:2" x14ac:dyDescent="0.3">
      <c r="B7692" s="195" t="s">
        <v>1008</v>
      </c>
    </row>
    <row r="7693" spans="2:2" x14ac:dyDescent="0.3">
      <c r="B7693" s="195" t="s">
        <v>1117</v>
      </c>
    </row>
    <row r="7694" spans="2:2" x14ac:dyDescent="0.3">
      <c r="B7694" s="94" t="s">
        <v>6386</v>
      </c>
    </row>
    <row r="7695" spans="2:2" x14ac:dyDescent="0.3">
      <c r="B7695" s="94" t="s">
        <v>6387</v>
      </c>
    </row>
    <row r="7696" spans="2:2" x14ac:dyDescent="0.3">
      <c r="B7696" s="196" t="s">
        <v>1669</v>
      </c>
    </row>
    <row r="7697" spans="2:2" x14ac:dyDescent="0.3">
      <c r="B7697" s="94" t="s">
        <v>6388</v>
      </c>
    </row>
    <row r="7698" spans="2:2" x14ac:dyDescent="0.3">
      <c r="B7698" s="94" t="s">
        <v>6389</v>
      </c>
    </row>
    <row r="7699" spans="2:2" x14ac:dyDescent="0.3">
      <c r="B7699" s="94" t="s">
        <v>6390</v>
      </c>
    </row>
    <row r="7700" spans="2:2" x14ac:dyDescent="0.3">
      <c r="B7700" s="94" t="s">
        <v>6391</v>
      </c>
    </row>
    <row r="7701" spans="2:2" x14ac:dyDescent="0.3">
      <c r="B7701" s="94" t="s">
        <v>6392</v>
      </c>
    </row>
    <row r="7702" spans="2:2" x14ac:dyDescent="0.3">
      <c r="B7702" s="94" t="s">
        <v>6393</v>
      </c>
    </row>
    <row r="7703" spans="2:2" x14ac:dyDescent="0.3">
      <c r="B7703" s="94" t="s">
        <v>6394</v>
      </c>
    </row>
    <row r="7704" spans="2:2" x14ac:dyDescent="0.3">
      <c r="B7704" s="94" t="s">
        <v>6395</v>
      </c>
    </row>
    <row r="7705" spans="2:2" x14ac:dyDescent="0.3">
      <c r="B7705" s="94" t="s">
        <v>6396</v>
      </c>
    </row>
    <row r="7706" spans="2:2" x14ac:dyDescent="0.3">
      <c r="B7706" s="94" t="s">
        <v>6397</v>
      </c>
    </row>
    <row r="7707" spans="2:2" x14ac:dyDescent="0.3">
      <c r="B7707" s="94" t="s">
        <v>6398</v>
      </c>
    </row>
    <row r="7708" spans="2:2" x14ac:dyDescent="0.3">
      <c r="B7708" s="94" t="s">
        <v>6399</v>
      </c>
    </row>
    <row r="7709" spans="2:2" x14ac:dyDescent="0.3">
      <c r="B7709" s="94" t="s">
        <v>6400</v>
      </c>
    </row>
    <row r="7710" spans="2:2" x14ac:dyDescent="0.3">
      <c r="B7710" s="94" t="s">
        <v>6401</v>
      </c>
    </row>
    <row r="7711" spans="2:2" x14ac:dyDescent="0.3">
      <c r="B7711" s="94" t="s">
        <v>6402</v>
      </c>
    </row>
    <row r="7712" spans="2:2" x14ac:dyDescent="0.3">
      <c r="B7712" s="94" t="s">
        <v>6403</v>
      </c>
    </row>
    <row r="7713" spans="2:2" x14ac:dyDescent="0.3">
      <c r="B7713" s="94" t="s">
        <v>6404</v>
      </c>
    </row>
    <row r="7714" spans="2:2" x14ac:dyDescent="0.3">
      <c r="B7714" s="94" t="s">
        <v>6405</v>
      </c>
    </row>
    <row r="7715" spans="2:2" x14ac:dyDescent="0.3">
      <c r="B7715" s="94" t="s">
        <v>6406</v>
      </c>
    </row>
    <row r="7716" spans="2:2" x14ac:dyDescent="0.3">
      <c r="B7716" s="94" t="s">
        <v>6407</v>
      </c>
    </row>
    <row r="7717" spans="2:2" x14ac:dyDescent="0.3">
      <c r="B7717" s="94" t="s">
        <v>6408</v>
      </c>
    </row>
    <row r="7718" spans="2:2" x14ac:dyDescent="0.3">
      <c r="B7718" s="94" t="s">
        <v>6409</v>
      </c>
    </row>
    <row r="7719" spans="2:2" x14ac:dyDescent="0.3">
      <c r="B7719" s="94" t="s">
        <v>6410</v>
      </c>
    </row>
    <row r="7720" spans="2:2" x14ac:dyDescent="0.3">
      <c r="B7720" s="94" t="s">
        <v>6411</v>
      </c>
    </row>
    <row r="7721" spans="2:2" x14ac:dyDescent="0.3">
      <c r="B7721" s="94" t="s">
        <v>6412</v>
      </c>
    </row>
    <row r="7723" spans="2:2" ht="18" x14ac:dyDescent="0.35">
      <c r="B7723" s="194" t="s">
        <v>954</v>
      </c>
    </row>
    <row r="7724" spans="2:2" x14ac:dyDescent="0.3">
      <c r="B7724" s="195" t="s">
        <v>3265</v>
      </c>
    </row>
    <row r="7725" spans="2:2" x14ac:dyDescent="0.3">
      <c r="B7725" s="195" t="s">
        <v>986</v>
      </c>
    </row>
    <row r="7726" spans="2:2" x14ac:dyDescent="0.3">
      <c r="B7726" s="195" t="s">
        <v>997</v>
      </c>
    </row>
    <row r="7727" spans="2:2" x14ac:dyDescent="0.3">
      <c r="B7727" s="94" t="s">
        <v>6413</v>
      </c>
    </row>
    <row r="7728" spans="2:2" x14ac:dyDescent="0.3">
      <c r="B7728" s="196" t="s">
        <v>1384</v>
      </c>
    </row>
    <row r="7729" spans="2:2" x14ac:dyDescent="0.3">
      <c r="B7729" s="94" t="s">
        <v>6414</v>
      </c>
    </row>
    <row r="7730" spans="2:2" x14ac:dyDescent="0.3">
      <c r="B7730" s="94" t="s">
        <v>6415</v>
      </c>
    </row>
    <row r="7731" spans="2:2" x14ac:dyDescent="0.3">
      <c r="B7731" s="94" t="s">
        <v>6416</v>
      </c>
    </row>
    <row r="7732" spans="2:2" x14ac:dyDescent="0.3">
      <c r="B7732" s="94" t="s">
        <v>6417</v>
      </c>
    </row>
    <row r="7733" spans="2:2" x14ac:dyDescent="0.3">
      <c r="B7733" s="94" t="s">
        <v>6418</v>
      </c>
    </row>
    <row r="7734" spans="2:2" x14ac:dyDescent="0.3">
      <c r="B7734" s="94" t="s">
        <v>6419</v>
      </c>
    </row>
    <row r="7735" spans="2:2" x14ac:dyDescent="0.3">
      <c r="B7735" s="94" t="s">
        <v>6420</v>
      </c>
    </row>
    <row r="7736" spans="2:2" x14ac:dyDescent="0.3">
      <c r="B7736" s="94" t="s">
        <v>6421</v>
      </c>
    </row>
    <row r="7737" spans="2:2" x14ac:dyDescent="0.3">
      <c r="B7737" s="94" t="s">
        <v>6422</v>
      </c>
    </row>
    <row r="7738" spans="2:2" x14ac:dyDescent="0.3">
      <c r="B7738" s="94" t="s">
        <v>6423</v>
      </c>
    </row>
    <row r="7739" spans="2:2" x14ac:dyDescent="0.3">
      <c r="B7739" s="94" t="s">
        <v>6424</v>
      </c>
    </row>
    <row r="7740" spans="2:2" x14ac:dyDescent="0.3">
      <c r="B7740" s="94" t="s">
        <v>6425</v>
      </c>
    </row>
    <row r="7741" spans="2:2" x14ac:dyDescent="0.3">
      <c r="B7741" s="94" t="s">
        <v>6426</v>
      </c>
    </row>
    <row r="7742" spans="2:2" x14ac:dyDescent="0.3">
      <c r="B7742" s="94" t="s">
        <v>6427</v>
      </c>
    </row>
    <row r="7743" spans="2:2" x14ac:dyDescent="0.3">
      <c r="B7743" s="94" t="s">
        <v>6428</v>
      </c>
    </row>
    <row r="7744" spans="2:2" x14ac:dyDescent="0.3">
      <c r="B7744" s="94" t="s">
        <v>6429</v>
      </c>
    </row>
    <row r="7745" spans="2:2" x14ac:dyDescent="0.3">
      <c r="B7745" s="94" t="s">
        <v>6430</v>
      </c>
    </row>
    <row r="7746" spans="2:2" x14ac:dyDescent="0.3">
      <c r="B7746" s="94" t="s">
        <v>2165</v>
      </c>
    </row>
    <row r="7748" spans="2:2" ht="18" x14ac:dyDescent="0.35">
      <c r="B7748" s="194" t="s">
        <v>351</v>
      </c>
    </row>
    <row r="7749" spans="2:2" x14ac:dyDescent="0.3">
      <c r="B7749" s="94" t="s">
        <v>2936</v>
      </c>
    </row>
    <row r="7750" spans="2:2" x14ac:dyDescent="0.3">
      <c r="B7750" s="195" t="s">
        <v>986</v>
      </c>
    </row>
    <row r="7751" spans="2:2" x14ac:dyDescent="0.3">
      <c r="B7751" s="195" t="s">
        <v>997</v>
      </c>
    </row>
    <row r="7752" spans="2:2" x14ac:dyDescent="0.3">
      <c r="B7752" s="94" t="s">
        <v>1475</v>
      </c>
    </row>
    <row r="7753" spans="2:2" x14ac:dyDescent="0.3">
      <c r="B7753" s="196" t="s">
        <v>6431</v>
      </c>
    </row>
    <row r="7754" spans="2:2" x14ac:dyDescent="0.3">
      <c r="B7754" s="94" t="s">
        <v>6432</v>
      </c>
    </row>
    <row r="7755" spans="2:2" x14ac:dyDescent="0.3">
      <c r="B7755" s="94" t="s">
        <v>6433</v>
      </c>
    </row>
    <row r="7756" spans="2:2" x14ac:dyDescent="0.3">
      <c r="B7756" s="94" t="s">
        <v>6434</v>
      </c>
    </row>
    <row r="7757" spans="2:2" x14ac:dyDescent="0.3">
      <c r="B7757" s="94" t="s">
        <v>6435</v>
      </c>
    </row>
    <row r="7758" spans="2:2" x14ac:dyDescent="0.3">
      <c r="B7758" s="94" t="s">
        <v>6408</v>
      </c>
    </row>
    <row r="7759" spans="2:2" x14ac:dyDescent="0.3">
      <c r="B7759" s="94" t="s">
        <v>6436</v>
      </c>
    </row>
    <row r="7760" spans="2:2" x14ac:dyDescent="0.3">
      <c r="B7760" s="94" t="s">
        <v>6437</v>
      </c>
    </row>
    <row r="7761" spans="2:2" x14ac:dyDescent="0.3">
      <c r="B7761" s="94" t="s">
        <v>6438</v>
      </c>
    </row>
    <row r="7762" spans="2:2" x14ac:dyDescent="0.3">
      <c r="B7762" s="94" t="s">
        <v>6439</v>
      </c>
    </row>
    <row r="7763" spans="2:2" x14ac:dyDescent="0.3">
      <c r="B7763" s="94" t="s">
        <v>6440</v>
      </c>
    </row>
    <row r="7764" spans="2:2" x14ac:dyDescent="0.3">
      <c r="B7764" s="94" t="s">
        <v>6441</v>
      </c>
    </row>
    <row r="7765" spans="2:2" x14ac:dyDescent="0.3">
      <c r="B7765" s="94" t="s">
        <v>6442</v>
      </c>
    </row>
    <row r="7766" spans="2:2" x14ac:dyDescent="0.3">
      <c r="B7766" s="94" t="s">
        <v>6443</v>
      </c>
    </row>
    <row r="7767" spans="2:2" x14ac:dyDescent="0.3">
      <c r="B7767" s="94" t="s">
        <v>6444</v>
      </c>
    </row>
    <row r="7768" spans="2:2" x14ac:dyDescent="0.3">
      <c r="B7768" s="94" t="s">
        <v>6445</v>
      </c>
    </row>
    <row r="7769" spans="2:2" x14ac:dyDescent="0.3">
      <c r="B7769" s="94" t="s">
        <v>6446</v>
      </c>
    </row>
    <row r="7770" spans="2:2" x14ac:dyDescent="0.3">
      <c r="B7770" s="94" t="s">
        <v>5312</v>
      </c>
    </row>
    <row r="7771" spans="2:2" x14ac:dyDescent="0.3">
      <c r="B7771" s="94" t="s">
        <v>6447</v>
      </c>
    </row>
    <row r="7772" spans="2:2" x14ac:dyDescent="0.3">
      <c r="B7772" s="94" t="s">
        <v>6448</v>
      </c>
    </row>
    <row r="7774" spans="2:2" ht="18" x14ac:dyDescent="0.35">
      <c r="B7774" s="194" t="s">
        <v>469</v>
      </c>
    </row>
    <row r="7775" spans="2:2" x14ac:dyDescent="0.3">
      <c r="B7775" s="94" t="s">
        <v>2936</v>
      </c>
    </row>
    <row r="7776" spans="2:2" x14ac:dyDescent="0.3">
      <c r="B7776" s="195" t="s">
        <v>986</v>
      </c>
    </row>
    <row r="7777" spans="2:2" x14ac:dyDescent="0.3">
      <c r="B7777" s="195" t="s">
        <v>997</v>
      </c>
    </row>
    <row r="7778" spans="2:2" x14ac:dyDescent="0.3">
      <c r="B7778" s="94" t="s">
        <v>6449</v>
      </c>
    </row>
    <row r="7779" spans="2:2" x14ac:dyDescent="0.3">
      <c r="B7779" s="196" t="s">
        <v>989</v>
      </c>
    </row>
    <row r="7780" spans="2:2" x14ac:dyDescent="0.3">
      <c r="B7780" s="94" t="s">
        <v>6450</v>
      </c>
    </row>
    <row r="7781" spans="2:2" x14ac:dyDescent="0.3">
      <c r="B7781" s="94" t="s">
        <v>6451</v>
      </c>
    </row>
    <row r="7782" spans="2:2" x14ac:dyDescent="0.3">
      <c r="B7782" s="94" t="s">
        <v>6452</v>
      </c>
    </row>
    <row r="7783" spans="2:2" x14ac:dyDescent="0.3">
      <c r="B7783" s="94" t="s">
        <v>6453</v>
      </c>
    </row>
    <row r="7784" spans="2:2" x14ac:dyDescent="0.3">
      <c r="B7784" s="94" t="s">
        <v>6454</v>
      </c>
    </row>
    <row r="7785" spans="2:2" x14ac:dyDescent="0.3">
      <c r="B7785" s="94" t="s">
        <v>6455</v>
      </c>
    </row>
    <row r="7786" spans="2:2" x14ac:dyDescent="0.3">
      <c r="B7786" s="94" t="s">
        <v>6456</v>
      </c>
    </row>
    <row r="7787" spans="2:2" x14ac:dyDescent="0.3">
      <c r="B7787" s="94" t="s">
        <v>995</v>
      </c>
    </row>
    <row r="7789" spans="2:2" ht="18" x14ac:dyDescent="0.35">
      <c r="B7789" s="194" t="s">
        <v>685</v>
      </c>
    </row>
    <row r="7790" spans="2:2" x14ac:dyDescent="0.3">
      <c r="B7790" s="195" t="s">
        <v>1750</v>
      </c>
    </row>
    <row r="7791" spans="2:2" x14ac:dyDescent="0.3">
      <c r="B7791" s="195" t="s">
        <v>1525</v>
      </c>
    </row>
    <row r="7792" spans="2:2" x14ac:dyDescent="0.3">
      <c r="B7792" s="195" t="s">
        <v>1024</v>
      </c>
    </row>
    <row r="7793" spans="2:2" x14ac:dyDescent="0.3">
      <c r="B7793" s="94" t="s">
        <v>1475</v>
      </c>
    </row>
    <row r="7794" spans="2:2" x14ac:dyDescent="0.3">
      <c r="B7794" s="196" t="s">
        <v>1154</v>
      </c>
    </row>
    <row r="7795" spans="2:2" x14ac:dyDescent="0.3">
      <c r="B7795" s="94" t="s">
        <v>6457</v>
      </c>
    </row>
    <row r="7796" spans="2:2" x14ac:dyDescent="0.3">
      <c r="B7796" s="94" t="s">
        <v>6458</v>
      </c>
    </row>
    <row r="7797" spans="2:2" x14ac:dyDescent="0.3">
      <c r="B7797" s="94" t="s">
        <v>6459</v>
      </c>
    </row>
    <row r="7798" spans="2:2" x14ac:dyDescent="0.3">
      <c r="B7798" s="94" t="s">
        <v>6460</v>
      </c>
    </row>
    <row r="7799" spans="2:2" x14ac:dyDescent="0.3">
      <c r="B7799" s="94" t="s">
        <v>6461</v>
      </c>
    </row>
    <row r="7800" spans="2:2" x14ac:dyDescent="0.3">
      <c r="B7800" s="94" t="s">
        <v>6462</v>
      </c>
    </row>
    <row r="7801" spans="2:2" x14ac:dyDescent="0.3">
      <c r="B7801" s="94" t="s">
        <v>6463</v>
      </c>
    </row>
    <row r="7803" spans="2:2" ht="18" x14ac:dyDescent="0.35">
      <c r="B7803" s="194" t="s">
        <v>229</v>
      </c>
    </row>
    <row r="7804" spans="2:2" x14ac:dyDescent="0.3">
      <c r="B7804" s="195" t="s">
        <v>1750</v>
      </c>
    </row>
    <row r="7805" spans="2:2" x14ac:dyDescent="0.3">
      <c r="B7805" s="195" t="s">
        <v>986</v>
      </c>
    </row>
    <row r="7806" spans="2:2" x14ac:dyDescent="0.3">
      <c r="B7806" s="195" t="s">
        <v>6464</v>
      </c>
    </row>
    <row r="7807" spans="2:2" x14ac:dyDescent="0.3">
      <c r="B7807" s="94" t="s">
        <v>988</v>
      </c>
    </row>
    <row r="7808" spans="2:2" x14ac:dyDescent="0.3">
      <c r="B7808" s="196" t="s">
        <v>989</v>
      </c>
    </row>
    <row r="7809" spans="2:2" x14ac:dyDescent="0.3">
      <c r="B7809" s="94" t="s">
        <v>6465</v>
      </c>
    </row>
    <row r="7810" spans="2:2" x14ac:dyDescent="0.3">
      <c r="B7810" s="94" t="s">
        <v>6466</v>
      </c>
    </row>
    <row r="7811" spans="2:2" x14ac:dyDescent="0.3">
      <c r="B7811" s="94" t="s">
        <v>6467</v>
      </c>
    </row>
    <row r="7812" spans="2:2" x14ac:dyDescent="0.3">
      <c r="B7812" s="94" t="s">
        <v>6468</v>
      </c>
    </row>
    <row r="7813" spans="2:2" x14ac:dyDescent="0.3">
      <c r="B7813" s="94" t="s">
        <v>6469</v>
      </c>
    </row>
    <row r="7814" spans="2:2" x14ac:dyDescent="0.3">
      <c r="B7814" s="94" t="s">
        <v>6470</v>
      </c>
    </row>
    <row r="7815" spans="2:2" x14ac:dyDescent="0.3">
      <c r="B7815" s="94" t="s">
        <v>6471</v>
      </c>
    </row>
    <row r="7816" spans="2:2" x14ac:dyDescent="0.3">
      <c r="B7816" s="94" t="s">
        <v>6472</v>
      </c>
    </row>
    <row r="7817" spans="2:2" x14ac:dyDescent="0.3">
      <c r="B7817" s="94" t="s">
        <v>6473</v>
      </c>
    </row>
    <row r="7818" spans="2:2" x14ac:dyDescent="0.3">
      <c r="B7818" s="94" t="s">
        <v>6474</v>
      </c>
    </row>
    <row r="7819" spans="2:2" x14ac:dyDescent="0.3">
      <c r="B7819" s="85" t="s">
        <v>3208</v>
      </c>
    </row>
    <row r="7820" spans="2:2" x14ac:dyDescent="0.3">
      <c r="B7820" s="94" t="s">
        <v>1402</v>
      </c>
    </row>
    <row r="7821" spans="2:2" x14ac:dyDescent="0.3">
      <c r="B7821" s="94" t="s">
        <v>2535</v>
      </c>
    </row>
    <row r="7823" spans="2:2" ht="18" x14ac:dyDescent="0.35">
      <c r="B7823" s="194" t="s">
        <v>822</v>
      </c>
    </row>
    <row r="7824" spans="2:2" x14ac:dyDescent="0.3">
      <c r="B7824" s="195" t="s">
        <v>5763</v>
      </c>
    </row>
    <row r="7825" spans="2:2" x14ac:dyDescent="0.3">
      <c r="B7825" s="195" t="s">
        <v>986</v>
      </c>
    </row>
    <row r="7826" spans="2:2" x14ac:dyDescent="0.3">
      <c r="B7826" s="195" t="s">
        <v>1024</v>
      </c>
    </row>
    <row r="7827" spans="2:2" x14ac:dyDescent="0.3">
      <c r="B7827" s="94" t="s">
        <v>1475</v>
      </c>
    </row>
    <row r="7828" spans="2:2" x14ac:dyDescent="0.3">
      <c r="B7828" s="196" t="s">
        <v>989</v>
      </c>
    </row>
    <row r="7829" spans="2:2" x14ac:dyDescent="0.3">
      <c r="B7829" s="94" t="s">
        <v>6475</v>
      </c>
    </row>
    <row r="7830" spans="2:2" x14ac:dyDescent="0.3">
      <c r="B7830" s="94" t="s">
        <v>6476</v>
      </c>
    </row>
    <row r="7831" spans="2:2" x14ac:dyDescent="0.3">
      <c r="B7831" s="94" t="s">
        <v>6477</v>
      </c>
    </row>
    <row r="7832" spans="2:2" x14ac:dyDescent="0.3">
      <c r="B7832" s="94" t="s">
        <v>6478</v>
      </c>
    </row>
    <row r="7833" spans="2:2" x14ac:dyDescent="0.3">
      <c r="B7833" s="94" t="s">
        <v>6479</v>
      </c>
    </row>
    <row r="7834" spans="2:2" x14ac:dyDescent="0.3">
      <c r="B7834" s="94" t="s">
        <v>6480</v>
      </c>
    </row>
    <row r="7835" spans="2:2" x14ac:dyDescent="0.3">
      <c r="B7835" s="94" t="s">
        <v>6481</v>
      </c>
    </row>
    <row r="7836" spans="2:2" x14ac:dyDescent="0.3">
      <c r="B7836" s="94" t="s">
        <v>6482</v>
      </c>
    </row>
    <row r="7837" spans="2:2" x14ac:dyDescent="0.3">
      <c r="B7837" s="94" t="s">
        <v>6483</v>
      </c>
    </row>
    <row r="7838" spans="2:2" x14ac:dyDescent="0.3">
      <c r="B7838" s="94" t="s">
        <v>6484</v>
      </c>
    </row>
    <row r="7840" spans="2:2" ht="18" x14ac:dyDescent="0.35">
      <c r="B7840" s="194" t="s">
        <v>270</v>
      </c>
    </row>
    <row r="7841" spans="2:2" x14ac:dyDescent="0.3">
      <c r="B7841" s="195" t="s">
        <v>1864</v>
      </c>
    </row>
    <row r="7842" spans="2:2" x14ac:dyDescent="0.3">
      <c r="B7842" s="195" t="s">
        <v>986</v>
      </c>
    </row>
    <row r="7843" spans="2:2" x14ac:dyDescent="0.3">
      <c r="B7843" s="195" t="s">
        <v>1366</v>
      </c>
    </row>
    <row r="7844" spans="2:2" x14ac:dyDescent="0.3">
      <c r="B7844" s="94" t="s">
        <v>6485</v>
      </c>
    </row>
    <row r="7845" spans="2:2" x14ac:dyDescent="0.3">
      <c r="B7845" s="196" t="s">
        <v>1384</v>
      </c>
    </row>
    <row r="7846" spans="2:2" x14ac:dyDescent="0.3">
      <c r="B7846" s="94" t="s">
        <v>6486</v>
      </c>
    </row>
    <row r="7847" spans="2:2" x14ac:dyDescent="0.3">
      <c r="B7847" s="94" t="s">
        <v>6487</v>
      </c>
    </row>
    <row r="7848" spans="2:2" x14ac:dyDescent="0.3">
      <c r="B7848" s="94" t="s">
        <v>6488</v>
      </c>
    </row>
    <row r="7849" spans="2:2" x14ac:dyDescent="0.3">
      <c r="B7849" s="94" t="s">
        <v>6489</v>
      </c>
    </row>
    <row r="7850" spans="2:2" x14ac:dyDescent="0.3">
      <c r="B7850" s="94" t="s">
        <v>6490</v>
      </c>
    </row>
    <row r="7852" spans="2:2" ht="18" x14ac:dyDescent="0.35">
      <c r="B7852" s="194" t="s">
        <v>6491</v>
      </c>
    </row>
    <row r="7853" spans="2:2" x14ac:dyDescent="0.3">
      <c r="B7853" s="195" t="s">
        <v>1344</v>
      </c>
    </row>
    <row r="7854" spans="2:2" x14ac:dyDescent="0.3">
      <c r="B7854" s="195" t="s">
        <v>986</v>
      </c>
    </row>
    <row r="7855" spans="2:2" x14ac:dyDescent="0.3">
      <c r="B7855" s="195" t="s">
        <v>1117</v>
      </c>
    </row>
    <row r="7856" spans="2:2" x14ac:dyDescent="0.3">
      <c r="B7856" s="94" t="s">
        <v>988</v>
      </c>
    </row>
    <row r="7857" spans="2:2" x14ac:dyDescent="0.3">
      <c r="B7857" s="196" t="s">
        <v>1669</v>
      </c>
    </row>
    <row r="7858" spans="2:2" x14ac:dyDescent="0.3">
      <c r="B7858" s="94" t="s">
        <v>6492</v>
      </c>
    </row>
    <row r="7859" spans="2:2" x14ac:dyDescent="0.3">
      <c r="B7859" s="94" t="s">
        <v>6493</v>
      </c>
    </row>
    <row r="7860" spans="2:2" x14ac:dyDescent="0.3">
      <c r="B7860" s="94" t="s">
        <v>6494</v>
      </c>
    </row>
    <row r="7861" spans="2:2" x14ac:dyDescent="0.3">
      <c r="B7861" s="94" t="s">
        <v>6495</v>
      </c>
    </row>
    <row r="7862" spans="2:2" x14ac:dyDescent="0.3">
      <c r="B7862" s="94" t="s">
        <v>6496</v>
      </c>
    </row>
    <row r="7863" spans="2:2" x14ac:dyDescent="0.3">
      <c r="B7863" s="94" t="s">
        <v>6497</v>
      </c>
    </row>
    <row r="7864" spans="2:2" x14ac:dyDescent="0.3">
      <c r="B7864" s="94" t="s">
        <v>6498</v>
      </c>
    </row>
    <row r="7866" spans="2:2" ht="18" x14ac:dyDescent="0.35">
      <c r="B7866" s="194" t="s">
        <v>527</v>
      </c>
    </row>
    <row r="7867" spans="2:2" x14ac:dyDescent="0.3">
      <c r="B7867" s="195" t="s">
        <v>1916</v>
      </c>
    </row>
    <row r="7868" spans="2:2" x14ac:dyDescent="0.3">
      <c r="B7868" s="195" t="s">
        <v>986</v>
      </c>
    </row>
    <row r="7869" spans="2:2" x14ac:dyDescent="0.3">
      <c r="B7869" s="195" t="s">
        <v>1024</v>
      </c>
    </row>
    <row r="7870" spans="2:2" x14ac:dyDescent="0.3">
      <c r="B7870" s="94" t="s">
        <v>988</v>
      </c>
    </row>
    <row r="7871" spans="2:2" x14ac:dyDescent="0.3">
      <c r="B7871" s="196" t="s">
        <v>1154</v>
      </c>
    </row>
    <row r="7872" spans="2:2" x14ac:dyDescent="0.3">
      <c r="B7872" s="94" t="s">
        <v>6499</v>
      </c>
    </row>
    <row r="7873" spans="2:2" x14ac:dyDescent="0.3">
      <c r="B7873" s="94" t="s">
        <v>6500</v>
      </c>
    </row>
    <row r="7874" spans="2:2" x14ac:dyDescent="0.3">
      <c r="B7874" s="94" t="s">
        <v>6501</v>
      </c>
    </row>
    <row r="7875" spans="2:2" x14ac:dyDescent="0.3">
      <c r="B7875" s="94" t="s">
        <v>6502</v>
      </c>
    </row>
    <row r="7876" spans="2:2" x14ac:dyDescent="0.3">
      <c r="B7876" s="94" t="s">
        <v>6503</v>
      </c>
    </row>
    <row r="7877" spans="2:2" x14ac:dyDescent="0.3">
      <c r="B7877" s="94" t="s">
        <v>6504</v>
      </c>
    </row>
    <row r="7878" spans="2:2" x14ac:dyDescent="0.3">
      <c r="B7878" s="94" t="s">
        <v>6505</v>
      </c>
    </row>
    <row r="7879" spans="2:2" x14ac:dyDescent="0.3">
      <c r="B7879" s="94" t="s">
        <v>6506</v>
      </c>
    </row>
    <row r="7880" spans="2:2" x14ac:dyDescent="0.3">
      <c r="B7880" s="94" t="s">
        <v>6507</v>
      </c>
    </row>
    <row r="7881" spans="2:2" x14ac:dyDescent="0.3">
      <c r="B7881" s="94" t="s">
        <v>6508</v>
      </c>
    </row>
    <row r="7882" spans="2:2" x14ac:dyDescent="0.3">
      <c r="B7882" s="94" t="s">
        <v>6509</v>
      </c>
    </row>
    <row r="7883" spans="2:2" x14ac:dyDescent="0.3">
      <c r="B7883" s="94" t="s">
        <v>6510</v>
      </c>
    </row>
    <row r="7884" spans="2:2" x14ac:dyDescent="0.3">
      <c r="B7884" s="94" t="s">
        <v>6511</v>
      </c>
    </row>
    <row r="7886" spans="2:2" ht="18" x14ac:dyDescent="0.35">
      <c r="B7886" s="194" t="s">
        <v>326</v>
      </c>
    </row>
    <row r="7887" spans="2:2" x14ac:dyDescent="0.3">
      <c r="B7887" s="195" t="s">
        <v>5763</v>
      </c>
    </row>
    <row r="7888" spans="2:2" x14ac:dyDescent="0.3">
      <c r="B7888" s="195" t="s">
        <v>986</v>
      </c>
    </row>
    <row r="7889" spans="2:2" x14ac:dyDescent="0.3">
      <c r="B7889" s="195" t="s">
        <v>997</v>
      </c>
    </row>
    <row r="7890" spans="2:2" x14ac:dyDescent="0.3">
      <c r="B7890" s="94" t="s">
        <v>6512</v>
      </c>
    </row>
    <row r="7891" spans="2:2" x14ac:dyDescent="0.3">
      <c r="B7891" s="94" t="s">
        <v>6513</v>
      </c>
    </row>
    <row r="7892" spans="2:2" x14ac:dyDescent="0.3">
      <c r="B7892" s="196" t="s">
        <v>1025</v>
      </c>
    </row>
    <row r="7893" spans="2:2" x14ac:dyDescent="0.3">
      <c r="B7893" s="94" t="s">
        <v>6514</v>
      </c>
    </row>
    <row r="7894" spans="2:2" x14ac:dyDescent="0.3">
      <c r="B7894" s="94" t="s">
        <v>6515</v>
      </c>
    </row>
    <row r="7895" spans="2:2" x14ac:dyDescent="0.3">
      <c r="B7895" s="94" t="s">
        <v>6516</v>
      </c>
    </row>
    <row r="7896" spans="2:2" x14ac:dyDescent="0.3">
      <c r="B7896" s="94" t="s">
        <v>6517</v>
      </c>
    </row>
    <row r="7897" spans="2:2" x14ac:dyDescent="0.3">
      <c r="B7897" s="94" t="s">
        <v>6518</v>
      </c>
    </row>
    <row r="7898" spans="2:2" x14ac:dyDescent="0.3">
      <c r="B7898" s="94" t="s">
        <v>6519</v>
      </c>
    </row>
    <row r="7899" spans="2:2" x14ac:dyDescent="0.3">
      <c r="B7899" s="94" t="s">
        <v>6520</v>
      </c>
    </row>
    <row r="7900" spans="2:2" x14ac:dyDescent="0.3">
      <c r="B7900" s="94" t="s">
        <v>6521</v>
      </c>
    </row>
    <row r="7901" spans="2:2" x14ac:dyDescent="0.3">
      <c r="B7901" s="94" t="s">
        <v>6522</v>
      </c>
    </row>
    <row r="7902" spans="2:2" x14ac:dyDescent="0.3">
      <c r="B7902" s="94" t="s">
        <v>6523</v>
      </c>
    </row>
    <row r="7903" spans="2:2" x14ac:dyDescent="0.3">
      <c r="B7903" s="94" t="s">
        <v>6524</v>
      </c>
    </row>
    <row r="7904" spans="2:2" x14ac:dyDescent="0.3">
      <c r="B7904" s="94" t="s">
        <v>6525</v>
      </c>
    </row>
    <row r="7905" spans="2:2" x14ac:dyDescent="0.3">
      <c r="B7905" s="94" t="s">
        <v>6526</v>
      </c>
    </row>
    <row r="7906" spans="2:2" x14ac:dyDescent="0.3">
      <c r="B7906" s="94" t="s">
        <v>6527</v>
      </c>
    </row>
    <row r="7907" spans="2:2" x14ac:dyDescent="0.3">
      <c r="B7907" s="94" t="s">
        <v>6528</v>
      </c>
    </row>
    <row r="7908" spans="2:2" x14ac:dyDescent="0.3">
      <c r="B7908" s="94" t="s">
        <v>6529</v>
      </c>
    </row>
    <row r="7909" spans="2:2" x14ac:dyDescent="0.3">
      <c r="B7909" s="94" t="s">
        <v>6530</v>
      </c>
    </row>
    <row r="7910" spans="2:2" x14ac:dyDescent="0.3">
      <c r="B7910" s="94" t="s">
        <v>6531</v>
      </c>
    </row>
    <row r="7911" spans="2:2" x14ac:dyDescent="0.3">
      <c r="B7911" s="94" t="s">
        <v>6532</v>
      </c>
    </row>
    <row r="7912" spans="2:2" x14ac:dyDescent="0.3">
      <c r="B7912" s="94" t="s">
        <v>6533</v>
      </c>
    </row>
    <row r="7913" spans="2:2" x14ac:dyDescent="0.3">
      <c r="B7913" s="94" t="s">
        <v>5262</v>
      </c>
    </row>
    <row r="7914" spans="2:2" x14ac:dyDescent="0.3">
      <c r="B7914" s="94" t="s">
        <v>5263</v>
      </c>
    </row>
    <row r="7915" spans="2:2" x14ac:dyDescent="0.3">
      <c r="B7915" s="94" t="s">
        <v>5264</v>
      </c>
    </row>
    <row r="7916" spans="2:2" x14ac:dyDescent="0.3">
      <c r="B7916" s="94" t="s">
        <v>5265</v>
      </c>
    </row>
    <row r="7917" spans="2:2" x14ac:dyDescent="0.3">
      <c r="B7917" s="94" t="s">
        <v>5266</v>
      </c>
    </row>
    <row r="7918" spans="2:2" x14ac:dyDescent="0.3">
      <c r="B7918" s="94" t="s">
        <v>5267</v>
      </c>
    </row>
    <row r="7919" spans="2:2" x14ac:dyDescent="0.3">
      <c r="B7919" s="94" t="s">
        <v>5268</v>
      </c>
    </row>
    <row r="7920" spans="2:2" x14ac:dyDescent="0.3">
      <c r="B7920" s="94" t="s">
        <v>5269</v>
      </c>
    </row>
    <row r="7921" spans="2:2" x14ac:dyDescent="0.3">
      <c r="B7921" s="94" t="s">
        <v>6534</v>
      </c>
    </row>
    <row r="7922" spans="2:2" x14ac:dyDescent="0.3">
      <c r="B7922" s="94" t="s">
        <v>6535</v>
      </c>
    </row>
    <row r="7923" spans="2:2" x14ac:dyDescent="0.3">
      <c r="B7923" s="94" t="s">
        <v>5271</v>
      </c>
    </row>
    <row r="7924" spans="2:2" x14ac:dyDescent="0.3">
      <c r="B7924" s="94" t="s">
        <v>5272</v>
      </c>
    </row>
    <row r="7925" spans="2:2" x14ac:dyDescent="0.3">
      <c r="B7925" s="94" t="s">
        <v>5273</v>
      </c>
    </row>
    <row r="7926" spans="2:2" x14ac:dyDescent="0.3">
      <c r="B7926" s="94" t="s">
        <v>6536</v>
      </c>
    </row>
    <row r="7927" spans="2:2" x14ac:dyDescent="0.3">
      <c r="B7927" s="94" t="s">
        <v>6537</v>
      </c>
    </row>
    <row r="7928" spans="2:2" x14ac:dyDescent="0.3">
      <c r="B7928" s="94" t="s">
        <v>6538</v>
      </c>
    </row>
    <row r="7929" spans="2:2" x14ac:dyDescent="0.3">
      <c r="B7929" s="94" t="s">
        <v>6539</v>
      </c>
    </row>
    <row r="7930" spans="2:2" x14ac:dyDescent="0.3">
      <c r="B7930" s="94" t="s">
        <v>6540</v>
      </c>
    </row>
    <row r="7931" spans="2:2" x14ac:dyDescent="0.3">
      <c r="B7931" s="94" t="s">
        <v>6541</v>
      </c>
    </row>
    <row r="7932" spans="2:2" x14ac:dyDescent="0.3">
      <c r="B7932" s="94" t="s">
        <v>6542</v>
      </c>
    </row>
    <row r="7933" spans="2:2" x14ac:dyDescent="0.3">
      <c r="B7933" s="94" t="s">
        <v>3661</v>
      </c>
    </row>
    <row r="7934" spans="2:2" x14ac:dyDescent="0.3">
      <c r="B7934" s="94" t="s">
        <v>6543</v>
      </c>
    </row>
    <row r="7935" spans="2:2" x14ac:dyDescent="0.3">
      <c r="B7935" s="94" t="s">
        <v>6544</v>
      </c>
    </row>
    <row r="7936" spans="2:2" x14ac:dyDescent="0.3">
      <c r="B7936" s="94" t="s">
        <v>6545</v>
      </c>
    </row>
    <row r="7937" spans="2:2" x14ac:dyDescent="0.3">
      <c r="B7937" s="94" t="s">
        <v>6546</v>
      </c>
    </row>
    <row r="7938" spans="2:2" x14ac:dyDescent="0.3">
      <c r="B7938" s="94" t="s">
        <v>6547</v>
      </c>
    </row>
    <row r="7939" spans="2:2" x14ac:dyDescent="0.3">
      <c r="B7939" s="94" t="s">
        <v>6548</v>
      </c>
    </row>
    <row r="7940" spans="2:2" x14ac:dyDescent="0.3">
      <c r="B7940" s="94" t="s">
        <v>6549</v>
      </c>
    </row>
    <row r="7941" spans="2:2" x14ac:dyDescent="0.3">
      <c r="B7941" s="94" t="s">
        <v>6550</v>
      </c>
    </row>
    <row r="7942" spans="2:2" x14ac:dyDescent="0.3">
      <c r="B7942" s="94" t="s">
        <v>6551</v>
      </c>
    </row>
    <row r="7944" spans="2:2" ht="18" x14ac:dyDescent="0.35">
      <c r="B7944" s="194" t="s">
        <v>447</v>
      </c>
    </row>
    <row r="7945" spans="2:2" x14ac:dyDescent="0.3">
      <c r="B7945" s="195" t="s">
        <v>1404</v>
      </c>
    </row>
    <row r="7946" spans="2:2" x14ac:dyDescent="0.3">
      <c r="B7946" s="195" t="s">
        <v>1283</v>
      </c>
    </row>
    <row r="7947" spans="2:2" x14ac:dyDescent="0.3">
      <c r="B7947" s="195" t="s">
        <v>1366</v>
      </c>
    </row>
    <row r="7948" spans="2:2" x14ac:dyDescent="0.3">
      <c r="B7948" s="94" t="s">
        <v>6552</v>
      </c>
    </row>
    <row r="7949" spans="2:2" x14ac:dyDescent="0.3">
      <c r="B7949" s="94" t="s">
        <v>6553</v>
      </c>
    </row>
    <row r="7950" spans="2:2" x14ac:dyDescent="0.3">
      <c r="B7950" s="94" t="s">
        <v>2299</v>
      </c>
    </row>
    <row r="7951" spans="2:2" x14ac:dyDescent="0.3">
      <c r="B7951" s="196" t="s">
        <v>989</v>
      </c>
    </row>
    <row r="7952" spans="2:2" x14ac:dyDescent="0.3">
      <c r="B7952" s="94" t="s">
        <v>6554</v>
      </c>
    </row>
    <row r="7953" spans="2:2" x14ac:dyDescent="0.3">
      <c r="B7953" s="94" t="s">
        <v>6555</v>
      </c>
    </row>
    <row r="7954" spans="2:2" x14ac:dyDescent="0.3">
      <c r="B7954" s="94" t="s">
        <v>6556</v>
      </c>
    </row>
    <row r="7955" spans="2:2" x14ac:dyDescent="0.3">
      <c r="B7955" s="94" t="s">
        <v>6557</v>
      </c>
    </row>
    <row r="7956" spans="2:2" x14ac:dyDescent="0.3">
      <c r="B7956" s="94" t="s">
        <v>6558</v>
      </c>
    </row>
    <row r="7957" spans="2:2" x14ac:dyDescent="0.3">
      <c r="B7957" s="94" t="s">
        <v>6559</v>
      </c>
    </row>
    <row r="7958" spans="2:2" x14ac:dyDescent="0.3">
      <c r="B7958" s="94" t="s">
        <v>6560</v>
      </c>
    </row>
    <row r="7959" spans="2:2" x14ac:dyDescent="0.3">
      <c r="B7959" s="94" t="s">
        <v>6561</v>
      </c>
    </row>
    <row r="7960" spans="2:2" x14ac:dyDescent="0.3">
      <c r="B7960" s="94" t="s">
        <v>6562</v>
      </c>
    </row>
    <row r="7961" spans="2:2" x14ac:dyDescent="0.3">
      <c r="B7961" s="94" t="s">
        <v>6563</v>
      </c>
    </row>
    <row r="7962" spans="2:2" x14ac:dyDescent="0.3">
      <c r="B7962" s="94" t="s">
        <v>6564</v>
      </c>
    </row>
    <row r="7963" spans="2:2" x14ac:dyDescent="0.3">
      <c r="B7963" s="94" t="s">
        <v>6565</v>
      </c>
    </row>
    <row r="7965" spans="2:2" ht="18" x14ac:dyDescent="0.35">
      <c r="B7965" s="194" t="s">
        <v>304</v>
      </c>
    </row>
    <row r="7966" spans="2:2" x14ac:dyDescent="0.3">
      <c r="B7966" s="195" t="s">
        <v>3336</v>
      </c>
    </row>
    <row r="7967" spans="2:2" x14ac:dyDescent="0.3">
      <c r="B7967" s="195" t="s">
        <v>986</v>
      </c>
    </row>
    <row r="7968" spans="2:2" x14ac:dyDescent="0.3">
      <c r="B7968" s="195" t="s">
        <v>1366</v>
      </c>
    </row>
    <row r="7969" spans="2:2" x14ac:dyDescent="0.3">
      <c r="B7969" s="94" t="s">
        <v>6566</v>
      </c>
    </row>
    <row r="7970" spans="2:2" x14ac:dyDescent="0.3">
      <c r="B7970" s="94" t="s">
        <v>6567</v>
      </c>
    </row>
    <row r="7971" spans="2:2" x14ac:dyDescent="0.3">
      <c r="B7971" s="94" t="s">
        <v>6568</v>
      </c>
    </row>
    <row r="7972" spans="2:2" x14ac:dyDescent="0.3">
      <c r="B7972" s="196" t="s">
        <v>1384</v>
      </c>
    </row>
    <row r="7973" spans="2:2" x14ac:dyDescent="0.3">
      <c r="B7973" s="94" t="s">
        <v>6569</v>
      </c>
    </row>
    <row r="7974" spans="2:2" x14ac:dyDescent="0.3">
      <c r="B7974" s="94" t="s">
        <v>6570</v>
      </c>
    </row>
    <row r="7975" spans="2:2" x14ac:dyDescent="0.3">
      <c r="B7975" s="94" t="s">
        <v>6571</v>
      </c>
    </row>
    <row r="7976" spans="2:2" x14ac:dyDescent="0.3">
      <c r="B7976" s="94" t="s">
        <v>6572</v>
      </c>
    </row>
    <row r="7977" spans="2:2" x14ac:dyDescent="0.3">
      <c r="B7977" s="94" t="s">
        <v>6573</v>
      </c>
    </row>
    <row r="7979" spans="2:2" ht="18" x14ac:dyDescent="0.35">
      <c r="B7979" s="194" t="s">
        <v>199</v>
      </c>
    </row>
    <row r="7980" spans="2:2" x14ac:dyDescent="0.3">
      <c r="B7980" s="94" t="s">
        <v>3854</v>
      </c>
    </row>
    <row r="7981" spans="2:2" x14ac:dyDescent="0.3">
      <c r="B7981" s="195" t="s">
        <v>986</v>
      </c>
    </row>
    <row r="7982" spans="2:2" x14ac:dyDescent="0.3">
      <c r="B7982" s="195" t="s">
        <v>997</v>
      </c>
    </row>
    <row r="7983" spans="2:2" x14ac:dyDescent="0.3">
      <c r="B7983" s="94" t="s">
        <v>1570</v>
      </c>
    </row>
    <row r="7984" spans="2:2" x14ac:dyDescent="0.3">
      <c r="B7984" s="196" t="s">
        <v>6574</v>
      </c>
    </row>
    <row r="7985" spans="2:2" x14ac:dyDescent="0.3">
      <c r="B7985" s="94" t="s">
        <v>6575</v>
      </c>
    </row>
    <row r="7986" spans="2:2" x14ac:dyDescent="0.3">
      <c r="B7986" s="94" t="s">
        <v>6576</v>
      </c>
    </row>
    <row r="7987" spans="2:2" x14ac:dyDescent="0.3">
      <c r="B7987" s="94" t="s">
        <v>6577</v>
      </c>
    </row>
    <row r="7988" spans="2:2" x14ac:dyDescent="0.3">
      <c r="B7988" s="94" t="s">
        <v>6578</v>
      </c>
    </row>
    <row r="7989" spans="2:2" x14ac:dyDescent="0.3">
      <c r="B7989" s="94" t="s">
        <v>6579</v>
      </c>
    </row>
    <row r="7991" spans="2:2" ht="18" x14ac:dyDescent="0.35">
      <c r="B7991" s="194" t="s">
        <v>540</v>
      </c>
    </row>
    <row r="7992" spans="2:2" x14ac:dyDescent="0.3">
      <c r="B7992" s="195" t="s">
        <v>2616</v>
      </c>
    </row>
    <row r="7993" spans="2:2" x14ac:dyDescent="0.3">
      <c r="B7993" s="195" t="s">
        <v>1008</v>
      </c>
    </row>
    <row r="7994" spans="2:2" x14ac:dyDescent="0.3">
      <c r="B7994" s="195" t="s">
        <v>4734</v>
      </c>
    </row>
    <row r="7995" spans="2:2" x14ac:dyDescent="0.3">
      <c r="B7995" s="94" t="s">
        <v>988</v>
      </c>
    </row>
    <row r="7996" spans="2:2" x14ac:dyDescent="0.3">
      <c r="B7996" s="196" t="s">
        <v>6580</v>
      </c>
    </row>
    <row r="7997" spans="2:2" x14ac:dyDescent="0.3">
      <c r="B7997" s="94" t="s">
        <v>6581</v>
      </c>
    </row>
    <row r="7998" spans="2:2" x14ac:dyDescent="0.3">
      <c r="B7998" s="94" t="s">
        <v>6582</v>
      </c>
    </row>
    <row r="7999" spans="2:2" x14ac:dyDescent="0.3">
      <c r="B7999" s="94" t="s">
        <v>6583</v>
      </c>
    </row>
    <row r="8000" spans="2:2" x14ac:dyDescent="0.3">
      <c r="B8000" s="94" t="s">
        <v>5831</v>
      </c>
    </row>
    <row r="8001" spans="2:2" x14ac:dyDescent="0.3">
      <c r="B8001" s="94" t="s">
        <v>6584</v>
      </c>
    </row>
    <row r="8002" spans="2:2" x14ac:dyDescent="0.3">
      <c r="B8002" s="94" t="s">
        <v>6585</v>
      </c>
    </row>
    <row r="8003" spans="2:2" x14ac:dyDescent="0.3">
      <c r="B8003" s="94" t="s">
        <v>6586</v>
      </c>
    </row>
    <row r="8004" spans="2:2" x14ac:dyDescent="0.3">
      <c r="B8004" s="94" t="s">
        <v>6587</v>
      </c>
    </row>
    <row r="8005" spans="2:2" x14ac:dyDescent="0.3">
      <c r="B8005" s="94" t="s">
        <v>6588</v>
      </c>
    </row>
    <row r="8006" spans="2:2" x14ac:dyDescent="0.3">
      <c r="B8006" s="94" t="s">
        <v>6589</v>
      </c>
    </row>
    <row r="8007" spans="2:2" x14ac:dyDescent="0.3">
      <c r="B8007" s="94" t="s">
        <v>6590</v>
      </c>
    </row>
    <row r="8008" spans="2:2" x14ac:dyDescent="0.3">
      <c r="B8008" s="94" t="s">
        <v>6591</v>
      </c>
    </row>
    <row r="8009" spans="2:2" x14ac:dyDescent="0.3">
      <c r="B8009" s="94" t="s">
        <v>6592</v>
      </c>
    </row>
    <row r="8010" spans="2:2" x14ac:dyDescent="0.3">
      <c r="B8010" s="94" t="s">
        <v>6593</v>
      </c>
    </row>
    <row r="8011" spans="2:2" x14ac:dyDescent="0.3">
      <c r="B8011" s="94" t="s">
        <v>6594</v>
      </c>
    </row>
    <row r="8012" spans="2:2" x14ac:dyDescent="0.3">
      <c r="B8012" s="94" t="s">
        <v>6595</v>
      </c>
    </row>
    <row r="8013" spans="2:2" x14ac:dyDescent="0.3">
      <c r="B8013" s="94" t="s">
        <v>6596</v>
      </c>
    </row>
    <row r="8014" spans="2:2" x14ac:dyDescent="0.3">
      <c r="B8014" s="94" t="s">
        <v>6597</v>
      </c>
    </row>
    <row r="8015" spans="2:2" x14ac:dyDescent="0.3">
      <c r="B8015" s="94" t="s">
        <v>2165</v>
      </c>
    </row>
    <row r="8016" spans="2:2" x14ac:dyDescent="0.3">
      <c r="B8016" s="94" t="s">
        <v>6598</v>
      </c>
    </row>
    <row r="8017" spans="2:2" x14ac:dyDescent="0.3">
      <c r="B8017" s="94" t="s">
        <v>6599</v>
      </c>
    </row>
    <row r="8018" spans="2:2" x14ac:dyDescent="0.3">
      <c r="B8018" s="94" t="s">
        <v>6600</v>
      </c>
    </row>
    <row r="8019" spans="2:2" x14ac:dyDescent="0.3">
      <c r="B8019" s="94" t="s">
        <v>6601</v>
      </c>
    </row>
    <row r="8020" spans="2:2" x14ac:dyDescent="0.3">
      <c r="B8020" s="94" t="s">
        <v>6602</v>
      </c>
    </row>
    <row r="8021" spans="2:2" x14ac:dyDescent="0.3">
      <c r="B8021" s="94" t="s">
        <v>6603</v>
      </c>
    </row>
    <row r="8023" spans="2:2" ht="18" x14ac:dyDescent="0.35">
      <c r="B8023" s="194" t="s">
        <v>230</v>
      </c>
    </row>
    <row r="8024" spans="2:2" x14ac:dyDescent="0.3">
      <c r="B8024" s="195" t="s">
        <v>3265</v>
      </c>
    </row>
    <row r="8025" spans="2:2" x14ac:dyDescent="0.3">
      <c r="B8025" s="195" t="s">
        <v>986</v>
      </c>
    </row>
    <row r="8026" spans="2:2" x14ac:dyDescent="0.3">
      <c r="B8026" s="195" t="s">
        <v>987</v>
      </c>
    </row>
    <row r="8027" spans="2:2" x14ac:dyDescent="0.3">
      <c r="B8027" s="94" t="s">
        <v>6604</v>
      </c>
    </row>
    <row r="8028" spans="2:2" x14ac:dyDescent="0.3">
      <c r="B8028" s="94" t="s">
        <v>6605</v>
      </c>
    </row>
    <row r="8029" spans="2:2" x14ac:dyDescent="0.3">
      <c r="B8029" s="196" t="s">
        <v>1384</v>
      </c>
    </row>
    <row r="8030" spans="2:2" x14ac:dyDescent="0.3">
      <c r="B8030" s="94" t="s">
        <v>6606</v>
      </c>
    </row>
    <row r="8031" spans="2:2" x14ac:dyDescent="0.3">
      <c r="B8031" s="94" t="s">
        <v>6607</v>
      </c>
    </row>
    <row r="8032" spans="2:2" x14ac:dyDescent="0.3">
      <c r="B8032" s="94" t="s">
        <v>6608</v>
      </c>
    </row>
    <row r="8033" spans="2:2" x14ac:dyDescent="0.3">
      <c r="B8033" s="94" t="s">
        <v>6609</v>
      </c>
    </row>
    <row r="8034" spans="2:2" x14ac:dyDescent="0.3">
      <c r="B8034" s="94" t="s">
        <v>6610</v>
      </c>
    </row>
    <row r="8035" spans="2:2" x14ac:dyDescent="0.3">
      <c r="B8035" s="94" t="s">
        <v>6611</v>
      </c>
    </row>
    <row r="8036" spans="2:2" x14ac:dyDescent="0.3">
      <c r="B8036" s="94" t="s">
        <v>6612</v>
      </c>
    </row>
    <row r="8037" spans="2:2" x14ac:dyDescent="0.3">
      <c r="B8037" s="94" t="s">
        <v>6613</v>
      </c>
    </row>
    <row r="8038" spans="2:2" x14ac:dyDescent="0.3">
      <c r="B8038" s="94" t="s">
        <v>6614</v>
      </c>
    </row>
    <row r="8039" spans="2:2" x14ac:dyDescent="0.3">
      <c r="B8039" s="94" t="s">
        <v>6615</v>
      </c>
    </row>
    <row r="8040" spans="2:2" x14ac:dyDescent="0.3">
      <c r="B8040" s="94" t="s">
        <v>6616</v>
      </c>
    </row>
    <row r="8041" spans="2:2" x14ac:dyDescent="0.3">
      <c r="B8041" s="94" t="s">
        <v>6617</v>
      </c>
    </row>
    <row r="8042" spans="2:2" x14ac:dyDescent="0.3">
      <c r="B8042" s="94" t="s">
        <v>6618</v>
      </c>
    </row>
    <row r="8043" spans="2:2" x14ac:dyDescent="0.3">
      <c r="B8043" s="94" t="s">
        <v>6619</v>
      </c>
    </row>
    <row r="8044" spans="2:2" x14ac:dyDescent="0.3">
      <c r="B8044" s="94" t="s">
        <v>6620</v>
      </c>
    </row>
    <row r="8045" spans="2:2" x14ac:dyDescent="0.3">
      <c r="B8045" s="94" t="s">
        <v>6621</v>
      </c>
    </row>
    <row r="8046" spans="2:2" x14ac:dyDescent="0.3">
      <c r="B8046" s="94" t="s">
        <v>6622</v>
      </c>
    </row>
    <row r="8047" spans="2:2" x14ac:dyDescent="0.3">
      <c r="B8047" s="94" t="s">
        <v>2165</v>
      </c>
    </row>
    <row r="8049" spans="2:2" ht="18" x14ac:dyDescent="0.35">
      <c r="B8049" s="194" t="s">
        <v>896</v>
      </c>
    </row>
    <row r="8050" spans="2:2" x14ac:dyDescent="0.3">
      <c r="B8050" s="195" t="s">
        <v>1116</v>
      </c>
    </row>
    <row r="8051" spans="2:2" x14ac:dyDescent="0.3">
      <c r="B8051" s="195" t="s">
        <v>986</v>
      </c>
    </row>
    <row r="8052" spans="2:2" x14ac:dyDescent="0.3">
      <c r="B8052" s="195" t="s">
        <v>1024</v>
      </c>
    </row>
    <row r="8053" spans="2:2" x14ac:dyDescent="0.3">
      <c r="B8053" s="94" t="s">
        <v>988</v>
      </c>
    </row>
    <row r="8054" spans="2:2" x14ac:dyDescent="0.3">
      <c r="B8054" s="196" t="s">
        <v>1154</v>
      </c>
    </row>
    <row r="8055" spans="2:2" x14ac:dyDescent="0.3">
      <c r="B8055" s="94" t="s">
        <v>6623</v>
      </c>
    </row>
    <row r="8056" spans="2:2" x14ac:dyDescent="0.3">
      <c r="B8056" s="94" t="s">
        <v>6624</v>
      </c>
    </row>
    <row r="8057" spans="2:2" x14ac:dyDescent="0.3">
      <c r="B8057" s="94" t="s">
        <v>6625</v>
      </c>
    </row>
    <row r="8058" spans="2:2" x14ac:dyDescent="0.3">
      <c r="B8058" s="94" t="s">
        <v>6626</v>
      </c>
    </row>
    <row r="8059" spans="2:2" x14ac:dyDescent="0.3">
      <c r="B8059" s="94" t="s">
        <v>6627</v>
      </c>
    </row>
    <row r="8060" spans="2:2" x14ac:dyDescent="0.3">
      <c r="B8060" s="94" t="s">
        <v>6628</v>
      </c>
    </row>
    <row r="8061" spans="2:2" x14ac:dyDescent="0.3">
      <c r="B8061" s="94" t="s">
        <v>6629</v>
      </c>
    </row>
    <row r="8062" spans="2:2" x14ac:dyDescent="0.3">
      <c r="B8062" s="85" t="s">
        <v>3385</v>
      </c>
    </row>
    <row r="8063" spans="2:2" x14ac:dyDescent="0.3">
      <c r="B8063" s="94" t="s">
        <v>3386</v>
      </c>
    </row>
    <row r="8064" spans="2:2" x14ac:dyDescent="0.3">
      <c r="B8064" s="94" t="s">
        <v>3387</v>
      </c>
    </row>
    <row r="8066" spans="2:2" ht="18" x14ac:dyDescent="0.35">
      <c r="B8066" s="194" t="s">
        <v>201</v>
      </c>
    </row>
    <row r="8067" spans="2:2" x14ac:dyDescent="0.3">
      <c r="B8067" s="94" t="s">
        <v>3566</v>
      </c>
    </row>
    <row r="8068" spans="2:2" x14ac:dyDescent="0.3">
      <c r="B8068" s="195" t="s">
        <v>986</v>
      </c>
    </row>
    <row r="8069" spans="2:2" x14ac:dyDescent="0.3">
      <c r="B8069" s="195" t="s">
        <v>987</v>
      </c>
    </row>
    <row r="8070" spans="2:2" x14ac:dyDescent="0.3">
      <c r="B8070" s="94" t="s">
        <v>1475</v>
      </c>
    </row>
    <row r="8071" spans="2:2" x14ac:dyDescent="0.3">
      <c r="B8071" s="196" t="s">
        <v>989</v>
      </c>
    </row>
    <row r="8072" spans="2:2" x14ac:dyDescent="0.3">
      <c r="B8072" s="94" t="s">
        <v>6630</v>
      </c>
    </row>
    <row r="8073" spans="2:2" x14ac:dyDescent="0.3">
      <c r="B8073" s="94" t="s">
        <v>6631</v>
      </c>
    </row>
    <row r="8074" spans="2:2" x14ac:dyDescent="0.3">
      <c r="B8074" s="94" t="s">
        <v>6632</v>
      </c>
    </row>
    <row r="8075" spans="2:2" x14ac:dyDescent="0.3">
      <c r="B8075" s="94" t="s">
        <v>6633</v>
      </c>
    </row>
    <row r="8076" spans="2:2" x14ac:dyDescent="0.3">
      <c r="B8076" s="94" t="s">
        <v>6634</v>
      </c>
    </row>
    <row r="8077" spans="2:2" x14ac:dyDescent="0.3">
      <c r="B8077" s="94" t="s">
        <v>6635</v>
      </c>
    </row>
    <row r="8078" spans="2:2" x14ac:dyDescent="0.3">
      <c r="B8078" s="94" t="s">
        <v>6636</v>
      </c>
    </row>
    <row r="8079" spans="2:2" x14ac:dyDescent="0.3">
      <c r="B8079" s="94" t="s">
        <v>6637</v>
      </c>
    </row>
    <row r="8081" spans="2:2" ht="18" x14ac:dyDescent="0.35">
      <c r="B8081" s="194" t="s">
        <v>520</v>
      </c>
    </row>
    <row r="8082" spans="2:2" x14ac:dyDescent="0.3">
      <c r="B8082" s="195" t="s">
        <v>3395</v>
      </c>
    </row>
    <row r="8083" spans="2:2" x14ac:dyDescent="0.3">
      <c r="B8083" s="195" t="s">
        <v>986</v>
      </c>
    </row>
    <row r="8084" spans="2:2" x14ac:dyDescent="0.3">
      <c r="B8084" s="195" t="s">
        <v>1153</v>
      </c>
    </row>
    <row r="8085" spans="2:2" x14ac:dyDescent="0.3">
      <c r="B8085" s="94" t="s">
        <v>6638</v>
      </c>
    </row>
    <row r="8086" spans="2:2" x14ac:dyDescent="0.3">
      <c r="B8086" s="196" t="s">
        <v>1154</v>
      </c>
    </row>
    <row r="8087" spans="2:2" x14ac:dyDescent="0.3">
      <c r="B8087" s="94" t="s">
        <v>6639</v>
      </c>
    </row>
    <row r="8088" spans="2:2" x14ac:dyDescent="0.3">
      <c r="B8088" s="94" t="s">
        <v>6640</v>
      </c>
    </row>
    <row r="8089" spans="2:2" x14ac:dyDescent="0.3">
      <c r="B8089" s="94" t="s">
        <v>6641</v>
      </c>
    </row>
    <row r="8090" spans="2:2" x14ac:dyDescent="0.3">
      <c r="B8090" s="94" t="s">
        <v>6642</v>
      </c>
    </row>
    <row r="8091" spans="2:2" x14ac:dyDescent="0.3">
      <c r="B8091" s="94" t="s">
        <v>6643</v>
      </c>
    </row>
    <row r="8092" spans="2:2" x14ac:dyDescent="0.3">
      <c r="B8092" s="94" t="s">
        <v>6584</v>
      </c>
    </row>
    <row r="8093" spans="2:2" x14ac:dyDescent="0.3">
      <c r="B8093" s="94" t="s">
        <v>6644</v>
      </c>
    </row>
    <row r="8094" spans="2:2" x14ac:dyDescent="0.3">
      <c r="B8094" s="94" t="s">
        <v>6645</v>
      </c>
    </row>
    <row r="8095" spans="2:2" x14ac:dyDescent="0.3">
      <c r="B8095" s="94" t="s">
        <v>6646</v>
      </c>
    </row>
    <row r="8096" spans="2:2" x14ac:dyDescent="0.3">
      <c r="B8096" s="94" t="s">
        <v>6647</v>
      </c>
    </row>
    <row r="8097" spans="2:2" x14ac:dyDescent="0.3">
      <c r="B8097" s="94" t="s">
        <v>6648</v>
      </c>
    </row>
    <row r="8098" spans="2:2" x14ac:dyDescent="0.3">
      <c r="B8098" s="94" t="s">
        <v>6649</v>
      </c>
    </row>
    <row r="8099" spans="2:2" x14ac:dyDescent="0.3">
      <c r="B8099" s="94" t="s">
        <v>6650</v>
      </c>
    </row>
    <row r="8100" spans="2:2" x14ac:dyDescent="0.3">
      <c r="B8100" s="94" t="s">
        <v>6651</v>
      </c>
    </row>
    <row r="8101" spans="2:2" x14ac:dyDescent="0.3">
      <c r="B8101" s="94" t="s">
        <v>6652</v>
      </c>
    </row>
    <row r="8102" spans="2:2" x14ac:dyDescent="0.3">
      <c r="B8102" s="85" t="s">
        <v>3208</v>
      </c>
    </row>
    <row r="8103" spans="2:2" x14ac:dyDescent="0.3">
      <c r="B8103" s="94" t="s">
        <v>1694</v>
      </c>
    </row>
    <row r="8104" spans="2:2" x14ac:dyDescent="0.3">
      <c r="B8104" s="94" t="s">
        <v>1695</v>
      </c>
    </row>
    <row r="8106" spans="2:2" ht="18" x14ac:dyDescent="0.35">
      <c r="B8106" s="194" t="s">
        <v>972</v>
      </c>
    </row>
    <row r="8107" spans="2:2" x14ac:dyDescent="0.3">
      <c r="B8107" s="195" t="s">
        <v>1604</v>
      </c>
    </row>
    <row r="8108" spans="2:2" x14ac:dyDescent="0.3">
      <c r="B8108" s="195" t="s">
        <v>986</v>
      </c>
    </row>
    <row r="8109" spans="2:2" x14ac:dyDescent="0.3">
      <c r="B8109" s="195" t="s">
        <v>1153</v>
      </c>
    </row>
    <row r="8110" spans="2:2" x14ac:dyDescent="0.3">
      <c r="B8110" s="94" t="s">
        <v>6653</v>
      </c>
    </row>
    <row r="8111" spans="2:2" x14ac:dyDescent="0.3">
      <c r="B8111" s="94" t="s">
        <v>6654</v>
      </c>
    </row>
    <row r="8112" spans="2:2" x14ac:dyDescent="0.3">
      <c r="B8112" s="196" t="s">
        <v>1346</v>
      </c>
    </row>
    <row r="8113" spans="2:2" x14ac:dyDescent="0.3">
      <c r="B8113" s="94" t="s">
        <v>6655</v>
      </c>
    </row>
    <row r="8114" spans="2:2" x14ac:dyDescent="0.3">
      <c r="B8114" s="94" t="s">
        <v>6656</v>
      </c>
    </row>
    <row r="8115" spans="2:2" x14ac:dyDescent="0.3">
      <c r="B8115" s="94" t="s">
        <v>6657</v>
      </c>
    </row>
    <row r="8116" spans="2:2" x14ac:dyDescent="0.3">
      <c r="B8116" s="94" t="s">
        <v>6658</v>
      </c>
    </row>
    <row r="8117" spans="2:2" x14ac:dyDescent="0.3">
      <c r="B8117" s="94" t="s">
        <v>6659</v>
      </c>
    </row>
    <row r="8118" spans="2:2" x14ac:dyDescent="0.3">
      <c r="B8118" s="94" t="s">
        <v>6660</v>
      </c>
    </row>
    <row r="8119" spans="2:2" x14ac:dyDescent="0.3">
      <c r="B8119" s="94" t="s">
        <v>6661</v>
      </c>
    </row>
    <row r="8120" spans="2:2" x14ac:dyDescent="0.3">
      <c r="B8120" s="94" t="s">
        <v>6662</v>
      </c>
    </row>
    <row r="8121" spans="2:2" x14ac:dyDescent="0.3">
      <c r="B8121" s="94" t="s">
        <v>6663</v>
      </c>
    </row>
    <row r="8122" spans="2:2" x14ac:dyDescent="0.3">
      <c r="B8122" s="94" t="s">
        <v>6664</v>
      </c>
    </row>
    <row r="8123" spans="2:2" x14ac:dyDescent="0.3">
      <c r="B8123" s="94" t="s">
        <v>6665</v>
      </c>
    </row>
    <row r="8124" spans="2:2" x14ac:dyDescent="0.3">
      <c r="B8124" s="94" t="s">
        <v>6666</v>
      </c>
    </row>
    <row r="8125" spans="2:2" x14ac:dyDescent="0.3">
      <c r="B8125" s="94" t="s">
        <v>6667</v>
      </c>
    </row>
    <row r="8126" spans="2:2" x14ac:dyDescent="0.3">
      <c r="B8126" s="94" t="s">
        <v>6668</v>
      </c>
    </row>
    <row r="8127" spans="2:2" x14ac:dyDescent="0.3">
      <c r="B8127" s="94" t="s">
        <v>6669</v>
      </c>
    </row>
    <row r="8128" spans="2:2" x14ac:dyDescent="0.3">
      <c r="B8128" s="94" t="s">
        <v>6670</v>
      </c>
    </row>
    <row r="8129" spans="2:2" x14ac:dyDescent="0.3">
      <c r="B8129" s="94" t="s">
        <v>6671</v>
      </c>
    </row>
    <row r="8131" spans="2:2" ht="18" x14ac:dyDescent="0.35">
      <c r="B8131" s="194" t="s">
        <v>977</v>
      </c>
    </row>
    <row r="8132" spans="2:2" x14ac:dyDescent="0.3">
      <c r="B8132" s="195" t="s">
        <v>1654</v>
      </c>
    </row>
    <row r="8133" spans="2:2" x14ac:dyDescent="0.3">
      <c r="B8133" s="195" t="s">
        <v>986</v>
      </c>
    </row>
    <row r="8134" spans="2:2" x14ac:dyDescent="0.3">
      <c r="B8134" s="195" t="s">
        <v>1153</v>
      </c>
    </row>
    <row r="8135" spans="2:2" x14ac:dyDescent="0.3">
      <c r="B8135" s="94" t="s">
        <v>6672</v>
      </c>
    </row>
    <row r="8136" spans="2:2" x14ac:dyDescent="0.3">
      <c r="B8136" s="196" t="s">
        <v>1346</v>
      </c>
    </row>
    <row r="8137" spans="2:2" x14ac:dyDescent="0.3">
      <c r="B8137" s="94" t="s">
        <v>6673</v>
      </c>
    </row>
    <row r="8138" spans="2:2" x14ac:dyDescent="0.3">
      <c r="B8138" s="94" t="s">
        <v>6674</v>
      </c>
    </row>
    <row r="8139" spans="2:2" x14ac:dyDescent="0.3">
      <c r="B8139" s="94" t="s">
        <v>6675</v>
      </c>
    </row>
    <row r="8140" spans="2:2" x14ac:dyDescent="0.3">
      <c r="B8140" s="94" t="s">
        <v>6676</v>
      </c>
    </row>
    <row r="8141" spans="2:2" x14ac:dyDescent="0.3">
      <c r="B8141" s="94" t="s">
        <v>6677</v>
      </c>
    </row>
    <row r="8142" spans="2:2" x14ac:dyDescent="0.3">
      <c r="B8142" s="94" t="s">
        <v>6678</v>
      </c>
    </row>
    <row r="8143" spans="2:2" x14ac:dyDescent="0.3">
      <c r="B8143" s="94" t="s">
        <v>6679</v>
      </c>
    </row>
    <row r="8144" spans="2:2" x14ac:dyDescent="0.3">
      <c r="B8144" s="94" t="s">
        <v>6680</v>
      </c>
    </row>
    <row r="8145" spans="2:2" x14ac:dyDescent="0.3">
      <c r="B8145" s="94" t="s">
        <v>6681</v>
      </c>
    </row>
    <row r="8146" spans="2:2" x14ac:dyDescent="0.3">
      <c r="B8146" s="94" t="s">
        <v>6682</v>
      </c>
    </row>
    <row r="8147" spans="2:2" x14ac:dyDescent="0.3">
      <c r="B8147" s="94" t="s">
        <v>6683</v>
      </c>
    </row>
    <row r="8148" spans="2:2" x14ac:dyDescent="0.3">
      <c r="B8148" s="94" t="s">
        <v>6684</v>
      </c>
    </row>
    <row r="8149" spans="2:2" x14ac:dyDescent="0.3">
      <c r="B8149" s="94" t="s">
        <v>6685</v>
      </c>
    </row>
    <row r="8150" spans="2:2" x14ac:dyDescent="0.3">
      <c r="B8150" s="94" t="s">
        <v>6686</v>
      </c>
    </row>
    <row r="8151" spans="2:2" x14ac:dyDescent="0.3">
      <c r="B8151" s="94" t="s">
        <v>6687</v>
      </c>
    </row>
    <row r="8152" spans="2:2" x14ac:dyDescent="0.3">
      <c r="B8152" s="94" t="s">
        <v>6688</v>
      </c>
    </row>
    <row r="8153" spans="2:2" x14ac:dyDescent="0.3">
      <c r="B8153" s="94" t="s">
        <v>6689</v>
      </c>
    </row>
    <row r="8154" spans="2:2" x14ac:dyDescent="0.3">
      <c r="B8154" s="94" t="s">
        <v>6690</v>
      </c>
    </row>
    <row r="8155" spans="2:2" x14ac:dyDescent="0.3">
      <c r="B8155" s="94" t="s">
        <v>6691</v>
      </c>
    </row>
    <row r="8156" spans="2:2" x14ac:dyDescent="0.3">
      <c r="B8156" s="94" t="s">
        <v>2057</v>
      </c>
    </row>
    <row r="8157" spans="2:2" x14ac:dyDescent="0.3">
      <c r="B8157" s="85" t="s">
        <v>3208</v>
      </c>
    </row>
    <row r="8158" spans="2:2" x14ac:dyDescent="0.3">
      <c r="B8158" s="94" t="s">
        <v>6692</v>
      </c>
    </row>
    <row r="8159" spans="2:2" x14ac:dyDescent="0.3">
      <c r="B8159" s="94" t="s">
        <v>6693</v>
      </c>
    </row>
    <row r="8160" spans="2:2" x14ac:dyDescent="0.3">
      <c r="B8160" s="94" t="s">
        <v>6694</v>
      </c>
    </row>
    <row r="8161" spans="2:2" x14ac:dyDescent="0.3">
      <c r="B8161" s="94" t="s">
        <v>6695</v>
      </c>
    </row>
    <row r="8163" spans="2:2" ht="18" x14ac:dyDescent="0.35">
      <c r="B8163" s="194" t="s">
        <v>528</v>
      </c>
    </row>
    <row r="8164" spans="2:2" x14ac:dyDescent="0.3">
      <c r="B8164" s="195" t="s">
        <v>1604</v>
      </c>
    </row>
    <row r="8165" spans="2:2" x14ac:dyDescent="0.3">
      <c r="B8165" s="195" t="s">
        <v>986</v>
      </c>
    </row>
    <row r="8166" spans="2:2" x14ac:dyDescent="0.3">
      <c r="B8166" s="195" t="s">
        <v>1153</v>
      </c>
    </row>
    <row r="8167" spans="2:2" x14ac:dyDescent="0.3">
      <c r="B8167" s="94" t="s">
        <v>6696</v>
      </c>
    </row>
    <row r="8168" spans="2:2" x14ac:dyDescent="0.3">
      <c r="B8168" s="196" t="s">
        <v>1346</v>
      </c>
    </row>
    <row r="8169" spans="2:2" x14ac:dyDescent="0.3">
      <c r="B8169" s="94" t="s">
        <v>6697</v>
      </c>
    </row>
    <row r="8170" spans="2:2" x14ac:dyDescent="0.3">
      <c r="B8170" s="94" t="s">
        <v>6698</v>
      </c>
    </row>
    <row r="8171" spans="2:2" x14ac:dyDescent="0.3">
      <c r="B8171" s="94" t="s">
        <v>6699</v>
      </c>
    </row>
    <row r="8172" spans="2:2" x14ac:dyDescent="0.3">
      <c r="B8172" s="94" t="s">
        <v>6700</v>
      </c>
    </row>
    <row r="8173" spans="2:2" x14ac:dyDescent="0.3">
      <c r="B8173" s="94" t="s">
        <v>6701</v>
      </c>
    </row>
    <row r="8174" spans="2:2" x14ac:dyDescent="0.3">
      <c r="B8174" s="94" t="s">
        <v>6702</v>
      </c>
    </row>
    <row r="8175" spans="2:2" x14ac:dyDescent="0.3">
      <c r="B8175" s="94" t="s">
        <v>6679</v>
      </c>
    </row>
    <row r="8176" spans="2:2" x14ac:dyDescent="0.3">
      <c r="B8176" s="94" t="s">
        <v>6703</v>
      </c>
    </row>
    <row r="8177" spans="2:2" x14ac:dyDescent="0.3">
      <c r="B8177" s="94" t="s">
        <v>6704</v>
      </c>
    </row>
    <row r="8178" spans="2:2" x14ac:dyDescent="0.3">
      <c r="B8178" s="94" t="s">
        <v>6705</v>
      </c>
    </row>
    <row r="8179" spans="2:2" x14ac:dyDescent="0.3">
      <c r="B8179" s="94" t="s">
        <v>6706</v>
      </c>
    </row>
    <row r="8180" spans="2:2" x14ac:dyDescent="0.3">
      <c r="B8180" s="94" t="s">
        <v>6707</v>
      </c>
    </row>
    <row r="8181" spans="2:2" x14ac:dyDescent="0.3">
      <c r="B8181" s="94" t="s">
        <v>6708</v>
      </c>
    </row>
    <row r="8182" spans="2:2" x14ac:dyDescent="0.3">
      <c r="B8182" s="94" t="s">
        <v>6709</v>
      </c>
    </row>
    <row r="8183" spans="2:2" x14ac:dyDescent="0.3">
      <c r="B8183" s="94" t="s">
        <v>6710</v>
      </c>
    </row>
    <row r="8184" spans="2:2" x14ac:dyDescent="0.3">
      <c r="B8184" s="94" t="s">
        <v>6711</v>
      </c>
    </row>
    <row r="8185" spans="2:2" x14ac:dyDescent="0.3">
      <c r="B8185" s="94" t="s">
        <v>6712</v>
      </c>
    </row>
    <row r="8186" spans="2:2" x14ac:dyDescent="0.3">
      <c r="B8186" s="94" t="s">
        <v>6713</v>
      </c>
    </row>
    <row r="8187" spans="2:2" x14ac:dyDescent="0.3">
      <c r="B8187" s="94" t="s">
        <v>6714</v>
      </c>
    </row>
    <row r="8188" spans="2:2" x14ac:dyDescent="0.3">
      <c r="B8188" s="94" t="s">
        <v>6715</v>
      </c>
    </row>
    <row r="8189" spans="2:2" x14ac:dyDescent="0.3">
      <c r="B8189" s="94" t="s">
        <v>6716</v>
      </c>
    </row>
    <row r="8190" spans="2:2" x14ac:dyDescent="0.3">
      <c r="B8190" s="94" t="s">
        <v>6717</v>
      </c>
    </row>
    <row r="8191" spans="2:2" x14ac:dyDescent="0.3">
      <c r="B8191" s="94" t="s">
        <v>6718</v>
      </c>
    </row>
    <row r="8192" spans="2:2" x14ac:dyDescent="0.3">
      <c r="B8192" s="94" t="s">
        <v>6719</v>
      </c>
    </row>
    <row r="8193" spans="2:2" x14ac:dyDescent="0.3">
      <c r="B8193" s="94" t="s">
        <v>6720</v>
      </c>
    </row>
    <row r="8194" spans="2:2" x14ac:dyDescent="0.3">
      <c r="B8194" s="94" t="s">
        <v>6721</v>
      </c>
    </row>
    <row r="8195" spans="2:2" x14ac:dyDescent="0.3">
      <c r="B8195" s="94" t="s">
        <v>6722</v>
      </c>
    </row>
    <row r="8196" spans="2:2" x14ac:dyDescent="0.3">
      <c r="B8196" s="94" t="s">
        <v>6723</v>
      </c>
    </row>
    <row r="8197" spans="2:2" x14ac:dyDescent="0.3">
      <c r="B8197" s="94" t="s">
        <v>6724</v>
      </c>
    </row>
    <row r="8198" spans="2:2" x14ac:dyDescent="0.3">
      <c r="B8198" s="94" t="s">
        <v>6725</v>
      </c>
    </row>
    <row r="8199" spans="2:2" x14ac:dyDescent="0.3">
      <c r="B8199" s="94" t="s">
        <v>6726</v>
      </c>
    </row>
    <row r="8200" spans="2:2" x14ac:dyDescent="0.3">
      <c r="B8200" s="94" t="s">
        <v>2165</v>
      </c>
    </row>
    <row r="8202" spans="2:2" ht="18" x14ac:dyDescent="0.35">
      <c r="B8202" s="194" t="s">
        <v>534</v>
      </c>
    </row>
    <row r="8203" spans="2:2" x14ac:dyDescent="0.3">
      <c r="B8203" s="195" t="s">
        <v>1344</v>
      </c>
    </row>
    <row r="8204" spans="2:2" x14ac:dyDescent="0.3">
      <c r="B8204" s="195" t="s">
        <v>986</v>
      </c>
    </row>
    <row r="8205" spans="2:2" x14ac:dyDescent="0.3">
      <c r="B8205" s="195" t="s">
        <v>1153</v>
      </c>
    </row>
    <row r="8206" spans="2:2" x14ac:dyDescent="0.3">
      <c r="B8206" s="94" t="s">
        <v>6727</v>
      </c>
    </row>
    <row r="8207" spans="2:2" x14ac:dyDescent="0.3">
      <c r="B8207" s="196" t="s">
        <v>1346</v>
      </c>
    </row>
    <row r="8208" spans="2:2" x14ac:dyDescent="0.3">
      <c r="B8208" s="94" t="s">
        <v>6728</v>
      </c>
    </row>
    <row r="8209" spans="2:2" x14ac:dyDescent="0.3">
      <c r="B8209" s="94" t="s">
        <v>6729</v>
      </c>
    </row>
    <row r="8210" spans="2:2" x14ac:dyDescent="0.3">
      <c r="B8210" s="94" t="s">
        <v>6730</v>
      </c>
    </row>
    <row r="8211" spans="2:2" x14ac:dyDescent="0.3">
      <c r="B8211" s="94" t="s">
        <v>6731</v>
      </c>
    </row>
    <row r="8212" spans="2:2" x14ac:dyDescent="0.3">
      <c r="B8212" s="94" t="s">
        <v>6732</v>
      </c>
    </row>
    <row r="8213" spans="2:2" x14ac:dyDescent="0.3">
      <c r="B8213" s="94" t="s">
        <v>6733</v>
      </c>
    </row>
    <row r="8214" spans="2:2" x14ac:dyDescent="0.3">
      <c r="B8214" s="94" t="s">
        <v>6734</v>
      </c>
    </row>
    <row r="8215" spans="2:2" x14ac:dyDescent="0.3">
      <c r="B8215" s="94" t="s">
        <v>6584</v>
      </c>
    </row>
    <row r="8216" spans="2:2" x14ac:dyDescent="0.3">
      <c r="B8216" s="94" t="s">
        <v>6735</v>
      </c>
    </row>
    <row r="8217" spans="2:2" x14ac:dyDescent="0.3">
      <c r="B8217" s="94" t="s">
        <v>6736</v>
      </c>
    </row>
    <row r="8218" spans="2:2" x14ac:dyDescent="0.3">
      <c r="B8218" s="94" t="s">
        <v>6737</v>
      </c>
    </row>
    <row r="8219" spans="2:2" x14ac:dyDescent="0.3">
      <c r="B8219" s="94" t="s">
        <v>6738</v>
      </c>
    </row>
    <row r="8220" spans="2:2" x14ac:dyDescent="0.3">
      <c r="B8220" s="94" t="s">
        <v>6739</v>
      </c>
    </row>
    <row r="8221" spans="2:2" x14ac:dyDescent="0.3">
      <c r="B8221" s="94" t="s">
        <v>6740</v>
      </c>
    </row>
    <row r="8222" spans="2:2" x14ac:dyDescent="0.3">
      <c r="B8222" s="94" t="s">
        <v>6741</v>
      </c>
    </row>
    <row r="8223" spans="2:2" x14ac:dyDescent="0.3">
      <c r="B8223" s="94" t="s">
        <v>6742</v>
      </c>
    </row>
    <row r="8224" spans="2:2" x14ac:dyDescent="0.3">
      <c r="B8224" s="94" t="s">
        <v>6743</v>
      </c>
    </row>
    <row r="8225" spans="2:2" x14ac:dyDescent="0.3">
      <c r="B8225" s="94" t="s">
        <v>2117</v>
      </c>
    </row>
    <row r="8226" spans="2:2" x14ac:dyDescent="0.3">
      <c r="B8226" s="94" t="s">
        <v>3382</v>
      </c>
    </row>
    <row r="8227" spans="2:2" x14ac:dyDescent="0.3">
      <c r="B8227" s="85" t="s">
        <v>3208</v>
      </c>
    </row>
    <row r="8228" spans="2:2" x14ac:dyDescent="0.3">
      <c r="B8228" s="94" t="s">
        <v>6744</v>
      </c>
    </row>
    <row r="8229" spans="2:2" x14ac:dyDescent="0.3">
      <c r="B8229" s="94" t="s">
        <v>6745</v>
      </c>
    </row>
    <row r="8231" spans="2:2" ht="18" x14ac:dyDescent="0.35">
      <c r="B8231" s="194" t="s">
        <v>399</v>
      </c>
    </row>
    <row r="8232" spans="2:2" x14ac:dyDescent="0.3">
      <c r="B8232" s="195" t="s">
        <v>996</v>
      </c>
    </row>
    <row r="8233" spans="2:2" x14ac:dyDescent="0.3">
      <c r="B8233" s="195" t="s">
        <v>986</v>
      </c>
    </row>
    <row r="8234" spans="2:2" x14ac:dyDescent="0.3">
      <c r="B8234" s="195" t="s">
        <v>1366</v>
      </c>
    </row>
    <row r="8235" spans="2:2" x14ac:dyDescent="0.3">
      <c r="B8235" s="94" t="s">
        <v>6746</v>
      </c>
    </row>
    <row r="8236" spans="2:2" x14ac:dyDescent="0.3">
      <c r="B8236" s="94" t="s">
        <v>6747</v>
      </c>
    </row>
    <row r="8237" spans="2:2" x14ac:dyDescent="0.3">
      <c r="B8237" s="94" t="s">
        <v>6748</v>
      </c>
    </row>
    <row r="8238" spans="2:2" x14ac:dyDescent="0.3">
      <c r="B8238" s="196" t="s">
        <v>1384</v>
      </c>
    </row>
    <row r="8239" spans="2:2" x14ac:dyDescent="0.3">
      <c r="B8239" s="94" t="s">
        <v>6749</v>
      </c>
    </row>
    <row r="8240" spans="2:2" x14ac:dyDescent="0.3">
      <c r="B8240" s="94" t="s">
        <v>6750</v>
      </c>
    </row>
    <row r="8241" spans="2:2" x14ac:dyDescent="0.3">
      <c r="B8241" s="94" t="s">
        <v>6751</v>
      </c>
    </row>
    <row r="8242" spans="2:2" x14ac:dyDescent="0.3">
      <c r="B8242" s="94" t="s">
        <v>6752</v>
      </c>
    </row>
    <row r="8243" spans="2:2" x14ac:dyDescent="0.3">
      <c r="B8243" s="94" t="s">
        <v>6753</v>
      </c>
    </row>
    <row r="8244" spans="2:2" x14ac:dyDescent="0.3">
      <c r="B8244" s="94" t="s">
        <v>6754</v>
      </c>
    </row>
    <row r="8245" spans="2:2" x14ac:dyDescent="0.3">
      <c r="B8245" s="94" t="s">
        <v>6755</v>
      </c>
    </row>
    <row r="8246" spans="2:2" x14ac:dyDescent="0.3">
      <c r="B8246" s="94" t="s">
        <v>6756</v>
      </c>
    </row>
    <row r="8247" spans="2:2" x14ac:dyDescent="0.3">
      <c r="B8247" s="94" t="s">
        <v>6757</v>
      </c>
    </row>
    <row r="8248" spans="2:2" x14ac:dyDescent="0.3">
      <c r="B8248" s="94" t="s">
        <v>6758</v>
      </c>
    </row>
    <row r="8249" spans="2:2" x14ac:dyDescent="0.3">
      <c r="B8249" s="94" t="s">
        <v>4362</v>
      </c>
    </row>
    <row r="8251" spans="2:2" ht="18" x14ac:dyDescent="0.35">
      <c r="B8251" s="194" t="s">
        <v>506</v>
      </c>
    </row>
    <row r="8252" spans="2:2" x14ac:dyDescent="0.3">
      <c r="B8252" s="195" t="s">
        <v>4637</v>
      </c>
    </row>
    <row r="8253" spans="2:2" x14ac:dyDescent="0.3">
      <c r="B8253" s="195" t="s">
        <v>986</v>
      </c>
    </row>
    <row r="8254" spans="2:2" x14ac:dyDescent="0.3">
      <c r="B8254" s="195" t="s">
        <v>997</v>
      </c>
    </row>
    <row r="8255" spans="2:2" x14ac:dyDescent="0.3">
      <c r="B8255" s="94" t="s">
        <v>6759</v>
      </c>
    </row>
    <row r="8256" spans="2:2" x14ac:dyDescent="0.3">
      <c r="B8256" s="196" t="s">
        <v>1058</v>
      </c>
    </row>
    <row r="8257" spans="2:2" x14ac:dyDescent="0.3">
      <c r="B8257" s="94" t="s">
        <v>6760</v>
      </c>
    </row>
    <row r="8258" spans="2:2" x14ac:dyDescent="0.3">
      <c r="B8258" s="94" t="s">
        <v>6761</v>
      </c>
    </row>
    <row r="8259" spans="2:2" x14ac:dyDescent="0.3">
      <c r="B8259" s="94" t="s">
        <v>6762</v>
      </c>
    </row>
    <row r="8260" spans="2:2" x14ac:dyDescent="0.3">
      <c r="B8260" s="94" t="s">
        <v>6763</v>
      </c>
    </row>
    <row r="8262" spans="2:2" ht="18" x14ac:dyDescent="0.35">
      <c r="B8262" s="194" t="s">
        <v>411</v>
      </c>
    </row>
    <row r="8263" spans="2:2" x14ac:dyDescent="0.3">
      <c r="B8263" s="195" t="s">
        <v>4637</v>
      </c>
    </row>
    <row r="8264" spans="2:2" x14ac:dyDescent="0.3">
      <c r="B8264" s="195" t="s">
        <v>986</v>
      </c>
    </row>
    <row r="8265" spans="2:2" x14ac:dyDescent="0.3">
      <c r="B8265" s="195" t="s">
        <v>997</v>
      </c>
    </row>
    <row r="8266" spans="2:2" x14ac:dyDescent="0.3">
      <c r="B8266" s="94" t="s">
        <v>6764</v>
      </c>
    </row>
    <row r="8267" spans="2:2" x14ac:dyDescent="0.3">
      <c r="B8267" s="196" t="s">
        <v>1384</v>
      </c>
    </row>
    <row r="8268" spans="2:2" x14ac:dyDescent="0.3">
      <c r="B8268" s="94" t="s">
        <v>6765</v>
      </c>
    </row>
    <row r="8269" spans="2:2" x14ac:dyDescent="0.3">
      <c r="B8269" s="94" t="s">
        <v>6766</v>
      </c>
    </row>
    <row r="8270" spans="2:2" x14ac:dyDescent="0.3">
      <c r="B8270" s="94" t="s">
        <v>6767</v>
      </c>
    </row>
    <row r="8271" spans="2:2" x14ac:dyDescent="0.3">
      <c r="B8271" s="94" t="s">
        <v>6768</v>
      </c>
    </row>
    <row r="8272" spans="2:2" x14ac:dyDescent="0.3">
      <c r="B8272" s="94" t="s">
        <v>6769</v>
      </c>
    </row>
    <row r="8273" spans="2:2" x14ac:dyDescent="0.3">
      <c r="B8273" s="94" t="s">
        <v>6770</v>
      </c>
    </row>
    <row r="8274" spans="2:2" x14ac:dyDescent="0.3">
      <c r="B8274" s="94" t="s">
        <v>6771</v>
      </c>
    </row>
    <row r="8275" spans="2:2" x14ac:dyDescent="0.3">
      <c r="B8275" s="94" t="s">
        <v>6772</v>
      </c>
    </row>
    <row r="8276" spans="2:2" x14ac:dyDescent="0.3">
      <c r="B8276" s="94" t="s">
        <v>6773</v>
      </c>
    </row>
    <row r="8278" spans="2:2" ht="18" x14ac:dyDescent="0.35">
      <c r="B8278" s="194" t="s">
        <v>800</v>
      </c>
    </row>
    <row r="8279" spans="2:2" x14ac:dyDescent="0.3">
      <c r="B8279" s="195" t="s">
        <v>1907</v>
      </c>
    </row>
    <row r="8280" spans="2:2" x14ac:dyDescent="0.3">
      <c r="B8280" s="195" t="s">
        <v>986</v>
      </c>
    </row>
    <row r="8281" spans="2:2" x14ac:dyDescent="0.3">
      <c r="B8281" s="195" t="s">
        <v>987</v>
      </c>
    </row>
    <row r="8282" spans="2:2" x14ac:dyDescent="0.3">
      <c r="B8282" s="94" t="s">
        <v>6774</v>
      </c>
    </row>
    <row r="8283" spans="2:2" x14ac:dyDescent="0.3">
      <c r="B8283" s="196" t="s">
        <v>1025</v>
      </c>
    </row>
    <row r="8284" spans="2:2" x14ac:dyDescent="0.3">
      <c r="B8284" s="94" t="s">
        <v>6775</v>
      </c>
    </row>
    <row r="8285" spans="2:2" x14ac:dyDescent="0.3">
      <c r="B8285" s="94" t="s">
        <v>6776</v>
      </c>
    </row>
    <row r="8286" spans="2:2" x14ac:dyDescent="0.3">
      <c r="B8286" s="94" t="s">
        <v>6777</v>
      </c>
    </row>
    <row r="8287" spans="2:2" x14ac:dyDescent="0.3">
      <c r="B8287" s="94" t="s">
        <v>6778</v>
      </c>
    </row>
    <row r="8288" spans="2:2" x14ac:dyDescent="0.3">
      <c r="B8288" s="94" t="s">
        <v>6779</v>
      </c>
    </row>
    <row r="8289" spans="2:2" x14ac:dyDescent="0.3">
      <c r="B8289" s="94" t="s">
        <v>6780</v>
      </c>
    </row>
    <row r="8290" spans="2:2" x14ac:dyDescent="0.3">
      <c r="B8290" s="94" t="s">
        <v>6781</v>
      </c>
    </row>
    <row r="8291" spans="2:2" x14ac:dyDescent="0.3">
      <c r="B8291" s="94" t="s">
        <v>6782</v>
      </c>
    </row>
    <row r="8292" spans="2:2" x14ac:dyDescent="0.3">
      <c r="B8292" s="94" t="s">
        <v>6783</v>
      </c>
    </row>
    <row r="8293" spans="2:2" x14ac:dyDescent="0.3">
      <c r="B8293" s="94" t="s">
        <v>6784</v>
      </c>
    </row>
    <row r="8294" spans="2:2" x14ac:dyDescent="0.3">
      <c r="B8294" s="94" t="s">
        <v>6785</v>
      </c>
    </row>
    <row r="8295" spans="2:2" x14ac:dyDescent="0.3">
      <c r="B8295" s="94" t="s">
        <v>6786</v>
      </c>
    </row>
    <row r="8296" spans="2:2" x14ac:dyDescent="0.3">
      <c r="B8296" s="94" t="s">
        <v>6787</v>
      </c>
    </row>
    <row r="8297" spans="2:2" x14ac:dyDescent="0.3">
      <c r="B8297" s="94" t="s">
        <v>6788</v>
      </c>
    </row>
    <row r="8298" spans="2:2" x14ac:dyDescent="0.3">
      <c r="B8298" s="94" t="s">
        <v>6789</v>
      </c>
    </row>
    <row r="8299" spans="2:2" x14ac:dyDescent="0.3">
      <c r="B8299" s="94" t="s">
        <v>6790</v>
      </c>
    </row>
    <row r="8300" spans="2:2" x14ac:dyDescent="0.3">
      <c r="B8300" s="94" t="s">
        <v>6791</v>
      </c>
    </row>
    <row r="8301" spans="2:2" x14ac:dyDescent="0.3">
      <c r="B8301" s="94" t="s">
        <v>6792</v>
      </c>
    </row>
    <row r="8302" spans="2:2" x14ac:dyDescent="0.3">
      <c r="B8302" s="94" t="s">
        <v>6793</v>
      </c>
    </row>
    <row r="8304" spans="2:2" ht="18" x14ac:dyDescent="0.35">
      <c r="B8304" s="194" t="s">
        <v>984</v>
      </c>
    </row>
    <row r="8305" spans="2:2" x14ac:dyDescent="0.3">
      <c r="B8305" s="195" t="s">
        <v>6794</v>
      </c>
    </row>
    <row r="8306" spans="2:2" x14ac:dyDescent="0.3">
      <c r="B8306" s="195" t="s">
        <v>986</v>
      </c>
    </row>
    <row r="8307" spans="2:2" x14ac:dyDescent="0.3">
      <c r="B8307" s="195" t="s">
        <v>1153</v>
      </c>
    </row>
    <row r="8308" spans="2:2" x14ac:dyDescent="0.3">
      <c r="B8308" s="94" t="s">
        <v>988</v>
      </c>
    </row>
    <row r="8309" spans="2:2" x14ac:dyDescent="0.3">
      <c r="B8309" s="196" t="s">
        <v>6795</v>
      </c>
    </row>
    <row r="8310" spans="2:2" x14ac:dyDescent="0.3">
      <c r="B8310" s="94" t="s">
        <v>6796</v>
      </c>
    </row>
    <row r="8311" spans="2:2" x14ac:dyDescent="0.3">
      <c r="B8311" s="94" t="s">
        <v>6797</v>
      </c>
    </row>
    <row r="8312" spans="2:2" x14ac:dyDescent="0.3">
      <c r="B8312" s="94" t="s">
        <v>6798</v>
      </c>
    </row>
    <row r="8313" spans="2:2" x14ac:dyDescent="0.3">
      <c r="B8313" s="94" t="s">
        <v>6799</v>
      </c>
    </row>
    <row r="8314" spans="2:2" x14ac:dyDescent="0.3">
      <c r="B8314" s="94" t="s">
        <v>6800</v>
      </c>
    </row>
    <row r="8315" spans="2:2" x14ac:dyDescent="0.3">
      <c r="B8315" s="94" t="s">
        <v>6801</v>
      </c>
    </row>
    <row r="8316" spans="2:2" x14ac:dyDescent="0.3">
      <c r="B8316" s="94" t="s">
        <v>6802</v>
      </c>
    </row>
    <row r="8317" spans="2:2" x14ac:dyDescent="0.3">
      <c r="B8317" s="94" t="s">
        <v>6803</v>
      </c>
    </row>
    <row r="8318" spans="2:2" x14ac:dyDescent="0.3">
      <c r="B8318" s="94" t="s">
        <v>6804</v>
      </c>
    </row>
    <row r="8319" spans="2:2" x14ac:dyDescent="0.3">
      <c r="B8319" s="94" t="s">
        <v>6805</v>
      </c>
    </row>
    <row r="8320" spans="2:2" x14ac:dyDescent="0.3">
      <c r="B8320" s="94" t="s">
        <v>6806</v>
      </c>
    </row>
    <row r="8321" spans="2:2" x14ac:dyDescent="0.3">
      <c r="B8321" s="94" t="s">
        <v>6807</v>
      </c>
    </row>
    <row r="8323" spans="2:2" ht="18" x14ac:dyDescent="0.35">
      <c r="B8323" s="194" t="s">
        <v>535</v>
      </c>
    </row>
    <row r="8324" spans="2:2" x14ac:dyDescent="0.3">
      <c r="B8324" s="195" t="s">
        <v>2735</v>
      </c>
    </row>
    <row r="8325" spans="2:2" x14ac:dyDescent="0.3">
      <c r="B8325" s="195" t="s">
        <v>1008</v>
      </c>
    </row>
    <row r="8326" spans="2:2" x14ac:dyDescent="0.3">
      <c r="B8326" s="195" t="s">
        <v>997</v>
      </c>
    </row>
    <row r="8327" spans="2:2" x14ac:dyDescent="0.3">
      <c r="B8327" s="94" t="s">
        <v>6808</v>
      </c>
    </row>
    <row r="8328" spans="2:2" x14ac:dyDescent="0.3">
      <c r="B8328" s="196" t="s">
        <v>999</v>
      </c>
    </row>
    <row r="8329" spans="2:2" x14ac:dyDescent="0.3">
      <c r="B8329" s="94" t="s">
        <v>6809</v>
      </c>
    </row>
    <row r="8330" spans="2:2" x14ac:dyDescent="0.3">
      <c r="B8330" s="94" t="s">
        <v>6810</v>
      </c>
    </row>
    <row r="8331" spans="2:2" x14ac:dyDescent="0.3">
      <c r="B8331" s="94" t="s">
        <v>6811</v>
      </c>
    </row>
    <row r="8332" spans="2:2" x14ac:dyDescent="0.3">
      <c r="B8332" s="94" t="s">
        <v>6812</v>
      </c>
    </row>
    <row r="8333" spans="2:2" x14ac:dyDescent="0.3">
      <c r="B8333" s="94" t="s">
        <v>6813</v>
      </c>
    </row>
    <row r="8334" spans="2:2" x14ac:dyDescent="0.3">
      <c r="B8334" s="94" t="s">
        <v>6814</v>
      </c>
    </row>
    <row r="8335" spans="2:2" x14ac:dyDescent="0.3">
      <c r="B8335" s="94" t="s">
        <v>6815</v>
      </c>
    </row>
    <row r="8336" spans="2:2" x14ac:dyDescent="0.3">
      <c r="B8336" s="94" t="s">
        <v>6816</v>
      </c>
    </row>
    <row r="8337" spans="2:2" x14ac:dyDescent="0.3">
      <c r="B8337" s="94" t="s">
        <v>6817</v>
      </c>
    </row>
    <row r="8338" spans="2:2" x14ac:dyDescent="0.3">
      <c r="B8338" s="94" t="s">
        <v>6818</v>
      </c>
    </row>
    <row r="8339" spans="2:2" x14ac:dyDescent="0.3">
      <c r="B8339" s="94" t="s">
        <v>6819</v>
      </c>
    </row>
    <row r="8340" spans="2:2" x14ac:dyDescent="0.3">
      <c r="B8340" s="94" t="s">
        <v>6820</v>
      </c>
    </row>
    <row r="8341" spans="2:2" x14ac:dyDescent="0.3">
      <c r="B8341" s="94" t="s">
        <v>6821</v>
      </c>
    </row>
    <row r="8342" spans="2:2" x14ac:dyDescent="0.3">
      <c r="B8342" s="94" t="s">
        <v>6822</v>
      </c>
    </row>
    <row r="8343" spans="2:2" x14ac:dyDescent="0.3">
      <c r="B8343" s="94" t="s">
        <v>6823</v>
      </c>
    </row>
    <row r="8345" spans="2:2" ht="18" x14ac:dyDescent="0.35">
      <c r="B8345" s="194" t="s">
        <v>508</v>
      </c>
    </row>
    <row r="8346" spans="2:2" x14ac:dyDescent="0.3">
      <c r="B8346" s="195" t="s">
        <v>1490</v>
      </c>
    </row>
    <row r="8347" spans="2:2" x14ac:dyDescent="0.3">
      <c r="B8347" s="195" t="s">
        <v>986</v>
      </c>
    </row>
    <row r="8348" spans="2:2" x14ac:dyDescent="0.3">
      <c r="B8348" s="195" t="s">
        <v>1153</v>
      </c>
    </row>
    <row r="8349" spans="2:2" x14ac:dyDescent="0.3">
      <c r="B8349" s="94" t="s">
        <v>6824</v>
      </c>
    </row>
    <row r="8350" spans="2:2" x14ac:dyDescent="0.3">
      <c r="B8350" s="94" t="s">
        <v>6825</v>
      </c>
    </row>
    <row r="8351" spans="2:2" x14ac:dyDescent="0.3">
      <c r="B8351" s="196" t="s">
        <v>1154</v>
      </c>
    </row>
    <row r="8352" spans="2:2" x14ac:dyDescent="0.3">
      <c r="B8352" s="94" t="s">
        <v>6826</v>
      </c>
    </row>
    <row r="8353" spans="2:2" x14ac:dyDescent="0.3">
      <c r="B8353" s="94" t="s">
        <v>6827</v>
      </c>
    </row>
    <row r="8354" spans="2:2" x14ac:dyDescent="0.3">
      <c r="B8354" s="94" t="s">
        <v>6828</v>
      </c>
    </row>
    <row r="8355" spans="2:2" x14ac:dyDescent="0.3">
      <c r="B8355" s="94" t="s">
        <v>6829</v>
      </c>
    </row>
    <row r="8356" spans="2:2" x14ac:dyDescent="0.3">
      <c r="B8356" s="94" t="s">
        <v>6830</v>
      </c>
    </row>
    <row r="8357" spans="2:2" x14ac:dyDescent="0.3">
      <c r="B8357" s="94" t="s">
        <v>3604</v>
      </c>
    </row>
    <row r="8358" spans="2:2" x14ac:dyDescent="0.3">
      <c r="B8358" s="94" t="s">
        <v>6584</v>
      </c>
    </row>
    <row r="8359" spans="2:2" x14ac:dyDescent="0.3">
      <c r="B8359" s="94" t="s">
        <v>6831</v>
      </c>
    </row>
    <row r="8360" spans="2:2" x14ac:dyDescent="0.3">
      <c r="B8360" s="94" t="s">
        <v>6832</v>
      </c>
    </row>
    <row r="8361" spans="2:2" x14ac:dyDescent="0.3">
      <c r="B8361" s="94" t="s">
        <v>6833</v>
      </c>
    </row>
    <row r="8362" spans="2:2" x14ac:dyDescent="0.3">
      <c r="B8362" s="94" t="s">
        <v>6834</v>
      </c>
    </row>
    <row r="8363" spans="2:2" x14ac:dyDescent="0.3">
      <c r="B8363" s="94" t="s">
        <v>6835</v>
      </c>
    </row>
    <row r="8364" spans="2:2" x14ac:dyDescent="0.3">
      <c r="B8364" s="94" t="s">
        <v>6836</v>
      </c>
    </row>
    <row r="8365" spans="2:2" x14ac:dyDescent="0.3">
      <c r="B8365" s="94" t="s">
        <v>6837</v>
      </c>
    </row>
    <row r="8366" spans="2:2" x14ac:dyDescent="0.3">
      <c r="B8366" s="94" t="s">
        <v>6838</v>
      </c>
    </row>
    <row r="8367" spans="2:2" x14ac:dyDescent="0.3">
      <c r="B8367" s="94" t="s">
        <v>6839</v>
      </c>
    </row>
    <row r="8368" spans="2:2" x14ac:dyDescent="0.3">
      <c r="B8368" s="94" t="s">
        <v>6840</v>
      </c>
    </row>
    <row r="8369" spans="2:2" x14ac:dyDescent="0.3">
      <c r="B8369" s="94" t="s">
        <v>6841</v>
      </c>
    </row>
    <row r="8370" spans="2:2" x14ac:dyDescent="0.3">
      <c r="B8370" s="94" t="s">
        <v>6842</v>
      </c>
    </row>
    <row r="8372" spans="2:2" ht="18" x14ac:dyDescent="0.35">
      <c r="B8372" s="194" t="s">
        <v>823</v>
      </c>
    </row>
    <row r="8373" spans="2:2" x14ac:dyDescent="0.3">
      <c r="B8373" s="195" t="s">
        <v>3597</v>
      </c>
    </row>
    <row r="8374" spans="2:2" x14ac:dyDescent="0.3">
      <c r="B8374" s="195" t="s">
        <v>986</v>
      </c>
    </row>
    <row r="8375" spans="2:2" x14ac:dyDescent="0.3">
      <c r="B8375" s="195" t="s">
        <v>1024</v>
      </c>
    </row>
    <row r="8376" spans="2:2" x14ac:dyDescent="0.3">
      <c r="B8376" s="94" t="s">
        <v>1475</v>
      </c>
    </row>
    <row r="8377" spans="2:2" x14ac:dyDescent="0.3">
      <c r="B8377" s="196" t="s">
        <v>989</v>
      </c>
    </row>
    <row r="8378" spans="2:2" x14ac:dyDescent="0.3">
      <c r="B8378" s="94" t="s">
        <v>6843</v>
      </c>
    </row>
    <row r="8379" spans="2:2" x14ac:dyDescent="0.3">
      <c r="B8379" s="94" t="s">
        <v>6844</v>
      </c>
    </row>
    <row r="8380" spans="2:2" x14ac:dyDescent="0.3">
      <c r="B8380" s="94" t="s">
        <v>6845</v>
      </c>
    </row>
    <row r="8381" spans="2:2" x14ac:dyDescent="0.3">
      <c r="B8381" s="94" t="s">
        <v>6846</v>
      </c>
    </row>
    <row r="8382" spans="2:2" x14ac:dyDescent="0.3">
      <c r="B8382" s="94" t="s">
        <v>6847</v>
      </c>
    </row>
    <row r="8383" spans="2:2" x14ac:dyDescent="0.3">
      <c r="B8383" s="94" t="s">
        <v>6848</v>
      </c>
    </row>
    <row r="8384" spans="2:2" x14ac:dyDescent="0.3">
      <c r="B8384" s="94" t="s">
        <v>6849</v>
      </c>
    </row>
    <row r="8385" spans="2:2" x14ac:dyDescent="0.3">
      <c r="B8385" s="94" t="s">
        <v>6850</v>
      </c>
    </row>
    <row r="8386" spans="2:2" x14ac:dyDescent="0.3">
      <c r="B8386" s="94" t="s">
        <v>6851</v>
      </c>
    </row>
    <row r="8387" spans="2:2" x14ac:dyDescent="0.3">
      <c r="B8387" s="94" t="s">
        <v>6852</v>
      </c>
    </row>
    <row r="8388" spans="2:2" x14ac:dyDescent="0.3">
      <c r="B8388" s="94" t="s">
        <v>6853</v>
      </c>
    </row>
    <row r="8389" spans="2:2" x14ac:dyDescent="0.3">
      <c r="B8389" s="94" t="s">
        <v>6854</v>
      </c>
    </row>
    <row r="8390" spans="2:2" x14ac:dyDescent="0.3">
      <c r="B8390" s="94" t="s">
        <v>6855</v>
      </c>
    </row>
    <row r="8391" spans="2:2" x14ac:dyDescent="0.3">
      <c r="B8391" s="94" t="s">
        <v>6856</v>
      </c>
    </row>
    <row r="8392" spans="2:2" x14ac:dyDescent="0.3">
      <c r="B8392" s="94" t="s">
        <v>6857</v>
      </c>
    </row>
    <row r="8393" spans="2:2" x14ac:dyDescent="0.3">
      <c r="B8393" s="94" t="s">
        <v>6858</v>
      </c>
    </row>
    <row r="8394" spans="2:2" x14ac:dyDescent="0.3">
      <c r="B8394" s="94" t="s">
        <v>6859</v>
      </c>
    </row>
    <row r="8395" spans="2:2" x14ac:dyDescent="0.3">
      <c r="B8395" s="94" t="s">
        <v>6860</v>
      </c>
    </row>
    <row r="8396" spans="2:2" x14ac:dyDescent="0.3">
      <c r="B8396" s="94" t="s">
        <v>6861</v>
      </c>
    </row>
    <row r="8397" spans="2:2" x14ac:dyDescent="0.3">
      <c r="B8397" s="94" t="s">
        <v>6862</v>
      </c>
    </row>
    <row r="8398" spans="2:2" x14ac:dyDescent="0.3">
      <c r="B8398" s="94" t="s">
        <v>6863</v>
      </c>
    </row>
    <row r="8399" spans="2:2" x14ac:dyDescent="0.3">
      <c r="B8399" s="94" t="s">
        <v>6864</v>
      </c>
    </row>
    <row r="8400" spans="2:2" x14ac:dyDescent="0.3">
      <c r="B8400" s="94" t="s">
        <v>6865</v>
      </c>
    </row>
    <row r="8401" spans="2:2" x14ac:dyDescent="0.3">
      <c r="B8401" s="94" t="s">
        <v>6866</v>
      </c>
    </row>
    <row r="8402" spans="2:2" x14ac:dyDescent="0.3">
      <c r="B8402" s="94" t="s">
        <v>6867</v>
      </c>
    </row>
    <row r="8403" spans="2:2" x14ac:dyDescent="0.3">
      <c r="B8403" s="94" t="s">
        <v>6868</v>
      </c>
    </row>
    <row r="8404" spans="2:2" x14ac:dyDescent="0.3">
      <c r="B8404" s="94" t="s">
        <v>6869</v>
      </c>
    </row>
    <row r="8405" spans="2:2" x14ac:dyDescent="0.3">
      <c r="B8405" s="94" t="s">
        <v>6870</v>
      </c>
    </row>
    <row r="8406" spans="2:2" x14ac:dyDescent="0.3">
      <c r="B8406" s="94" t="s">
        <v>6871</v>
      </c>
    </row>
    <row r="8407" spans="2:2" x14ac:dyDescent="0.3">
      <c r="B8407" s="94" t="s">
        <v>6872</v>
      </c>
    </row>
    <row r="8408" spans="2:2" x14ac:dyDescent="0.3">
      <c r="B8408" s="94" t="s">
        <v>6873</v>
      </c>
    </row>
    <row r="8409" spans="2:2" x14ac:dyDescent="0.3">
      <c r="B8409" s="94" t="s">
        <v>6874</v>
      </c>
    </row>
    <row r="8410" spans="2:2" x14ac:dyDescent="0.3">
      <c r="B8410" s="94" t="s">
        <v>6875</v>
      </c>
    </row>
    <row r="8411" spans="2:2" x14ac:dyDescent="0.3">
      <c r="B8411" s="94" t="s">
        <v>6876</v>
      </c>
    </row>
    <row r="8412" spans="2:2" x14ac:dyDescent="0.3">
      <c r="B8412" s="94" t="s">
        <v>6877</v>
      </c>
    </row>
    <row r="8413" spans="2:2" x14ac:dyDescent="0.3">
      <c r="B8413" s="94" t="s">
        <v>6878</v>
      </c>
    </row>
    <row r="8414" spans="2:2" x14ac:dyDescent="0.3">
      <c r="B8414" s="94" t="s">
        <v>6879</v>
      </c>
    </row>
    <row r="8415" spans="2:2" x14ac:dyDescent="0.3">
      <c r="B8415" s="94" t="s">
        <v>6880</v>
      </c>
    </row>
    <row r="8416" spans="2:2" x14ac:dyDescent="0.3">
      <c r="B8416" s="94" t="s">
        <v>6881</v>
      </c>
    </row>
    <row r="8417" spans="2:2" x14ac:dyDescent="0.3">
      <c r="B8417" s="94" t="s">
        <v>6882</v>
      </c>
    </row>
    <row r="8418" spans="2:2" x14ac:dyDescent="0.3">
      <c r="B8418" s="94" t="s">
        <v>6883</v>
      </c>
    </row>
    <row r="8419" spans="2:2" x14ac:dyDescent="0.3">
      <c r="B8419" s="94" t="s">
        <v>6884</v>
      </c>
    </row>
    <row r="8420" spans="2:2" x14ac:dyDescent="0.3">
      <c r="B8420" s="94" t="s">
        <v>6885</v>
      </c>
    </row>
    <row r="8421" spans="2:2" x14ac:dyDescent="0.3">
      <c r="B8421" s="94" t="s">
        <v>6886</v>
      </c>
    </row>
    <row r="8422" spans="2:2" x14ac:dyDescent="0.3">
      <c r="B8422" s="94" t="s">
        <v>6887</v>
      </c>
    </row>
    <row r="8423" spans="2:2" x14ac:dyDescent="0.3">
      <c r="B8423" s="94" t="s">
        <v>6888</v>
      </c>
    </row>
    <row r="8424" spans="2:2" x14ac:dyDescent="0.3">
      <c r="B8424" s="94" t="s">
        <v>6889</v>
      </c>
    </row>
    <row r="8425" spans="2:2" x14ac:dyDescent="0.3">
      <c r="B8425" s="94" t="s">
        <v>6890</v>
      </c>
    </row>
    <row r="8426" spans="2:2" x14ac:dyDescent="0.3">
      <c r="B8426" s="94" t="s">
        <v>6891</v>
      </c>
    </row>
    <row r="8427" spans="2:2" x14ac:dyDescent="0.3">
      <c r="B8427" s="94" t="s">
        <v>6892</v>
      </c>
    </row>
    <row r="8428" spans="2:2" x14ac:dyDescent="0.3">
      <c r="B8428" s="94" t="s">
        <v>6893</v>
      </c>
    </row>
    <row r="8429" spans="2:2" x14ac:dyDescent="0.3">
      <c r="B8429" s="94" t="s">
        <v>6894</v>
      </c>
    </row>
    <row r="8430" spans="2:2" x14ac:dyDescent="0.3">
      <c r="B8430" s="94" t="s">
        <v>6895</v>
      </c>
    </row>
    <row r="8431" spans="2:2" x14ac:dyDescent="0.3">
      <c r="B8431" s="94" t="s">
        <v>6896</v>
      </c>
    </row>
    <row r="8432" spans="2:2" x14ac:dyDescent="0.3">
      <c r="B8432" s="94" t="s">
        <v>6897</v>
      </c>
    </row>
    <row r="8433" spans="2:2" x14ac:dyDescent="0.3">
      <c r="B8433" s="94" t="s">
        <v>6898</v>
      </c>
    </row>
    <row r="8435" spans="2:2" ht="18" x14ac:dyDescent="0.35">
      <c r="B8435" s="194" t="s">
        <v>617</v>
      </c>
    </row>
    <row r="8436" spans="2:2" x14ac:dyDescent="0.3">
      <c r="B8436" s="195" t="s">
        <v>1750</v>
      </c>
    </row>
    <row r="8437" spans="2:2" x14ac:dyDescent="0.3">
      <c r="B8437" s="195" t="s">
        <v>986</v>
      </c>
    </row>
    <row r="8438" spans="2:2" x14ac:dyDescent="0.3">
      <c r="B8438" s="195" t="s">
        <v>997</v>
      </c>
    </row>
    <row r="8439" spans="2:2" x14ac:dyDescent="0.3">
      <c r="B8439" s="94" t="s">
        <v>6899</v>
      </c>
    </row>
    <row r="8440" spans="2:2" x14ac:dyDescent="0.3">
      <c r="B8440" s="94" t="s">
        <v>6900</v>
      </c>
    </row>
    <row r="8441" spans="2:2" x14ac:dyDescent="0.3">
      <c r="B8441" s="196" t="s">
        <v>1154</v>
      </c>
    </row>
    <row r="8442" spans="2:2" x14ac:dyDescent="0.3">
      <c r="B8442" s="94" t="s">
        <v>6901</v>
      </c>
    </row>
    <row r="8443" spans="2:2" x14ac:dyDescent="0.3">
      <c r="B8443" s="94" t="s">
        <v>6902</v>
      </c>
    </row>
    <row r="8444" spans="2:2" x14ac:dyDescent="0.3">
      <c r="B8444" s="94" t="s">
        <v>6903</v>
      </c>
    </row>
    <row r="8445" spans="2:2" x14ac:dyDescent="0.3">
      <c r="B8445" s="94" t="s">
        <v>6904</v>
      </c>
    </row>
    <row r="8446" spans="2:2" x14ac:dyDescent="0.3">
      <c r="B8446" s="94" t="s">
        <v>6905</v>
      </c>
    </row>
    <row r="8447" spans="2:2" x14ac:dyDescent="0.3">
      <c r="B8447" s="94" t="s">
        <v>6906</v>
      </c>
    </row>
    <row r="8448" spans="2:2" x14ac:dyDescent="0.3">
      <c r="B8448" s="94" t="s">
        <v>6907</v>
      </c>
    </row>
    <row r="8449" spans="2:2" x14ac:dyDescent="0.3">
      <c r="B8449" s="94" t="s">
        <v>6908</v>
      </c>
    </row>
    <row r="8450" spans="2:2" x14ac:dyDescent="0.3">
      <c r="B8450" s="94" t="s">
        <v>6909</v>
      </c>
    </row>
    <row r="8451" spans="2:2" x14ac:dyDescent="0.3">
      <c r="B8451" s="94" t="s">
        <v>6910</v>
      </c>
    </row>
    <row r="8452" spans="2:2" x14ac:dyDescent="0.3">
      <c r="B8452" s="85" t="s">
        <v>3034</v>
      </c>
    </row>
    <row r="8453" spans="2:2" x14ac:dyDescent="0.3">
      <c r="B8453" s="94" t="s">
        <v>6911</v>
      </c>
    </row>
    <row r="8454" spans="2:2" x14ac:dyDescent="0.3">
      <c r="B8454" s="94" t="s">
        <v>6912</v>
      </c>
    </row>
    <row r="8456" spans="2:2" ht="18" x14ac:dyDescent="0.35">
      <c r="B8456" s="194" t="s">
        <v>435</v>
      </c>
    </row>
    <row r="8457" spans="2:2" x14ac:dyDescent="0.3">
      <c r="B8457" s="195" t="s">
        <v>1344</v>
      </c>
    </row>
    <row r="8458" spans="2:2" x14ac:dyDescent="0.3">
      <c r="B8458" s="195" t="s">
        <v>986</v>
      </c>
    </row>
    <row r="8459" spans="2:2" x14ac:dyDescent="0.3">
      <c r="B8459" s="195" t="s">
        <v>2407</v>
      </c>
    </row>
    <row r="8460" spans="2:2" x14ac:dyDescent="0.3">
      <c r="B8460" s="94" t="s">
        <v>1475</v>
      </c>
    </row>
    <row r="8461" spans="2:2" x14ac:dyDescent="0.3">
      <c r="B8461" s="196" t="s">
        <v>989</v>
      </c>
    </row>
    <row r="8462" spans="2:2" x14ac:dyDescent="0.3">
      <c r="B8462" s="94" t="s">
        <v>6913</v>
      </c>
    </row>
    <row r="8463" spans="2:2" x14ac:dyDescent="0.3">
      <c r="B8463" s="94" t="s">
        <v>6914</v>
      </c>
    </row>
    <row r="8464" spans="2:2" x14ac:dyDescent="0.3">
      <c r="B8464" s="94" t="s">
        <v>6915</v>
      </c>
    </row>
    <row r="8465" spans="2:2" x14ac:dyDescent="0.3">
      <c r="B8465" s="94" t="s">
        <v>6916</v>
      </c>
    </row>
    <row r="8466" spans="2:2" x14ac:dyDescent="0.3">
      <c r="B8466" s="94" t="s">
        <v>6917</v>
      </c>
    </row>
    <row r="8467" spans="2:2" x14ac:dyDescent="0.3">
      <c r="B8467" s="94" t="s">
        <v>6918</v>
      </c>
    </row>
    <row r="8468" spans="2:2" x14ac:dyDescent="0.3">
      <c r="B8468" s="94" t="s">
        <v>6919</v>
      </c>
    </row>
    <row r="8469" spans="2:2" x14ac:dyDescent="0.3">
      <c r="B8469" s="94" t="s">
        <v>6920</v>
      </c>
    </row>
    <row r="8470" spans="2:2" x14ac:dyDescent="0.3">
      <c r="B8470" s="94" t="s">
        <v>6921</v>
      </c>
    </row>
    <row r="8471" spans="2:2" x14ac:dyDescent="0.3">
      <c r="B8471" s="94" t="s">
        <v>6922</v>
      </c>
    </row>
    <row r="8472" spans="2:2" x14ac:dyDescent="0.3">
      <c r="B8472" s="94" t="s">
        <v>6923</v>
      </c>
    </row>
    <row r="8473" spans="2:2" x14ac:dyDescent="0.3">
      <c r="B8473" s="94" t="s">
        <v>6924</v>
      </c>
    </row>
    <row r="8475" spans="2:2" ht="18" x14ac:dyDescent="0.35">
      <c r="B8475" s="194" t="s">
        <v>686</v>
      </c>
    </row>
    <row r="8476" spans="2:2" x14ac:dyDescent="0.3">
      <c r="B8476" s="195" t="s">
        <v>1750</v>
      </c>
    </row>
    <row r="8477" spans="2:2" x14ac:dyDescent="0.3">
      <c r="B8477" s="195" t="s">
        <v>1525</v>
      </c>
    </row>
    <row r="8478" spans="2:2" x14ac:dyDescent="0.3">
      <c r="B8478" s="195" t="s">
        <v>1024</v>
      </c>
    </row>
    <row r="8479" spans="2:2" x14ac:dyDescent="0.3">
      <c r="B8479" s="94" t="s">
        <v>1475</v>
      </c>
    </row>
    <row r="8480" spans="2:2" x14ac:dyDescent="0.3">
      <c r="B8480" s="196" t="s">
        <v>1154</v>
      </c>
    </row>
    <row r="8481" spans="2:2" x14ac:dyDescent="0.3">
      <c r="B8481" s="94" t="s">
        <v>6925</v>
      </c>
    </row>
    <row r="8482" spans="2:2" x14ac:dyDescent="0.3">
      <c r="B8482" s="94" t="s">
        <v>6926</v>
      </c>
    </row>
    <row r="8483" spans="2:2" x14ac:dyDescent="0.3">
      <c r="B8483" s="94" t="s">
        <v>6927</v>
      </c>
    </row>
    <row r="8484" spans="2:2" x14ac:dyDescent="0.3">
      <c r="B8484" s="94" t="s">
        <v>6928</v>
      </c>
    </row>
    <row r="8485" spans="2:2" x14ac:dyDescent="0.3">
      <c r="B8485" s="94" t="s">
        <v>6929</v>
      </c>
    </row>
    <row r="8486" spans="2:2" x14ac:dyDescent="0.3">
      <c r="B8486" s="94" t="s">
        <v>6930</v>
      </c>
    </row>
    <row r="8487" spans="2:2" x14ac:dyDescent="0.3">
      <c r="B8487" s="94" t="s">
        <v>6931</v>
      </c>
    </row>
    <row r="8489" spans="2:2" ht="18" x14ac:dyDescent="0.35">
      <c r="B8489" s="194" t="s">
        <v>253</v>
      </c>
    </row>
    <row r="8490" spans="2:2" x14ac:dyDescent="0.3">
      <c r="B8490" s="195" t="s">
        <v>1782</v>
      </c>
    </row>
    <row r="8491" spans="2:2" x14ac:dyDescent="0.3">
      <c r="B8491" s="195" t="s">
        <v>986</v>
      </c>
    </row>
    <row r="8492" spans="2:2" x14ac:dyDescent="0.3">
      <c r="B8492" s="195" t="s">
        <v>987</v>
      </c>
    </row>
    <row r="8493" spans="2:2" x14ac:dyDescent="0.3">
      <c r="B8493" s="94" t="s">
        <v>988</v>
      </c>
    </row>
    <row r="8494" spans="2:2" x14ac:dyDescent="0.3">
      <c r="B8494" s="196" t="s">
        <v>3397</v>
      </c>
    </row>
    <row r="8495" spans="2:2" x14ac:dyDescent="0.3">
      <c r="B8495" s="94" t="s">
        <v>6932</v>
      </c>
    </row>
    <row r="8496" spans="2:2" x14ac:dyDescent="0.3">
      <c r="B8496" s="94" t="s">
        <v>6933</v>
      </c>
    </row>
    <row r="8497" spans="2:2" x14ac:dyDescent="0.3">
      <c r="B8497" s="94" t="s">
        <v>6934</v>
      </c>
    </row>
    <row r="8498" spans="2:2" x14ac:dyDescent="0.3">
      <c r="B8498" s="94" t="s">
        <v>6935</v>
      </c>
    </row>
    <row r="8499" spans="2:2" x14ac:dyDescent="0.3">
      <c r="B8499" s="94" t="s">
        <v>6936</v>
      </c>
    </row>
    <row r="8500" spans="2:2" x14ac:dyDescent="0.3">
      <c r="B8500" s="94" t="s">
        <v>6937</v>
      </c>
    </row>
    <row r="8501" spans="2:2" x14ac:dyDescent="0.3">
      <c r="B8501" s="94" t="s">
        <v>6938</v>
      </c>
    </row>
    <row r="8502" spans="2:2" x14ac:dyDescent="0.3">
      <c r="B8502" s="94" t="s">
        <v>6939</v>
      </c>
    </row>
    <row r="8503" spans="2:2" x14ac:dyDescent="0.3">
      <c r="B8503" s="94" t="s">
        <v>6940</v>
      </c>
    </row>
    <row r="8504" spans="2:2" x14ac:dyDescent="0.3">
      <c r="B8504" s="94" t="s">
        <v>6941</v>
      </c>
    </row>
    <row r="8505" spans="2:2" x14ac:dyDescent="0.3">
      <c r="B8505" s="94" t="s">
        <v>6942</v>
      </c>
    </row>
    <row r="8506" spans="2:2" x14ac:dyDescent="0.3">
      <c r="B8506" s="94" t="s">
        <v>6943</v>
      </c>
    </row>
    <row r="8507" spans="2:2" x14ac:dyDescent="0.3">
      <c r="B8507" s="94" t="s">
        <v>6944</v>
      </c>
    </row>
    <row r="8509" spans="2:2" ht="18" x14ac:dyDescent="0.35">
      <c r="B8509" s="194" t="s">
        <v>405</v>
      </c>
    </row>
    <row r="8510" spans="2:2" x14ac:dyDescent="0.3">
      <c r="B8510" s="195" t="s">
        <v>1490</v>
      </c>
    </row>
    <row r="8511" spans="2:2" x14ac:dyDescent="0.3">
      <c r="B8511" s="195" t="s">
        <v>1525</v>
      </c>
    </row>
    <row r="8512" spans="2:2" x14ac:dyDescent="0.3">
      <c r="B8512" s="195" t="s">
        <v>987</v>
      </c>
    </row>
    <row r="8513" spans="2:2" x14ac:dyDescent="0.3">
      <c r="B8513" s="94" t="s">
        <v>1475</v>
      </c>
    </row>
    <row r="8514" spans="2:2" x14ac:dyDescent="0.3">
      <c r="B8514" s="196" t="s">
        <v>989</v>
      </c>
    </row>
    <row r="8515" spans="2:2" x14ac:dyDescent="0.3">
      <c r="B8515" s="94" t="s">
        <v>6945</v>
      </c>
    </row>
    <row r="8516" spans="2:2" x14ac:dyDescent="0.3">
      <c r="B8516" s="94" t="s">
        <v>6946</v>
      </c>
    </row>
    <row r="8517" spans="2:2" x14ac:dyDescent="0.3">
      <c r="B8517" s="94" t="s">
        <v>6947</v>
      </c>
    </row>
    <row r="8518" spans="2:2" x14ac:dyDescent="0.3">
      <c r="B8518" s="94" t="s">
        <v>6948</v>
      </c>
    </row>
    <row r="8519" spans="2:2" x14ac:dyDescent="0.3">
      <c r="B8519" s="85" t="s">
        <v>3208</v>
      </c>
    </row>
    <row r="8520" spans="2:2" x14ac:dyDescent="0.3">
      <c r="B8520" s="94" t="s">
        <v>6949</v>
      </c>
    </row>
    <row r="8521" spans="2:2" x14ac:dyDescent="0.3">
      <c r="B8521" s="94" t="s">
        <v>6950</v>
      </c>
    </row>
  </sheetData>
  <pageMargins left="0.7" right="0.7" top="0.75" bottom="0.75" header="0.51180555555555496" footer="0.51180555555555496"/>
  <pageSetup firstPageNumber="0" orientation="portrait" horizontalDpi="300" verticalDpi="300"/>
  <pictur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3313"/>
  <sheetViews>
    <sheetView showGridLines="0" topLeftCell="A1736" zoomScaleNormal="100" workbookViewId="0">
      <selection activeCell="G1758" sqref="G1758"/>
    </sheetView>
  </sheetViews>
  <sheetFormatPr defaultRowHeight="15.75" x14ac:dyDescent="0.3"/>
  <cols>
    <col min="1" max="1" width="3.5703125" style="94" customWidth="1"/>
    <col min="2" max="2" width="49.5703125" style="94" customWidth="1"/>
    <col min="3" max="3" width="16" style="94" customWidth="1"/>
    <col min="4" max="4" width="25.5703125" style="94" customWidth="1"/>
    <col min="5" max="1025" width="9.140625" style="94" customWidth="1"/>
  </cols>
  <sheetData>
    <row r="1" spans="2:2" ht="18" x14ac:dyDescent="0.35">
      <c r="B1" s="199" t="s">
        <v>6951</v>
      </c>
    </row>
    <row r="2" spans="2:2" ht="18" x14ac:dyDescent="0.35">
      <c r="B2" s="199" t="s">
        <v>142</v>
      </c>
    </row>
    <row r="3" spans="2:2" x14ac:dyDescent="0.3">
      <c r="B3" s="94" t="s">
        <v>6952</v>
      </c>
    </row>
    <row r="4" spans="2:2" x14ac:dyDescent="0.3">
      <c r="B4" s="94" t="s">
        <v>6953</v>
      </c>
    </row>
    <row r="5" spans="2:2" x14ac:dyDescent="0.3">
      <c r="B5" s="94" t="s">
        <v>6954</v>
      </c>
    </row>
    <row r="6" spans="2:2" x14ac:dyDescent="0.3">
      <c r="B6" s="94" t="s">
        <v>6955</v>
      </c>
    </row>
    <row r="8" spans="2:2" x14ac:dyDescent="0.3">
      <c r="B8" s="94" t="s">
        <v>6956</v>
      </c>
    </row>
    <row r="9" spans="2:2" x14ac:dyDescent="0.3">
      <c r="B9" s="94" t="s">
        <v>6957</v>
      </c>
    </row>
    <row r="10" spans="2:2" x14ac:dyDescent="0.3">
      <c r="B10" s="94" t="s">
        <v>6958</v>
      </c>
    </row>
    <row r="11" spans="2:2" x14ac:dyDescent="0.3">
      <c r="B11" s="94" t="s">
        <v>6959</v>
      </c>
    </row>
    <row r="12" spans="2:2" x14ac:dyDescent="0.3">
      <c r="B12" s="94" t="s">
        <v>6960</v>
      </c>
    </row>
    <row r="13" spans="2:2" x14ac:dyDescent="0.3">
      <c r="B13" s="94" t="s">
        <v>6961</v>
      </c>
    </row>
    <row r="14" spans="2:2" x14ac:dyDescent="0.3">
      <c r="B14" s="94" t="s">
        <v>6962</v>
      </c>
    </row>
    <row r="15" spans="2:2" x14ac:dyDescent="0.3">
      <c r="B15" s="94" t="s">
        <v>6085</v>
      </c>
    </row>
    <row r="17" spans="2:2" x14ac:dyDescent="0.3">
      <c r="B17" s="94" t="s">
        <v>6963</v>
      </c>
    </row>
    <row r="18" spans="2:2" x14ac:dyDescent="0.3">
      <c r="B18" s="94" t="s">
        <v>6964</v>
      </c>
    </row>
    <row r="19" spans="2:2" x14ac:dyDescent="0.3">
      <c r="B19" s="94" t="s">
        <v>6965</v>
      </c>
    </row>
    <row r="20" spans="2:2" x14ac:dyDescent="0.3">
      <c r="B20" s="94" t="s">
        <v>6966</v>
      </c>
    </row>
    <row r="21" spans="2:2" x14ac:dyDescent="0.3">
      <c r="B21" s="94" t="s">
        <v>6967</v>
      </c>
    </row>
    <row r="22" spans="2:2" x14ac:dyDescent="0.3">
      <c r="B22" s="94" t="s">
        <v>6968</v>
      </c>
    </row>
    <row r="23" spans="2:2" x14ac:dyDescent="0.3">
      <c r="B23" s="94" t="s">
        <v>6969</v>
      </c>
    </row>
    <row r="24" spans="2:2" x14ac:dyDescent="0.3">
      <c r="B24" s="94" t="s">
        <v>6970</v>
      </c>
    </row>
    <row r="25" spans="2:2" x14ac:dyDescent="0.3">
      <c r="B25" s="94" t="s">
        <v>6971</v>
      </c>
    </row>
    <row r="26" spans="2:2" x14ac:dyDescent="0.3">
      <c r="B26" s="94" t="s">
        <v>6972</v>
      </c>
    </row>
    <row r="27" spans="2:2" x14ac:dyDescent="0.3">
      <c r="B27" s="94" t="s">
        <v>6973</v>
      </c>
    </row>
    <row r="29" spans="2:2" ht="18" x14ac:dyDescent="0.35">
      <c r="B29" s="199" t="s">
        <v>619</v>
      </c>
    </row>
    <row r="30" spans="2:2" x14ac:dyDescent="0.3">
      <c r="B30" s="94" t="s">
        <v>6974</v>
      </c>
    </row>
    <row r="31" spans="2:2" x14ac:dyDescent="0.3">
      <c r="B31" s="94" t="s">
        <v>6975</v>
      </c>
    </row>
    <row r="32" spans="2:2" x14ac:dyDescent="0.3">
      <c r="B32" s="94" t="s">
        <v>6976</v>
      </c>
    </row>
    <row r="34" spans="2:2" ht="18" x14ac:dyDescent="0.35">
      <c r="B34" s="199" t="s">
        <v>143</v>
      </c>
    </row>
    <row r="35" spans="2:2" x14ac:dyDescent="0.3">
      <c r="B35" s="94" t="s">
        <v>6977</v>
      </c>
    </row>
    <row r="36" spans="2:2" x14ac:dyDescent="0.3">
      <c r="B36" s="94" t="s">
        <v>6978</v>
      </c>
    </row>
    <row r="37" spans="2:2" x14ac:dyDescent="0.3">
      <c r="B37" s="94" t="s">
        <v>6979</v>
      </c>
    </row>
    <row r="38" spans="2:2" x14ac:dyDescent="0.3">
      <c r="B38" s="94" t="s">
        <v>6980</v>
      </c>
    </row>
    <row r="39" spans="2:2" x14ac:dyDescent="0.3">
      <c r="B39" s="94" t="s">
        <v>6981</v>
      </c>
    </row>
    <row r="40" spans="2:2" x14ac:dyDescent="0.3">
      <c r="B40" s="94" t="s">
        <v>6982</v>
      </c>
    </row>
    <row r="41" spans="2:2" x14ac:dyDescent="0.3">
      <c r="B41" s="94" t="s">
        <v>5311</v>
      </c>
    </row>
    <row r="43" spans="2:2" ht="18" x14ac:dyDescent="0.35">
      <c r="B43" s="199" t="s">
        <v>144</v>
      </c>
    </row>
    <row r="44" spans="2:2" x14ac:dyDescent="0.3">
      <c r="B44" s="94" t="s">
        <v>6983</v>
      </c>
    </row>
    <row r="45" spans="2:2" x14ac:dyDescent="0.3">
      <c r="B45" s="94" t="s">
        <v>6984</v>
      </c>
    </row>
    <row r="46" spans="2:2" x14ac:dyDescent="0.3">
      <c r="B46" s="94" t="s">
        <v>6985</v>
      </c>
    </row>
    <row r="47" spans="2:2" x14ac:dyDescent="0.3">
      <c r="B47" s="94" t="s">
        <v>6986</v>
      </c>
    </row>
    <row r="48" spans="2:2" x14ac:dyDescent="0.3">
      <c r="B48" s="94" t="s">
        <v>6987</v>
      </c>
    </row>
    <row r="49" spans="2:2" x14ac:dyDescent="0.3">
      <c r="B49" s="94" t="s">
        <v>6988</v>
      </c>
    </row>
    <row r="50" spans="2:2" x14ac:dyDescent="0.3">
      <c r="B50" s="94" t="s">
        <v>6989</v>
      </c>
    </row>
    <row r="52" spans="2:2" ht="18" x14ac:dyDescent="0.35">
      <c r="B52" s="199" t="s">
        <v>146</v>
      </c>
    </row>
    <row r="53" spans="2:2" x14ac:dyDescent="0.3">
      <c r="B53" s="94" t="s">
        <v>6990</v>
      </c>
    </row>
    <row r="54" spans="2:2" x14ac:dyDescent="0.3">
      <c r="B54" s="94" t="s">
        <v>6991</v>
      </c>
    </row>
    <row r="56" spans="2:2" ht="18" x14ac:dyDescent="0.35">
      <c r="B56" s="199" t="s">
        <v>147</v>
      </c>
    </row>
    <row r="57" spans="2:2" x14ac:dyDescent="0.3">
      <c r="B57" s="94" t="s">
        <v>6992</v>
      </c>
    </row>
    <row r="58" spans="2:2" x14ac:dyDescent="0.3">
      <c r="B58" s="94" t="s">
        <v>6993</v>
      </c>
    </row>
    <row r="60" spans="2:2" ht="18" x14ac:dyDescent="0.35">
      <c r="B60" s="199" t="s">
        <v>148</v>
      </c>
    </row>
    <row r="61" spans="2:2" x14ac:dyDescent="0.3">
      <c r="B61" s="94" t="s">
        <v>6994</v>
      </c>
    </row>
    <row r="62" spans="2:2" x14ac:dyDescent="0.3">
      <c r="B62" s="94" t="s">
        <v>6995</v>
      </c>
    </row>
    <row r="63" spans="2:2" x14ac:dyDescent="0.3">
      <c r="B63" s="94" t="s">
        <v>6996</v>
      </c>
    </row>
    <row r="64" spans="2:2" x14ac:dyDescent="0.3">
      <c r="B64" s="94" t="s">
        <v>6997</v>
      </c>
    </row>
    <row r="65" spans="2:2" x14ac:dyDescent="0.3">
      <c r="B65" s="94" t="s">
        <v>6998</v>
      </c>
    </row>
    <row r="66" spans="2:2" x14ac:dyDescent="0.3">
      <c r="B66" s="94" t="s">
        <v>6999</v>
      </c>
    </row>
    <row r="68" spans="2:2" ht="18" x14ac:dyDescent="0.35">
      <c r="B68" s="199" t="s">
        <v>149</v>
      </c>
    </row>
    <row r="69" spans="2:2" x14ac:dyDescent="0.3">
      <c r="B69" s="94" t="s">
        <v>7000</v>
      </c>
    </row>
    <row r="70" spans="2:2" x14ac:dyDescent="0.3">
      <c r="B70" s="94" t="s">
        <v>7001</v>
      </c>
    </row>
    <row r="71" spans="2:2" x14ac:dyDescent="0.3">
      <c r="B71" s="94" t="s">
        <v>7002</v>
      </c>
    </row>
    <row r="72" spans="2:2" x14ac:dyDescent="0.3">
      <c r="B72" s="94" t="s">
        <v>7003</v>
      </c>
    </row>
    <row r="73" spans="2:2" x14ac:dyDescent="0.3">
      <c r="B73" s="94" t="s">
        <v>7004</v>
      </c>
    </row>
    <row r="74" spans="2:2" ht="18" x14ac:dyDescent="0.35">
      <c r="B74" s="199"/>
    </row>
    <row r="75" spans="2:2" ht="18" x14ac:dyDescent="0.35">
      <c r="B75" s="199" t="s">
        <v>150</v>
      </c>
    </row>
    <row r="76" spans="2:2" x14ac:dyDescent="0.3">
      <c r="B76" s="94" t="s">
        <v>7005</v>
      </c>
    </row>
    <row r="77" spans="2:2" x14ac:dyDescent="0.3">
      <c r="B77" s="94" t="s">
        <v>7006</v>
      </c>
    </row>
    <row r="78" spans="2:2" x14ac:dyDescent="0.3">
      <c r="B78" s="94" t="s">
        <v>7007</v>
      </c>
    </row>
    <row r="79" spans="2:2" x14ac:dyDescent="0.3">
      <c r="B79" s="94" t="s">
        <v>7008</v>
      </c>
    </row>
    <row r="80" spans="2:2" x14ac:dyDescent="0.3">
      <c r="B80" s="94" t="s">
        <v>7009</v>
      </c>
    </row>
    <row r="81" spans="2:2" x14ac:dyDescent="0.3">
      <c r="B81" s="94" t="s">
        <v>7010</v>
      </c>
    </row>
    <row r="82" spans="2:2" x14ac:dyDescent="0.3">
      <c r="B82" s="94" t="s">
        <v>7011</v>
      </c>
    </row>
    <row r="83" spans="2:2" x14ac:dyDescent="0.3">
      <c r="B83" s="94" t="s">
        <v>7012</v>
      </c>
    </row>
    <row r="85" spans="2:2" ht="18" x14ac:dyDescent="0.35">
      <c r="B85" s="199" t="s">
        <v>151</v>
      </c>
    </row>
    <row r="86" spans="2:2" x14ac:dyDescent="0.3">
      <c r="B86" s="94" t="s">
        <v>7013</v>
      </c>
    </row>
    <row r="87" spans="2:2" x14ac:dyDescent="0.3">
      <c r="B87" s="94" t="s">
        <v>7014</v>
      </c>
    </row>
    <row r="88" spans="2:2" x14ac:dyDescent="0.3">
      <c r="B88" s="94" t="s">
        <v>7015</v>
      </c>
    </row>
    <row r="90" spans="2:2" ht="18" x14ac:dyDescent="0.35">
      <c r="B90" s="199" t="s">
        <v>152</v>
      </c>
    </row>
    <row r="91" spans="2:2" x14ac:dyDescent="0.3">
      <c r="B91" s="94" t="s">
        <v>7016</v>
      </c>
    </row>
    <row r="92" spans="2:2" x14ac:dyDescent="0.3">
      <c r="B92" s="94" t="s">
        <v>7017</v>
      </c>
    </row>
    <row r="93" spans="2:2" x14ac:dyDescent="0.3">
      <c r="B93" s="94" t="s">
        <v>7018</v>
      </c>
    </row>
    <row r="95" spans="2:2" ht="18" x14ac:dyDescent="0.35">
      <c r="B95" s="199" t="s">
        <v>153</v>
      </c>
    </row>
    <row r="96" spans="2:2" x14ac:dyDescent="0.3">
      <c r="B96" s="94" t="s">
        <v>7019</v>
      </c>
    </row>
    <row r="97" spans="2:2" x14ac:dyDescent="0.3">
      <c r="B97" s="94" t="s">
        <v>7020</v>
      </c>
    </row>
    <row r="98" spans="2:2" x14ac:dyDescent="0.3">
      <c r="B98" s="94" t="s">
        <v>7021</v>
      </c>
    </row>
    <row r="100" spans="2:2" ht="18" x14ac:dyDescent="0.35">
      <c r="B100" s="199" t="s">
        <v>154</v>
      </c>
    </row>
    <row r="101" spans="2:2" x14ac:dyDescent="0.3">
      <c r="B101" s="94" t="s">
        <v>7022</v>
      </c>
    </row>
    <row r="102" spans="2:2" x14ac:dyDescent="0.3">
      <c r="B102" s="94" t="s">
        <v>7023</v>
      </c>
    </row>
    <row r="103" spans="2:2" x14ac:dyDescent="0.3">
      <c r="B103" s="94" t="s">
        <v>7024</v>
      </c>
    </row>
    <row r="104" spans="2:2" x14ac:dyDescent="0.3">
      <c r="B104" s="94" t="s">
        <v>7025</v>
      </c>
    </row>
    <row r="105" spans="2:2" x14ac:dyDescent="0.3">
      <c r="B105" s="94" t="s">
        <v>7026</v>
      </c>
    </row>
    <row r="106" spans="2:2" x14ac:dyDescent="0.3">
      <c r="B106" s="94" t="s">
        <v>7027</v>
      </c>
    </row>
    <row r="108" spans="2:2" ht="18" x14ac:dyDescent="0.35">
      <c r="B108" s="199" t="s">
        <v>155</v>
      </c>
    </row>
    <row r="109" spans="2:2" x14ac:dyDescent="0.3">
      <c r="B109" s="94" t="s">
        <v>7028</v>
      </c>
    </row>
    <row r="110" spans="2:2" x14ac:dyDescent="0.3">
      <c r="B110" s="94" t="s">
        <v>7029</v>
      </c>
    </row>
    <row r="111" spans="2:2" x14ac:dyDescent="0.3">
      <c r="B111" s="94" t="s">
        <v>7030</v>
      </c>
    </row>
    <row r="112" spans="2:2" x14ac:dyDescent="0.3">
      <c r="B112" s="94" t="s">
        <v>7031</v>
      </c>
    </row>
    <row r="114" spans="2:2" ht="18" x14ac:dyDescent="0.35">
      <c r="B114" s="199" t="s">
        <v>156</v>
      </c>
    </row>
    <row r="115" spans="2:2" x14ac:dyDescent="0.3">
      <c r="B115" s="94" t="s">
        <v>7032</v>
      </c>
    </row>
    <row r="116" spans="2:2" x14ac:dyDescent="0.3">
      <c r="B116" s="94" t="s">
        <v>7033</v>
      </c>
    </row>
    <row r="117" spans="2:2" x14ac:dyDescent="0.3">
      <c r="B117" s="94" t="s">
        <v>7034</v>
      </c>
    </row>
    <row r="118" spans="2:2" x14ac:dyDescent="0.3">
      <c r="B118" s="94" t="s">
        <v>7035</v>
      </c>
    </row>
    <row r="119" spans="2:2" x14ac:dyDescent="0.3">
      <c r="B119" s="94" t="s">
        <v>7036</v>
      </c>
    </row>
    <row r="120" spans="2:2" x14ac:dyDescent="0.3">
      <c r="B120" s="94" t="s">
        <v>7037</v>
      </c>
    </row>
    <row r="121" spans="2:2" x14ac:dyDescent="0.3">
      <c r="B121" s="94" t="s">
        <v>7038</v>
      </c>
    </row>
    <row r="122" spans="2:2" x14ac:dyDescent="0.3">
      <c r="B122" s="94" t="s">
        <v>7039</v>
      </c>
    </row>
    <row r="123" spans="2:2" x14ac:dyDescent="0.3">
      <c r="B123" s="94" t="s">
        <v>7040</v>
      </c>
    </row>
    <row r="124" spans="2:2" x14ac:dyDescent="0.3">
      <c r="B124" s="94" t="s">
        <v>7041</v>
      </c>
    </row>
    <row r="125" spans="2:2" x14ac:dyDescent="0.3">
      <c r="B125" s="94" t="s">
        <v>7042</v>
      </c>
    </row>
    <row r="126" spans="2:2" x14ac:dyDescent="0.3">
      <c r="B126" s="94" t="s">
        <v>7043</v>
      </c>
    </row>
    <row r="127" spans="2:2" x14ac:dyDescent="0.3">
      <c r="B127" s="94" t="s">
        <v>7044</v>
      </c>
    </row>
    <row r="128" spans="2:2" x14ac:dyDescent="0.3">
      <c r="B128" s="94" t="s">
        <v>7045</v>
      </c>
    </row>
    <row r="130" spans="2:2" ht="18" x14ac:dyDescent="0.35">
      <c r="B130" s="199" t="s">
        <v>157</v>
      </c>
    </row>
    <row r="131" spans="2:2" x14ac:dyDescent="0.3">
      <c r="B131" s="94" t="s">
        <v>7046</v>
      </c>
    </row>
    <row r="132" spans="2:2" x14ac:dyDescent="0.3">
      <c r="B132" s="94" t="s">
        <v>7047</v>
      </c>
    </row>
    <row r="133" spans="2:2" x14ac:dyDescent="0.3">
      <c r="B133" s="94" t="s">
        <v>7048</v>
      </c>
    </row>
    <row r="134" spans="2:2" x14ac:dyDescent="0.3">
      <c r="B134" s="94" t="s">
        <v>7049</v>
      </c>
    </row>
    <row r="136" spans="2:2" ht="18" x14ac:dyDescent="0.35">
      <c r="B136" s="199" t="s">
        <v>159</v>
      </c>
    </row>
    <row r="137" spans="2:2" x14ac:dyDescent="0.3">
      <c r="B137" s="94" t="s">
        <v>7050</v>
      </c>
    </row>
    <row r="138" spans="2:2" x14ac:dyDescent="0.3">
      <c r="B138" s="94" t="s">
        <v>7051</v>
      </c>
    </row>
    <row r="139" spans="2:2" x14ac:dyDescent="0.3">
      <c r="B139" s="94" t="s">
        <v>7052</v>
      </c>
    </row>
    <row r="140" spans="2:2" x14ac:dyDescent="0.3">
      <c r="B140" s="94" t="s">
        <v>7053</v>
      </c>
    </row>
    <row r="141" spans="2:2" x14ac:dyDescent="0.3">
      <c r="B141" s="94" t="s">
        <v>7054</v>
      </c>
    </row>
    <row r="143" spans="2:2" ht="18" x14ac:dyDescent="0.35">
      <c r="B143" s="199" t="s">
        <v>160</v>
      </c>
    </row>
    <row r="144" spans="2:2" x14ac:dyDescent="0.3">
      <c r="B144" s="94" t="s">
        <v>7055</v>
      </c>
    </row>
    <row r="145" spans="2:2" x14ac:dyDescent="0.3">
      <c r="B145" s="94" t="s">
        <v>7056</v>
      </c>
    </row>
    <row r="146" spans="2:2" x14ac:dyDescent="0.3">
      <c r="B146" s="94" t="s">
        <v>7057</v>
      </c>
    </row>
    <row r="147" spans="2:2" x14ac:dyDescent="0.3">
      <c r="B147" s="94" t="s">
        <v>7058</v>
      </c>
    </row>
    <row r="148" spans="2:2" x14ac:dyDescent="0.3">
      <c r="B148" s="94" t="s">
        <v>7059</v>
      </c>
    </row>
    <row r="149" spans="2:2" x14ac:dyDescent="0.3">
      <c r="B149" s="94" t="s">
        <v>7060</v>
      </c>
    </row>
    <row r="150" spans="2:2" x14ac:dyDescent="0.3">
      <c r="B150" s="94" t="s">
        <v>7061</v>
      </c>
    </row>
    <row r="151" spans="2:2" x14ac:dyDescent="0.3">
      <c r="B151" s="94" t="s">
        <v>7062</v>
      </c>
    </row>
    <row r="152" spans="2:2" x14ac:dyDescent="0.3">
      <c r="B152" s="94" t="s">
        <v>7063</v>
      </c>
    </row>
    <row r="153" spans="2:2" x14ac:dyDescent="0.3">
      <c r="B153" s="94" t="s">
        <v>7064</v>
      </c>
    </row>
    <row r="154" spans="2:2" x14ac:dyDescent="0.3">
      <c r="B154" s="94" t="s">
        <v>7065</v>
      </c>
    </row>
    <row r="155" spans="2:2" x14ac:dyDescent="0.3">
      <c r="B155" s="94" t="s">
        <v>7066</v>
      </c>
    </row>
    <row r="156" spans="2:2" x14ac:dyDescent="0.3">
      <c r="B156" s="94" t="s">
        <v>7067</v>
      </c>
    </row>
    <row r="157" spans="2:2" x14ac:dyDescent="0.3">
      <c r="B157" s="94" t="s">
        <v>7068</v>
      </c>
    </row>
    <row r="158" spans="2:2" x14ac:dyDescent="0.3">
      <c r="B158" s="85" t="s">
        <v>7069</v>
      </c>
    </row>
    <row r="159" spans="2:2" x14ac:dyDescent="0.3">
      <c r="B159" s="94" t="s">
        <v>7070</v>
      </c>
    </row>
    <row r="160" spans="2:2" x14ac:dyDescent="0.3">
      <c r="B160" s="94" t="s">
        <v>7071</v>
      </c>
    </row>
    <row r="161" spans="2:2" x14ac:dyDescent="0.3">
      <c r="B161" s="85" t="s">
        <v>7072</v>
      </c>
    </row>
    <row r="162" spans="2:2" x14ac:dyDescent="0.3">
      <c r="B162" s="94" t="s">
        <v>7073</v>
      </c>
    </row>
    <row r="163" spans="2:2" x14ac:dyDescent="0.3">
      <c r="B163" s="94" t="s">
        <v>7074</v>
      </c>
    </row>
    <row r="164" spans="2:2" x14ac:dyDescent="0.3">
      <c r="B164" s="94" t="s">
        <v>7075</v>
      </c>
    </row>
    <row r="165" spans="2:2" x14ac:dyDescent="0.3">
      <c r="B165" s="94" t="s">
        <v>7076</v>
      </c>
    </row>
    <row r="166" spans="2:2" x14ac:dyDescent="0.3">
      <c r="B166" s="94" t="s">
        <v>7077</v>
      </c>
    </row>
    <row r="167" spans="2:2" x14ac:dyDescent="0.3">
      <c r="B167" s="85" t="s">
        <v>7078</v>
      </c>
    </row>
    <row r="168" spans="2:2" x14ac:dyDescent="0.3">
      <c r="B168" s="94" t="s">
        <v>7079</v>
      </c>
    </row>
    <row r="169" spans="2:2" x14ac:dyDescent="0.3">
      <c r="B169" s="94" t="s">
        <v>7080</v>
      </c>
    </row>
    <row r="170" spans="2:2" x14ac:dyDescent="0.3">
      <c r="B170" s="94" t="s">
        <v>7081</v>
      </c>
    </row>
    <row r="172" spans="2:2" ht="18" x14ac:dyDescent="0.35">
      <c r="B172" s="199" t="s">
        <v>161</v>
      </c>
    </row>
    <row r="173" spans="2:2" x14ac:dyDescent="0.3">
      <c r="B173" s="94" t="s">
        <v>7082</v>
      </c>
    </row>
    <row r="174" spans="2:2" x14ac:dyDescent="0.3">
      <c r="B174" s="94" t="s">
        <v>7083</v>
      </c>
    </row>
    <row r="175" spans="2:2" x14ac:dyDescent="0.3">
      <c r="B175" s="94" t="s">
        <v>7084</v>
      </c>
    </row>
    <row r="176" spans="2:2" x14ac:dyDescent="0.3">
      <c r="B176" s="94" t="s">
        <v>7085</v>
      </c>
    </row>
    <row r="177" spans="2:2" x14ac:dyDescent="0.3">
      <c r="B177" s="94" t="s">
        <v>7086</v>
      </c>
    </row>
    <row r="178" spans="2:2" x14ac:dyDescent="0.3">
      <c r="B178" s="94" t="s">
        <v>7087</v>
      </c>
    </row>
    <row r="179" spans="2:2" x14ac:dyDescent="0.3">
      <c r="B179" s="94" t="s">
        <v>7088</v>
      </c>
    </row>
    <row r="180" spans="2:2" x14ac:dyDescent="0.3">
      <c r="B180" s="94" t="s">
        <v>7089</v>
      </c>
    </row>
    <row r="181" spans="2:2" x14ac:dyDescent="0.3">
      <c r="B181" s="94" t="s">
        <v>7090</v>
      </c>
    </row>
    <row r="182" spans="2:2" x14ac:dyDescent="0.3">
      <c r="B182" s="94" t="s">
        <v>7091</v>
      </c>
    </row>
    <row r="183" spans="2:2" x14ac:dyDescent="0.3">
      <c r="B183" s="94" t="s">
        <v>7092</v>
      </c>
    </row>
    <row r="184" spans="2:2" x14ac:dyDescent="0.3">
      <c r="B184" s="94" t="s">
        <v>7093</v>
      </c>
    </row>
    <row r="185" spans="2:2" x14ac:dyDescent="0.3">
      <c r="B185" s="94" t="s">
        <v>7094</v>
      </c>
    </row>
    <row r="186" spans="2:2" x14ac:dyDescent="0.3">
      <c r="B186" s="94" t="s">
        <v>7095</v>
      </c>
    </row>
    <row r="187" spans="2:2" x14ac:dyDescent="0.3">
      <c r="B187" s="94" t="s">
        <v>7096</v>
      </c>
    </row>
    <row r="188" spans="2:2" x14ac:dyDescent="0.3">
      <c r="B188" s="94" t="s">
        <v>7097</v>
      </c>
    </row>
    <row r="189" spans="2:2" x14ac:dyDescent="0.3">
      <c r="B189" s="94" t="s">
        <v>7098</v>
      </c>
    </row>
    <row r="191" spans="2:2" ht="18" x14ac:dyDescent="0.35">
      <c r="B191" s="199" t="s">
        <v>162</v>
      </c>
    </row>
    <row r="192" spans="2:2" x14ac:dyDescent="0.3">
      <c r="B192" s="94" t="s">
        <v>7099</v>
      </c>
    </row>
    <row r="193" spans="2:2" x14ac:dyDescent="0.3">
      <c r="B193" s="94" t="s">
        <v>7100</v>
      </c>
    </row>
    <row r="194" spans="2:2" x14ac:dyDescent="0.3">
      <c r="B194" s="94" t="s">
        <v>7101</v>
      </c>
    </row>
    <row r="195" spans="2:2" x14ac:dyDescent="0.3">
      <c r="B195" s="94" t="s">
        <v>7102</v>
      </c>
    </row>
    <row r="196" spans="2:2" x14ac:dyDescent="0.3">
      <c r="B196" s="94" t="s">
        <v>7103</v>
      </c>
    </row>
    <row r="198" spans="2:2" ht="18" x14ac:dyDescent="0.35">
      <c r="B198" s="199" t="s">
        <v>163</v>
      </c>
    </row>
    <row r="199" spans="2:2" x14ac:dyDescent="0.3">
      <c r="B199" s="94" t="s">
        <v>7104</v>
      </c>
    </row>
    <row r="200" spans="2:2" x14ac:dyDescent="0.3">
      <c r="B200" s="94" t="s">
        <v>7083</v>
      </c>
    </row>
    <row r="201" spans="2:2" x14ac:dyDescent="0.3">
      <c r="B201" s="94" t="s">
        <v>7105</v>
      </c>
    </row>
    <row r="202" spans="2:2" x14ac:dyDescent="0.3">
      <c r="B202" s="85" t="s">
        <v>7106</v>
      </c>
    </row>
    <row r="203" spans="2:2" x14ac:dyDescent="0.3">
      <c r="B203" s="94" t="s">
        <v>7107</v>
      </c>
    </row>
    <row r="204" spans="2:2" x14ac:dyDescent="0.3">
      <c r="B204" s="94" t="s">
        <v>7108</v>
      </c>
    </row>
    <row r="205" spans="2:2" x14ac:dyDescent="0.3">
      <c r="B205" s="94" t="s">
        <v>7109</v>
      </c>
    </row>
    <row r="206" spans="2:2" x14ac:dyDescent="0.3">
      <c r="B206" s="94" t="s">
        <v>7110</v>
      </c>
    </row>
    <row r="207" spans="2:2" x14ac:dyDescent="0.3">
      <c r="B207" s="85" t="s">
        <v>7111</v>
      </c>
    </row>
    <row r="208" spans="2:2" x14ac:dyDescent="0.3">
      <c r="B208" s="94" t="s">
        <v>7112</v>
      </c>
    </row>
    <row r="209" spans="2:2" x14ac:dyDescent="0.3">
      <c r="B209" s="94" t="s">
        <v>7113</v>
      </c>
    </row>
    <row r="210" spans="2:2" x14ac:dyDescent="0.3">
      <c r="B210" s="94" t="s">
        <v>7114</v>
      </c>
    </row>
    <row r="211" spans="2:2" x14ac:dyDescent="0.3">
      <c r="B211" s="85" t="s">
        <v>7115</v>
      </c>
    </row>
    <row r="212" spans="2:2" x14ac:dyDescent="0.3">
      <c r="B212" s="94" t="s">
        <v>7116</v>
      </c>
    </row>
    <row r="213" spans="2:2" x14ac:dyDescent="0.3">
      <c r="B213" s="94" t="s">
        <v>7117</v>
      </c>
    </row>
    <row r="216" spans="2:2" ht="18" x14ac:dyDescent="0.35">
      <c r="B216" s="199" t="s">
        <v>7118</v>
      </c>
    </row>
    <row r="217" spans="2:2" ht="18" x14ac:dyDescent="0.35">
      <c r="B217" s="199" t="s">
        <v>167</v>
      </c>
    </row>
    <row r="218" spans="2:2" x14ac:dyDescent="0.3">
      <c r="B218" s="94" t="s">
        <v>7119</v>
      </c>
    </row>
    <row r="219" spans="2:2" x14ac:dyDescent="0.3">
      <c r="B219" s="94" t="s">
        <v>7120</v>
      </c>
    </row>
    <row r="220" spans="2:2" x14ac:dyDescent="0.3">
      <c r="B220" s="94" t="s">
        <v>7121</v>
      </c>
    </row>
    <row r="221" spans="2:2" x14ac:dyDescent="0.3">
      <c r="B221" s="94" t="s">
        <v>7122</v>
      </c>
    </row>
    <row r="222" spans="2:2" x14ac:dyDescent="0.3">
      <c r="B222" s="94" t="s">
        <v>7123</v>
      </c>
    </row>
    <row r="223" spans="2:2" x14ac:dyDescent="0.3">
      <c r="B223" s="94" t="s">
        <v>7124</v>
      </c>
    </row>
    <row r="224" spans="2:2" x14ac:dyDescent="0.3">
      <c r="B224" s="94" t="s">
        <v>7125</v>
      </c>
    </row>
    <row r="225" spans="2:2" x14ac:dyDescent="0.3">
      <c r="B225" s="94" t="s">
        <v>7126</v>
      </c>
    </row>
    <row r="226" spans="2:2" x14ac:dyDescent="0.3">
      <c r="B226" s="94" t="s">
        <v>7127</v>
      </c>
    </row>
    <row r="227" spans="2:2" x14ac:dyDescent="0.3">
      <c r="B227" s="94" t="s">
        <v>7128</v>
      </c>
    </row>
    <row r="228" spans="2:2" x14ac:dyDescent="0.3">
      <c r="B228" s="94" t="s">
        <v>7129</v>
      </c>
    </row>
    <row r="229" spans="2:2" x14ac:dyDescent="0.3">
      <c r="B229" s="94" t="s">
        <v>7130</v>
      </c>
    </row>
    <row r="230" spans="2:2" x14ac:dyDescent="0.3">
      <c r="B230" s="94" t="s">
        <v>7131</v>
      </c>
    </row>
    <row r="231" spans="2:2" x14ac:dyDescent="0.3">
      <c r="B231" s="94" t="s">
        <v>7132</v>
      </c>
    </row>
    <row r="232" spans="2:2" x14ac:dyDescent="0.3">
      <c r="B232" s="94" t="s">
        <v>7133</v>
      </c>
    </row>
    <row r="233" spans="2:2" x14ac:dyDescent="0.3">
      <c r="B233" s="94" t="s">
        <v>7134</v>
      </c>
    </row>
    <row r="234" spans="2:2" x14ac:dyDescent="0.3">
      <c r="B234" s="94" t="s">
        <v>7135</v>
      </c>
    </row>
    <row r="235" spans="2:2" x14ac:dyDescent="0.3">
      <c r="B235" s="94" t="s">
        <v>7136</v>
      </c>
    </row>
    <row r="236" spans="2:2" x14ac:dyDescent="0.3">
      <c r="B236" s="94" t="s">
        <v>7137</v>
      </c>
    </row>
    <row r="238" spans="2:2" ht="18" x14ac:dyDescent="0.35">
      <c r="B238" s="199" t="s">
        <v>169</v>
      </c>
    </row>
    <row r="239" spans="2:2" x14ac:dyDescent="0.3">
      <c r="B239" s="94" t="s">
        <v>7138</v>
      </c>
    </row>
    <row r="240" spans="2:2" x14ac:dyDescent="0.3">
      <c r="B240" s="94" t="s">
        <v>7139</v>
      </c>
    </row>
    <row r="241" spans="2:2" x14ac:dyDescent="0.3">
      <c r="B241" s="94" t="s">
        <v>7140</v>
      </c>
    </row>
    <row r="243" spans="2:2" ht="18" x14ac:dyDescent="0.35">
      <c r="B243" s="199" t="s">
        <v>170</v>
      </c>
    </row>
    <row r="244" spans="2:2" x14ac:dyDescent="0.3">
      <c r="B244" s="94" t="s">
        <v>7141</v>
      </c>
    </row>
    <row r="245" spans="2:2" x14ac:dyDescent="0.3">
      <c r="B245" s="94" t="s">
        <v>7142</v>
      </c>
    </row>
    <row r="246" spans="2:2" x14ac:dyDescent="0.3">
      <c r="B246" s="94" t="s">
        <v>7143</v>
      </c>
    </row>
    <row r="247" spans="2:2" x14ac:dyDescent="0.3">
      <c r="B247" s="94" t="s">
        <v>7144</v>
      </c>
    </row>
    <row r="248" spans="2:2" x14ac:dyDescent="0.3">
      <c r="B248" s="94" t="s">
        <v>7145</v>
      </c>
    </row>
    <row r="249" spans="2:2" x14ac:dyDescent="0.3">
      <c r="B249" s="94" t="s">
        <v>7146</v>
      </c>
    </row>
    <row r="250" spans="2:2" x14ac:dyDescent="0.3">
      <c r="B250" s="94" t="s">
        <v>7147</v>
      </c>
    </row>
    <row r="251" spans="2:2" x14ac:dyDescent="0.3">
      <c r="B251" s="94" t="s">
        <v>7148</v>
      </c>
    </row>
    <row r="252" spans="2:2" x14ac:dyDescent="0.3">
      <c r="B252" s="94" t="s">
        <v>7149</v>
      </c>
    </row>
    <row r="254" spans="2:2" ht="18" x14ac:dyDescent="0.35">
      <c r="B254" s="199" t="s">
        <v>172</v>
      </c>
    </row>
    <row r="255" spans="2:2" x14ac:dyDescent="0.3">
      <c r="B255" s="94" t="s">
        <v>7150</v>
      </c>
    </row>
    <row r="256" spans="2:2" x14ac:dyDescent="0.3">
      <c r="B256" s="94" t="s">
        <v>7151</v>
      </c>
    </row>
    <row r="257" spans="2:2" x14ac:dyDescent="0.3">
      <c r="B257" s="94" t="s">
        <v>7152</v>
      </c>
    </row>
    <row r="258" spans="2:2" x14ac:dyDescent="0.3">
      <c r="B258" s="94" t="s">
        <v>7153</v>
      </c>
    </row>
    <row r="259" spans="2:2" x14ac:dyDescent="0.3">
      <c r="B259" s="94" t="s">
        <v>7154</v>
      </c>
    </row>
    <row r="261" spans="2:2" ht="18" x14ac:dyDescent="0.35">
      <c r="B261" s="199" t="s">
        <v>175</v>
      </c>
    </row>
    <row r="262" spans="2:2" x14ac:dyDescent="0.3">
      <c r="B262" s="94" t="s">
        <v>7155</v>
      </c>
    </row>
    <row r="263" spans="2:2" x14ac:dyDescent="0.3">
      <c r="B263" s="94" t="s">
        <v>7156</v>
      </c>
    </row>
    <row r="264" spans="2:2" x14ac:dyDescent="0.3">
      <c r="B264" s="94" t="s">
        <v>7157</v>
      </c>
    </row>
    <row r="266" spans="2:2" ht="18" x14ac:dyDescent="0.35">
      <c r="B266" s="199" t="s">
        <v>177</v>
      </c>
    </row>
    <row r="267" spans="2:2" x14ac:dyDescent="0.3">
      <c r="B267" s="94" t="s">
        <v>7158</v>
      </c>
    </row>
    <row r="268" spans="2:2" x14ac:dyDescent="0.3">
      <c r="B268" s="94" t="s">
        <v>7159</v>
      </c>
    </row>
    <row r="269" spans="2:2" x14ac:dyDescent="0.3">
      <c r="B269" s="94" t="s">
        <v>7160</v>
      </c>
    </row>
    <row r="270" spans="2:2" x14ac:dyDescent="0.3">
      <c r="B270" s="94" t="s">
        <v>7161</v>
      </c>
    </row>
    <row r="271" spans="2:2" x14ac:dyDescent="0.3">
      <c r="B271" s="94" t="s">
        <v>7162</v>
      </c>
    </row>
    <row r="272" spans="2:2" x14ac:dyDescent="0.3">
      <c r="B272" s="94" t="s">
        <v>7163</v>
      </c>
    </row>
    <row r="273" spans="2:2" x14ac:dyDescent="0.3">
      <c r="B273" s="94" t="s">
        <v>7164</v>
      </c>
    </row>
    <row r="274" spans="2:2" x14ac:dyDescent="0.3">
      <c r="B274" s="94" t="s">
        <v>7165</v>
      </c>
    </row>
    <row r="275" spans="2:2" x14ac:dyDescent="0.3">
      <c r="B275" s="94" t="s">
        <v>7166</v>
      </c>
    </row>
    <row r="277" spans="2:2" ht="18" x14ac:dyDescent="0.35">
      <c r="B277" s="199" t="s">
        <v>179</v>
      </c>
    </row>
    <row r="278" spans="2:2" x14ac:dyDescent="0.3">
      <c r="B278" s="94" t="s">
        <v>7167</v>
      </c>
    </row>
    <row r="279" spans="2:2" x14ac:dyDescent="0.3">
      <c r="B279" s="94" t="s">
        <v>7168</v>
      </c>
    </row>
    <row r="280" spans="2:2" x14ac:dyDescent="0.3">
      <c r="B280" s="94" t="s">
        <v>7169</v>
      </c>
    </row>
    <row r="281" spans="2:2" x14ac:dyDescent="0.3">
      <c r="B281" s="94" t="s">
        <v>7170</v>
      </c>
    </row>
    <row r="282" spans="2:2" x14ac:dyDescent="0.3">
      <c r="B282" s="94" t="s">
        <v>7171</v>
      </c>
    </row>
    <row r="283" spans="2:2" x14ac:dyDescent="0.3">
      <c r="B283" s="94" t="s">
        <v>7172</v>
      </c>
    </row>
    <row r="284" spans="2:2" x14ac:dyDescent="0.3">
      <c r="B284" s="94" t="s">
        <v>7173</v>
      </c>
    </row>
    <row r="285" spans="2:2" x14ac:dyDescent="0.3">
      <c r="B285" s="94" t="s">
        <v>7174</v>
      </c>
    </row>
    <row r="286" spans="2:2" x14ac:dyDescent="0.3">
      <c r="B286" s="94" t="s">
        <v>7175</v>
      </c>
    </row>
    <row r="287" spans="2:2" x14ac:dyDescent="0.3">
      <c r="B287" s="94" t="s">
        <v>7176</v>
      </c>
    </row>
    <row r="289" spans="2:2" ht="18" x14ac:dyDescent="0.35">
      <c r="B289" s="199" t="s">
        <v>183</v>
      </c>
    </row>
    <row r="290" spans="2:2" x14ac:dyDescent="0.3">
      <c r="B290" s="94" t="s">
        <v>7177</v>
      </c>
    </row>
    <row r="291" spans="2:2" x14ac:dyDescent="0.3">
      <c r="B291" s="94" t="s">
        <v>7178</v>
      </c>
    </row>
    <row r="293" spans="2:2" ht="18" x14ac:dyDescent="0.35">
      <c r="B293" s="199" t="s">
        <v>7179</v>
      </c>
    </row>
    <row r="294" spans="2:2" x14ac:dyDescent="0.3">
      <c r="B294" s="94" t="s">
        <v>7180</v>
      </c>
    </row>
    <row r="295" spans="2:2" x14ac:dyDescent="0.3">
      <c r="B295" s="94" t="s">
        <v>7181</v>
      </c>
    </row>
    <row r="297" spans="2:2" ht="18" x14ac:dyDescent="0.35">
      <c r="B297" s="199" t="s">
        <v>190</v>
      </c>
    </row>
    <row r="298" spans="2:2" x14ac:dyDescent="0.3">
      <c r="B298" s="94" t="s">
        <v>7182</v>
      </c>
    </row>
    <row r="299" spans="2:2" x14ac:dyDescent="0.3">
      <c r="B299" s="94" t="s">
        <v>7183</v>
      </c>
    </row>
    <row r="300" spans="2:2" x14ac:dyDescent="0.3">
      <c r="B300" s="94" t="s">
        <v>7184</v>
      </c>
    </row>
    <row r="301" spans="2:2" x14ac:dyDescent="0.3">
      <c r="B301" s="94" t="s">
        <v>7185</v>
      </c>
    </row>
    <row r="302" spans="2:2" x14ac:dyDescent="0.3">
      <c r="B302" s="94" t="s">
        <v>7186</v>
      </c>
    </row>
    <row r="303" spans="2:2" x14ac:dyDescent="0.3">
      <c r="B303" s="94" t="s">
        <v>7187</v>
      </c>
    </row>
    <row r="304" spans="2:2" x14ac:dyDescent="0.3">
      <c r="B304" s="94" t="s">
        <v>7188</v>
      </c>
    </row>
    <row r="305" spans="2:2" x14ac:dyDescent="0.3">
      <c r="B305" s="94" t="s">
        <v>7189</v>
      </c>
    </row>
    <row r="306" spans="2:2" x14ac:dyDescent="0.3">
      <c r="B306" s="94" t="s">
        <v>7190</v>
      </c>
    </row>
    <row r="307" spans="2:2" x14ac:dyDescent="0.3">
      <c r="B307" s="94" t="s">
        <v>7191</v>
      </c>
    </row>
    <row r="308" spans="2:2" x14ac:dyDescent="0.3">
      <c r="B308" s="94" t="s">
        <v>7192</v>
      </c>
    </row>
    <row r="309" spans="2:2" x14ac:dyDescent="0.3">
      <c r="B309" s="94" t="s">
        <v>7193</v>
      </c>
    </row>
    <row r="310" spans="2:2" x14ac:dyDescent="0.3">
      <c r="B310" s="94" t="s">
        <v>7194</v>
      </c>
    </row>
    <row r="312" spans="2:2" ht="18" x14ac:dyDescent="0.35">
      <c r="B312" s="199" t="s">
        <v>192</v>
      </c>
    </row>
    <row r="313" spans="2:2" x14ac:dyDescent="0.3">
      <c r="B313" s="94" t="s">
        <v>7195</v>
      </c>
    </row>
    <row r="314" spans="2:2" x14ac:dyDescent="0.3">
      <c r="B314" s="94" t="s">
        <v>7196</v>
      </c>
    </row>
    <row r="315" spans="2:2" x14ac:dyDescent="0.3">
      <c r="B315" s="94" t="s">
        <v>7197</v>
      </c>
    </row>
    <row r="316" spans="2:2" x14ac:dyDescent="0.3">
      <c r="B316" s="94" t="s">
        <v>7198</v>
      </c>
    </row>
    <row r="317" spans="2:2" x14ac:dyDescent="0.3">
      <c r="B317" s="94" t="s">
        <v>7199</v>
      </c>
    </row>
    <row r="319" spans="2:2" ht="18" x14ac:dyDescent="0.35">
      <c r="B319" s="199" t="s">
        <v>194</v>
      </c>
    </row>
    <row r="320" spans="2:2" x14ac:dyDescent="0.3">
      <c r="B320" s="94" t="s">
        <v>7200</v>
      </c>
    </row>
    <row r="321" spans="2:2" x14ac:dyDescent="0.3">
      <c r="B321" s="94" t="s">
        <v>7201</v>
      </c>
    </row>
    <row r="322" spans="2:2" x14ac:dyDescent="0.3">
      <c r="B322" s="94" t="s">
        <v>7202</v>
      </c>
    </row>
    <row r="323" spans="2:2" x14ac:dyDescent="0.3">
      <c r="B323" s="94" t="s">
        <v>7203</v>
      </c>
    </row>
    <row r="324" spans="2:2" x14ac:dyDescent="0.3">
      <c r="B324" s="94" t="s">
        <v>7204</v>
      </c>
    </row>
    <row r="325" spans="2:2" x14ac:dyDescent="0.3">
      <c r="B325" s="94" t="s">
        <v>7205</v>
      </c>
    </row>
    <row r="327" spans="2:2" ht="18" x14ac:dyDescent="0.35">
      <c r="B327" s="199" t="s">
        <v>7206</v>
      </c>
    </row>
    <row r="328" spans="2:2" x14ac:dyDescent="0.3">
      <c r="B328" s="94" t="s">
        <v>7207</v>
      </c>
    </row>
    <row r="329" spans="2:2" x14ac:dyDescent="0.3">
      <c r="B329" s="94" t="s">
        <v>7208</v>
      </c>
    </row>
    <row r="330" spans="2:2" x14ac:dyDescent="0.3">
      <c r="B330" s="94" t="s">
        <v>7209</v>
      </c>
    </row>
    <row r="332" spans="2:2" ht="18" x14ac:dyDescent="0.35">
      <c r="B332" s="199" t="s">
        <v>200</v>
      </c>
    </row>
    <row r="333" spans="2:2" x14ac:dyDescent="0.3">
      <c r="B333" s="94" t="s">
        <v>7210</v>
      </c>
    </row>
    <row r="334" spans="2:2" x14ac:dyDescent="0.3">
      <c r="B334" s="94" t="s">
        <v>7211</v>
      </c>
    </row>
    <row r="335" spans="2:2" x14ac:dyDescent="0.3">
      <c r="B335" s="94" t="s">
        <v>7212</v>
      </c>
    </row>
    <row r="336" spans="2:2" x14ac:dyDescent="0.3">
      <c r="B336" s="94" t="s">
        <v>7213</v>
      </c>
    </row>
    <row r="337" spans="2:2" x14ac:dyDescent="0.3">
      <c r="B337" s="94" t="s">
        <v>7214</v>
      </c>
    </row>
    <row r="338" spans="2:2" x14ac:dyDescent="0.3">
      <c r="B338" s="94" t="s">
        <v>7215</v>
      </c>
    </row>
    <row r="339" spans="2:2" x14ac:dyDescent="0.3">
      <c r="B339" s="94" t="s">
        <v>7216</v>
      </c>
    </row>
    <row r="340" spans="2:2" x14ac:dyDescent="0.3">
      <c r="B340" s="94" t="s">
        <v>7217</v>
      </c>
    </row>
    <row r="342" spans="2:2" ht="18" x14ac:dyDescent="0.35">
      <c r="B342" s="199" t="s">
        <v>202</v>
      </c>
    </row>
    <row r="343" spans="2:2" x14ac:dyDescent="0.3">
      <c r="B343" s="94" t="s">
        <v>7218</v>
      </c>
    </row>
    <row r="344" spans="2:2" x14ac:dyDescent="0.3">
      <c r="B344" s="94" t="s">
        <v>6991</v>
      </c>
    </row>
    <row r="346" spans="2:2" ht="18" x14ac:dyDescent="0.35">
      <c r="B346" s="199" t="s">
        <v>203</v>
      </c>
    </row>
    <row r="347" spans="2:2" x14ac:dyDescent="0.3">
      <c r="B347" s="94" t="s">
        <v>7219</v>
      </c>
    </row>
    <row r="348" spans="2:2" x14ac:dyDescent="0.3">
      <c r="B348" s="94" t="s">
        <v>7220</v>
      </c>
    </row>
    <row r="349" spans="2:2" x14ac:dyDescent="0.3">
      <c r="B349" s="94" t="s">
        <v>7221</v>
      </c>
    </row>
    <row r="350" spans="2:2" x14ac:dyDescent="0.3">
      <c r="B350" s="94" t="s">
        <v>7222</v>
      </c>
    </row>
    <row r="352" spans="2:2" ht="18" x14ac:dyDescent="0.35">
      <c r="B352" s="199" t="s">
        <v>7223</v>
      </c>
    </row>
    <row r="353" spans="2:2" ht="18" x14ac:dyDescent="0.35">
      <c r="B353" s="199" t="s">
        <v>668</v>
      </c>
    </row>
    <row r="354" spans="2:2" x14ac:dyDescent="0.3">
      <c r="B354" s="94" t="s">
        <v>7224</v>
      </c>
    </row>
    <row r="355" spans="2:2" x14ac:dyDescent="0.3">
      <c r="B355" s="94" t="s">
        <v>7225</v>
      </c>
    </row>
    <row r="356" spans="2:2" x14ac:dyDescent="0.3">
      <c r="B356" s="94" t="s">
        <v>7226</v>
      </c>
    </row>
    <row r="357" spans="2:2" x14ac:dyDescent="0.3">
      <c r="B357" s="94" t="s">
        <v>7227</v>
      </c>
    </row>
    <row r="358" spans="2:2" x14ac:dyDescent="0.3">
      <c r="B358" s="94" t="s">
        <v>7228</v>
      </c>
    </row>
    <row r="359" spans="2:2" x14ac:dyDescent="0.3">
      <c r="B359" s="94" t="s">
        <v>7229</v>
      </c>
    </row>
    <row r="360" spans="2:2" x14ac:dyDescent="0.3">
      <c r="B360" s="94" t="s">
        <v>7230</v>
      </c>
    </row>
    <row r="361" spans="2:2" x14ac:dyDescent="0.3">
      <c r="B361" s="94" t="s">
        <v>7231</v>
      </c>
    </row>
    <row r="362" spans="2:2" x14ac:dyDescent="0.3">
      <c r="B362" s="94" t="s">
        <v>7232</v>
      </c>
    </row>
    <row r="363" spans="2:2" x14ac:dyDescent="0.3">
      <c r="B363" s="94" t="s">
        <v>7233</v>
      </c>
    </row>
    <row r="364" spans="2:2" x14ac:dyDescent="0.3">
      <c r="B364" s="94" t="s">
        <v>7234</v>
      </c>
    </row>
    <row r="365" spans="2:2" x14ac:dyDescent="0.3">
      <c r="B365" s="94" t="s">
        <v>7235</v>
      </c>
    </row>
    <row r="366" spans="2:2" x14ac:dyDescent="0.3">
      <c r="B366" s="94" t="s">
        <v>7236</v>
      </c>
    </row>
    <row r="367" spans="2:2" x14ac:dyDescent="0.3">
      <c r="B367" s="94" t="s">
        <v>7237</v>
      </c>
    </row>
    <row r="368" spans="2:2" x14ac:dyDescent="0.3">
      <c r="B368" s="94" t="s">
        <v>7238</v>
      </c>
    </row>
    <row r="369" spans="2:2" x14ac:dyDescent="0.3">
      <c r="B369" s="94" t="s">
        <v>7239</v>
      </c>
    </row>
    <row r="371" spans="2:2" ht="18" x14ac:dyDescent="0.35">
      <c r="B371" s="199" t="s">
        <v>7240</v>
      </c>
    </row>
    <row r="372" spans="2:2" x14ac:dyDescent="0.3">
      <c r="B372" s="94" t="s">
        <v>7241</v>
      </c>
    </row>
    <row r="373" spans="2:2" x14ac:dyDescent="0.3">
      <c r="B373" s="94" t="s">
        <v>7242</v>
      </c>
    </row>
    <row r="374" spans="2:2" x14ac:dyDescent="0.3">
      <c r="B374" s="94" t="s">
        <v>7243</v>
      </c>
    </row>
    <row r="375" spans="2:2" x14ac:dyDescent="0.3">
      <c r="B375" s="94" t="s">
        <v>7244</v>
      </c>
    </row>
    <row r="376" spans="2:2" x14ac:dyDescent="0.3">
      <c r="B376" s="94" t="s">
        <v>7245</v>
      </c>
    </row>
    <row r="377" spans="2:2" x14ac:dyDescent="0.3">
      <c r="B377" s="94" t="s">
        <v>7246</v>
      </c>
    </row>
    <row r="378" spans="2:2" x14ac:dyDescent="0.3">
      <c r="B378" s="94" t="s">
        <v>7247</v>
      </c>
    </row>
    <row r="379" spans="2:2" x14ac:dyDescent="0.3">
      <c r="B379" s="94" t="s">
        <v>7248</v>
      </c>
    </row>
    <row r="380" spans="2:2" x14ac:dyDescent="0.3">
      <c r="B380" s="94" t="s">
        <v>7249</v>
      </c>
    </row>
    <row r="381" spans="2:2" x14ac:dyDescent="0.3">
      <c r="B381" s="94" t="s">
        <v>7250</v>
      </c>
    </row>
    <row r="382" spans="2:2" x14ac:dyDescent="0.3">
      <c r="B382" s="94" t="s">
        <v>7251</v>
      </c>
    </row>
    <row r="383" spans="2:2" x14ac:dyDescent="0.3">
      <c r="B383" s="94" t="s">
        <v>7252</v>
      </c>
    </row>
    <row r="385" spans="2:3" ht="18" x14ac:dyDescent="0.35">
      <c r="B385" s="199" t="s">
        <v>7253</v>
      </c>
    </row>
    <row r="386" spans="2:3" x14ac:dyDescent="0.3">
      <c r="B386" s="94" t="s">
        <v>7254</v>
      </c>
    </row>
    <row r="387" spans="2:3" x14ac:dyDescent="0.3">
      <c r="B387" s="94" t="s">
        <v>7255</v>
      </c>
    </row>
    <row r="388" spans="2:3" x14ac:dyDescent="0.3">
      <c r="B388" s="94" t="s">
        <v>7256</v>
      </c>
    </row>
    <row r="389" spans="2:3" x14ac:dyDescent="0.3">
      <c r="B389" s="94" t="s">
        <v>7257</v>
      </c>
    </row>
    <row r="391" spans="2:3" x14ac:dyDescent="0.3">
      <c r="B391" s="94" t="s">
        <v>7258</v>
      </c>
      <c r="C391" s="94" t="s">
        <v>7259</v>
      </c>
    </row>
    <row r="392" spans="2:3" x14ac:dyDescent="0.3">
      <c r="B392" s="94" t="s">
        <v>7260</v>
      </c>
      <c r="C392" s="94" t="s">
        <v>7261</v>
      </c>
    </row>
    <row r="393" spans="2:3" x14ac:dyDescent="0.3">
      <c r="B393" s="94" t="s">
        <v>7262</v>
      </c>
      <c r="C393" s="94" t="s">
        <v>7263</v>
      </c>
    </row>
    <row r="394" spans="2:3" x14ac:dyDescent="0.3">
      <c r="B394" s="94" t="s">
        <v>7264</v>
      </c>
      <c r="C394" s="94" t="s">
        <v>7265</v>
      </c>
    </row>
    <row r="395" spans="2:3" x14ac:dyDescent="0.3">
      <c r="B395" s="94" t="s">
        <v>7266</v>
      </c>
      <c r="C395" s="94" t="s">
        <v>7267</v>
      </c>
    </row>
    <row r="396" spans="2:3" x14ac:dyDescent="0.3">
      <c r="B396" s="94" t="s">
        <v>7268</v>
      </c>
      <c r="C396" s="94" t="s">
        <v>7269</v>
      </c>
    </row>
    <row r="398" spans="2:3" ht="18" x14ac:dyDescent="0.35">
      <c r="B398" s="199" t="s">
        <v>333</v>
      </c>
    </row>
    <row r="399" spans="2:3" x14ac:dyDescent="0.3">
      <c r="B399" s="94" t="s">
        <v>7270</v>
      </c>
    </row>
    <row r="400" spans="2:3" x14ac:dyDescent="0.3">
      <c r="B400" s="94" t="s">
        <v>7271</v>
      </c>
    </row>
    <row r="401" spans="2:2" x14ac:dyDescent="0.3">
      <c r="B401" s="94" t="s">
        <v>7272</v>
      </c>
    </row>
    <row r="402" spans="2:2" x14ac:dyDescent="0.3">
      <c r="B402" s="94" t="s">
        <v>7273</v>
      </c>
    </row>
    <row r="403" spans="2:2" x14ac:dyDescent="0.3">
      <c r="B403" s="94" t="s">
        <v>7274</v>
      </c>
    </row>
    <row r="404" spans="2:2" x14ac:dyDescent="0.3">
      <c r="B404" s="94" t="s">
        <v>7275</v>
      </c>
    </row>
    <row r="405" spans="2:2" x14ac:dyDescent="0.3">
      <c r="B405" s="94" t="s">
        <v>7276</v>
      </c>
    </row>
    <row r="406" spans="2:2" x14ac:dyDescent="0.3">
      <c r="B406" s="94" t="s">
        <v>7277</v>
      </c>
    </row>
    <row r="407" spans="2:2" x14ac:dyDescent="0.3">
      <c r="B407" s="94" t="s">
        <v>7278</v>
      </c>
    </row>
    <row r="408" spans="2:2" x14ac:dyDescent="0.3">
      <c r="B408" s="94" t="s">
        <v>7279</v>
      </c>
    </row>
    <row r="409" spans="2:2" x14ac:dyDescent="0.3">
      <c r="B409" s="94" t="s">
        <v>7280</v>
      </c>
    </row>
    <row r="410" spans="2:2" x14ac:dyDescent="0.3">
      <c r="B410" s="94" t="s">
        <v>7281</v>
      </c>
    </row>
    <row r="411" spans="2:2" x14ac:dyDescent="0.3">
      <c r="B411" s="94" t="s">
        <v>7282</v>
      </c>
    </row>
    <row r="413" spans="2:2" ht="18" x14ac:dyDescent="0.35">
      <c r="B413" s="199" t="s">
        <v>337</v>
      </c>
    </row>
    <row r="414" spans="2:2" x14ac:dyDescent="0.3">
      <c r="B414" s="94" t="s">
        <v>7283</v>
      </c>
    </row>
    <row r="415" spans="2:2" x14ac:dyDescent="0.3">
      <c r="B415" s="94" t="s">
        <v>7284</v>
      </c>
    </row>
    <row r="416" spans="2:2" x14ac:dyDescent="0.3">
      <c r="B416" s="94" t="s">
        <v>7285</v>
      </c>
    </row>
    <row r="417" spans="2:2" x14ac:dyDescent="0.3">
      <c r="B417" s="94" t="s">
        <v>7286</v>
      </c>
    </row>
    <row r="418" spans="2:2" x14ac:dyDescent="0.3">
      <c r="B418" s="94" t="s">
        <v>7287</v>
      </c>
    </row>
    <row r="420" spans="2:2" ht="18" x14ac:dyDescent="0.35">
      <c r="B420" s="199" t="s">
        <v>7288</v>
      </c>
    </row>
    <row r="421" spans="2:2" x14ac:dyDescent="0.3">
      <c r="B421" s="94" t="s">
        <v>7289</v>
      </c>
    </row>
    <row r="422" spans="2:2" x14ac:dyDescent="0.3">
      <c r="B422" s="94" t="s">
        <v>7290</v>
      </c>
    </row>
    <row r="423" spans="2:2" x14ac:dyDescent="0.3">
      <c r="B423" s="94" t="s">
        <v>7291</v>
      </c>
    </row>
    <row r="424" spans="2:2" x14ac:dyDescent="0.3">
      <c r="B424" s="94" t="s">
        <v>7292</v>
      </c>
    </row>
    <row r="426" spans="2:2" ht="18" x14ac:dyDescent="0.35">
      <c r="B426" s="199" t="s">
        <v>7293</v>
      </c>
    </row>
    <row r="427" spans="2:2" x14ac:dyDescent="0.3">
      <c r="B427" s="94" t="s">
        <v>7294</v>
      </c>
    </row>
    <row r="428" spans="2:2" x14ac:dyDescent="0.3">
      <c r="B428" s="94" t="s">
        <v>7295</v>
      </c>
    </row>
    <row r="429" spans="2:2" x14ac:dyDescent="0.3">
      <c r="B429" s="94" t="s">
        <v>7296</v>
      </c>
    </row>
    <row r="430" spans="2:2" x14ac:dyDescent="0.3">
      <c r="B430" s="94" t="s">
        <v>7297</v>
      </c>
    </row>
    <row r="431" spans="2:2" x14ac:dyDescent="0.3">
      <c r="B431" s="94" t="s">
        <v>7298</v>
      </c>
    </row>
    <row r="432" spans="2:2" x14ac:dyDescent="0.3">
      <c r="B432" s="94" t="s">
        <v>7299</v>
      </c>
    </row>
    <row r="433" spans="2:2" x14ac:dyDescent="0.3">
      <c r="B433" s="94" t="s">
        <v>7300</v>
      </c>
    </row>
    <row r="434" spans="2:2" x14ac:dyDescent="0.3">
      <c r="B434" s="94" t="s">
        <v>7280</v>
      </c>
    </row>
    <row r="435" spans="2:2" x14ac:dyDescent="0.3">
      <c r="B435" s="94" t="s">
        <v>7301</v>
      </c>
    </row>
    <row r="436" spans="2:2" x14ac:dyDescent="0.3">
      <c r="B436" s="94" t="s">
        <v>7302</v>
      </c>
    </row>
    <row r="437" spans="2:2" x14ac:dyDescent="0.3">
      <c r="B437" s="94" t="s">
        <v>7303</v>
      </c>
    </row>
    <row r="438" spans="2:2" x14ac:dyDescent="0.3">
      <c r="B438" s="94" t="s">
        <v>7304</v>
      </c>
    </row>
    <row r="439" spans="2:2" x14ac:dyDescent="0.3">
      <c r="B439" s="94" t="s">
        <v>6408</v>
      </c>
    </row>
    <row r="440" spans="2:2" x14ac:dyDescent="0.3">
      <c r="B440" s="94" t="s">
        <v>7305</v>
      </c>
    </row>
    <row r="441" spans="2:2" x14ac:dyDescent="0.3">
      <c r="B441" s="94" t="s">
        <v>7306</v>
      </c>
    </row>
    <row r="442" spans="2:2" x14ac:dyDescent="0.3">
      <c r="B442" s="94" t="s">
        <v>7307</v>
      </c>
    </row>
    <row r="443" spans="2:2" x14ac:dyDescent="0.3">
      <c r="B443" s="94" t="s">
        <v>7308</v>
      </c>
    </row>
    <row r="445" spans="2:2" ht="18" x14ac:dyDescent="0.35">
      <c r="B445" s="199" t="s">
        <v>340</v>
      </c>
    </row>
    <row r="446" spans="2:2" x14ac:dyDescent="0.3">
      <c r="B446" s="94" t="s">
        <v>7309</v>
      </c>
    </row>
    <row r="447" spans="2:2" x14ac:dyDescent="0.3">
      <c r="B447" s="94" t="s">
        <v>7310</v>
      </c>
    </row>
    <row r="449" spans="2:2" ht="18" x14ac:dyDescent="0.35">
      <c r="B449" s="199" t="s">
        <v>341</v>
      </c>
    </row>
    <row r="450" spans="2:2" x14ac:dyDescent="0.3">
      <c r="B450" s="94" t="s">
        <v>7311</v>
      </c>
    </row>
    <row r="451" spans="2:2" x14ac:dyDescent="0.3">
      <c r="B451" s="94" t="s">
        <v>7312</v>
      </c>
    </row>
    <row r="452" spans="2:2" x14ac:dyDescent="0.3">
      <c r="B452" s="94" t="s">
        <v>7313</v>
      </c>
    </row>
    <row r="453" spans="2:2" x14ac:dyDescent="0.3">
      <c r="B453" s="94" t="s">
        <v>7314</v>
      </c>
    </row>
    <row r="454" spans="2:2" x14ac:dyDescent="0.3">
      <c r="B454" s="94" t="s">
        <v>7315</v>
      </c>
    </row>
    <row r="455" spans="2:2" x14ac:dyDescent="0.3">
      <c r="B455" s="94" t="s">
        <v>7316</v>
      </c>
    </row>
    <row r="456" spans="2:2" x14ac:dyDescent="0.3">
      <c r="B456" s="94" t="s">
        <v>7317</v>
      </c>
    </row>
    <row r="457" spans="2:2" x14ac:dyDescent="0.3">
      <c r="B457" s="94" t="s">
        <v>7318</v>
      </c>
    </row>
    <row r="458" spans="2:2" x14ac:dyDescent="0.3">
      <c r="B458" s="94" t="s">
        <v>7319</v>
      </c>
    </row>
    <row r="459" spans="2:2" x14ac:dyDescent="0.3">
      <c r="B459" s="94" t="s">
        <v>7320</v>
      </c>
    </row>
    <row r="460" spans="2:2" x14ac:dyDescent="0.3">
      <c r="B460" s="85" t="s">
        <v>7321</v>
      </c>
    </row>
    <row r="461" spans="2:2" x14ac:dyDescent="0.3">
      <c r="B461" s="94" t="s">
        <v>7322</v>
      </c>
    </row>
    <row r="462" spans="2:2" x14ac:dyDescent="0.3">
      <c r="B462" s="94" t="s">
        <v>7323</v>
      </c>
    </row>
    <row r="463" spans="2:2" x14ac:dyDescent="0.3">
      <c r="B463" s="94" t="s">
        <v>7324</v>
      </c>
    </row>
    <row r="464" spans="2:2" x14ac:dyDescent="0.3">
      <c r="B464" s="94" t="s">
        <v>7325</v>
      </c>
    </row>
    <row r="465" spans="2:2" x14ac:dyDescent="0.3">
      <c r="B465" s="94" t="s">
        <v>7326</v>
      </c>
    </row>
    <row r="466" spans="2:2" x14ac:dyDescent="0.3">
      <c r="B466" s="94" t="s">
        <v>7327</v>
      </c>
    </row>
    <row r="467" spans="2:2" x14ac:dyDescent="0.3">
      <c r="B467" s="94" t="s">
        <v>7328</v>
      </c>
    </row>
    <row r="468" spans="2:2" x14ac:dyDescent="0.3">
      <c r="B468" s="94" t="s">
        <v>7329</v>
      </c>
    </row>
    <row r="469" spans="2:2" x14ac:dyDescent="0.3">
      <c r="B469" s="94" t="s">
        <v>7049</v>
      </c>
    </row>
    <row r="470" spans="2:2" x14ac:dyDescent="0.3">
      <c r="B470" s="85" t="s">
        <v>7330</v>
      </c>
    </row>
    <row r="471" spans="2:2" x14ac:dyDescent="0.3">
      <c r="B471" s="94" t="s">
        <v>7331</v>
      </c>
    </row>
    <row r="472" spans="2:2" x14ac:dyDescent="0.3">
      <c r="B472" s="94" t="s">
        <v>7332</v>
      </c>
    </row>
    <row r="473" spans="2:2" x14ac:dyDescent="0.3">
      <c r="B473" s="94" t="s">
        <v>7333</v>
      </c>
    </row>
    <row r="474" spans="2:2" x14ac:dyDescent="0.3">
      <c r="B474" s="94" t="s">
        <v>7334</v>
      </c>
    </row>
    <row r="475" spans="2:2" x14ac:dyDescent="0.3">
      <c r="B475" s="94" t="s">
        <v>7335</v>
      </c>
    </row>
    <row r="476" spans="2:2" x14ac:dyDescent="0.3">
      <c r="B476" s="94" t="s">
        <v>7336</v>
      </c>
    </row>
    <row r="477" spans="2:2" x14ac:dyDescent="0.3">
      <c r="B477" s="94" t="s">
        <v>7337</v>
      </c>
    </row>
    <row r="478" spans="2:2" x14ac:dyDescent="0.3">
      <c r="B478" s="94" t="s">
        <v>7338</v>
      </c>
    </row>
    <row r="479" spans="2:2" x14ac:dyDescent="0.3">
      <c r="B479" s="94" t="s">
        <v>7339</v>
      </c>
    </row>
    <row r="480" spans="2:2" x14ac:dyDescent="0.3">
      <c r="B480" s="94" t="s">
        <v>7340</v>
      </c>
    </row>
    <row r="482" spans="2:2" ht="18" x14ac:dyDescent="0.35">
      <c r="B482" s="199" t="s">
        <v>7341</v>
      </c>
    </row>
    <row r="483" spans="2:2" x14ac:dyDescent="0.3">
      <c r="B483" s="94" t="s">
        <v>7342</v>
      </c>
    </row>
    <row r="484" spans="2:2" x14ac:dyDescent="0.3">
      <c r="B484" s="94" t="s">
        <v>7343</v>
      </c>
    </row>
    <row r="486" spans="2:2" ht="18" x14ac:dyDescent="0.35">
      <c r="B486" s="199" t="s">
        <v>346</v>
      </c>
    </row>
    <row r="487" spans="2:2" x14ac:dyDescent="0.3">
      <c r="B487" s="94" t="s">
        <v>7344</v>
      </c>
    </row>
    <row r="488" spans="2:2" x14ac:dyDescent="0.3">
      <c r="B488" s="94" t="s">
        <v>7345</v>
      </c>
    </row>
    <row r="489" spans="2:2" x14ac:dyDescent="0.3">
      <c r="B489" s="94" t="s">
        <v>7346</v>
      </c>
    </row>
    <row r="490" spans="2:2" x14ac:dyDescent="0.3">
      <c r="B490" s="94" t="s">
        <v>7347</v>
      </c>
    </row>
    <row r="492" spans="2:2" ht="18" x14ac:dyDescent="0.35">
      <c r="B492" s="199" t="s">
        <v>7348</v>
      </c>
    </row>
    <row r="493" spans="2:2" x14ac:dyDescent="0.3">
      <c r="B493" s="94" t="s">
        <v>7289</v>
      </c>
    </row>
    <row r="494" spans="2:2" x14ac:dyDescent="0.3">
      <c r="B494" s="94" t="s">
        <v>7349</v>
      </c>
    </row>
    <row r="495" spans="2:2" x14ac:dyDescent="0.3">
      <c r="B495" s="94" t="s">
        <v>7350</v>
      </c>
    </row>
    <row r="496" spans="2:2" x14ac:dyDescent="0.3">
      <c r="B496" s="94" t="s">
        <v>7351</v>
      </c>
    </row>
    <row r="497" spans="2:2" x14ac:dyDescent="0.3">
      <c r="B497" s="94" t="s">
        <v>7352</v>
      </c>
    </row>
    <row r="498" spans="2:2" x14ac:dyDescent="0.3">
      <c r="B498" s="94" t="s">
        <v>7353</v>
      </c>
    </row>
    <row r="499" spans="2:2" x14ac:dyDescent="0.3">
      <c r="B499" s="94" t="s">
        <v>7354</v>
      </c>
    </row>
    <row r="500" spans="2:2" x14ac:dyDescent="0.3">
      <c r="B500" s="94" t="s">
        <v>7355</v>
      </c>
    </row>
    <row r="501" spans="2:2" x14ac:dyDescent="0.3">
      <c r="B501" s="94" t="s">
        <v>7356</v>
      </c>
    </row>
    <row r="503" spans="2:2" ht="18" x14ac:dyDescent="0.35">
      <c r="B503" s="199" t="s">
        <v>350</v>
      </c>
    </row>
    <row r="504" spans="2:2" x14ac:dyDescent="0.3">
      <c r="B504" s="94" t="s">
        <v>7357</v>
      </c>
    </row>
    <row r="505" spans="2:2" x14ac:dyDescent="0.3">
      <c r="B505" s="94" t="s">
        <v>7358</v>
      </c>
    </row>
    <row r="506" spans="2:2" x14ac:dyDescent="0.3">
      <c r="B506" s="94" t="s">
        <v>7359</v>
      </c>
    </row>
    <row r="507" spans="2:2" x14ac:dyDescent="0.3">
      <c r="B507" s="94" t="s">
        <v>7360</v>
      </c>
    </row>
    <row r="508" spans="2:2" x14ac:dyDescent="0.3">
      <c r="B508" s="94" t="s">
        <v>7361</v>
      </c>
    </row>
    <row r="510" spans="2:2" ht="18" x14ac:dyDescent="0.35">
      <c r="B510" s="199" t="s">
        <v>352</v>
      </c>
    </row>
    <row r="511" spans="2:2" x14ac:dyDescent="0.3">
      <c r="B511" s="94" t="s">
        <v>7362</v>
      </c>
    </row>
    <row r="512" spans="2:2" x14ac:dyDescent="0.3">
      <c r="B512" s="94" t="s">
        <v>7363</v>
      </c>
    </row>
    <row r="513" spans="2:2" x14ac:dyDescent="0.3">
      <c r="B513" s="94" t="s">
        <v>7364</v>
      </c>
    </row>
    <row r="514" spans="2:2" x14ac:dyDescent="0.3">
      <c r="B514" s="94" t="s">
        <v>7365</v>
      </c>
    </row>
    <row r="515" spans="2:2" x14ac:dyDescent="0.3">
      <c r="B515" s="94" t="s">
        <v>7366</v>
      </c>
    </row>
    <row r="516" spans="2:2" x14ac:dyDescent="0.3">
      <c r="B516" s="94" t="s">
        <v>7367</v>
      </c>
    </row>
    <row r="518" spans="2:2" ht="18" x14ac:dyDescent="0.35">
      <c r="B518" s="199" t="s">
        <v>353</v>
      </c>
    </row>
    <row r="519" spans="2:2" x14ac:dyDescent="0.3">
      <c r="B519" s="94" t="s">
        <v>7368</v>
      </c>
    </row>
    <row r="520" spans="2:2" x14ac:dyDescent="0.3">
      <c r="B520" s="94" t="s">
        <v>7369</v>
      </c>
    </row>
    <row r="521" spans="2:2" x14ac:dyDescent="0.3">
      <c r="B521" s="94" t="s">
        <v>7370</v>
      </c>
    </row>
    <row r="522" spans="2:2" x14ac:dyDescent="0.3">
      <c r="B522" s="94" t="s">
        <v>7371</v>
      </c>
    </row>
    <row r="523" spans="2:2" x14ac:dyDescent="0.3">
      <c r="B523" s="94" t="s">
        <v>7372</v>
      </c>
    </row>
    <row r="525" spans="2:2" ht="18" x14ac:dyDescent="0.35">
      <c r="B525" s="199" t="s">
        <v>7373</v>
      </c>
    </row>
    <row r="526" spans="2:2" x14ac:dyDescent="0.3">
      <c r="B526" s="94" t="s">
        <v>7374</v>
      </c>
    </row>
    <row r="527" spans="2:2" x14ac:dyDescent="0.3">
      <c r="B527" s="94" t="s">
        <v>7375</v>
      </c>
    </row>
    <row r="529" spans="2:2" ht="18" x14ac:dyDescent="0.35">
      <c r="B529" s="199" t="s">
        <v>357</v>
      </c>
    </row>
    <row r="530" spans="2:2" x14ac:dyDescent="0.3">
      <c r="B530" s="94" t="s">
        <v>7376</v>
      </c>
    </row>
    <row r="531" spans="2:2" x14ac:dyDescent="0.3">
      <c r="B531" s="94" t="s">
        <v>7377</v>
      </c>
    </row>
    <row r="532" spans="2:2" x14ac:dyDescent="0.3">
      <c r="B532" s="94" t="s">
        <v>7378</v>
      </c>
    </row>
    <row r="533" spans="2:2" x14ac:dyDescent="0.3">
      <c r="B533" s="94" t="s">
        <v>7379</v>
      </c>
    </row>
    <row r="534" spans="2:2" x14ac:dyDescent="0.3">
      <c r="B534" s="94" t="s">
        <v>7380</v>
      </c>
    </row>
    <row r="535" spans="2:2" x14ac:dyDescent="0.3">
      <c r="B535" s="94" t="s">
        <v>7381</v>
      </c>
    </row>
    <row r="536" spans="2:2" x14ac:dyDescent="0.3">
      <c r="B536" s="94" t="s">
        <v>7382</v>
      </c>
    </row>
    <row r="537" spans="2:2" x14ac:dyDescent="0.3">
      <c r="B537" s="94" t="s">
        <v>7383</v>
      </c>
    </row>
    <row r="538" spans="2:2" x14ac:dyDescent="0.3">
      <c r="B538" s="94" t="s">
        <v>7384</v>
      </c>
    </row>
    <row r="539" spans="2:2" x14ac:dyDescent="0.3">
      <c r="B539" s="94" t="s">
        <v>7385</v>
      </c>
    </row>
    <row r="541" spans="2:2" ht="18" x14ac:dyDescent="0.35">
      <c r="B541" s="199" t="s">
        <v>7386</v>
      </c>
    </row>
    <row r="542" spans="2:2" x14ac:dyDescent="0.3">
      <c r="B542" s="94" t="s">
        <v>7289</v>
      </c>
    </row>
    <row r="543" spans="2:2" x14ac:dyDescent="0.3">
      <c r="B543" s="94" t="s">
        <v>7387</v>
      </c>
    </row>
    <row r="544" spans="2:2" x14ac:dyDescent="0.3">
      <c r="B544" s="94" t="s">
        <v>7388</v>
      </c>
    </row>
    <row r="545" spans="2:2" x14ac:dyDescent="0.3">
      <c r="B545" s="94" t="s">
        <v>7389</v>
      </c>
    </row>
    <row r="546" spans="2:2" x14ac:dyDescent="0.3">
      <c r="B546" s="94" t="s">
        <v>7390</v>
      </c>
    </row>
    <row r="547" spans="2:2" x14ac:dyDescent="0.3">
      <c r="B547" s="94" t="s">
        <v>7391</v>
      </c>
    </row>
    <row r="548" spans="2:2" x14ac:dyDescent="0.3">
      <c r="B548" s="94" t="s">
        <v>7392</v>
      </c>
    </row>
    <row r="549" spans="2:2" x14ac:dyDescent="0.3">
      <c r="B549" s="94" t="s">
        <v>7393</v>
      </c>
    </row>
    <row r="550" spans="2:2" x14ac:dyDescent="0.3">
      <c r="B550" s="94" t="s">
        <v>7394</v>
      </c>
    </row>
    <row r="551" spans="2:2" x14ac:dyDescent="0.3">
      <c r="B551" s="94" t="s">
        <v>7395</v>
      </c>
    </row>
    <row r="552" spans="2:2" x14ac:dyDescent="0.3">
      <c r="B552" s="94" t="s">
        <v>7396</v>
      </c>
    </row>
    <row r="554" spans="2:2" ht="18" x14ac:dyDescent="0.35">
      <c r="B554" s="199" t="s">
        <v>360</v>
      </c>
    </row>
    <row r="555" spans="2:2" x14ac:dyDescent="0.3">
      <c r="B555" s="94" t="s">
        <v>7397</v>
      </c>
    </row>
    <row r="556" spans="2:2" x14ac:dyDescent="0.3">
      <c r="B556" s="94" t="s">
        <v>7398</v>
      </c>
    </row>
    <row r="557" spans="2:2" x14ac:dyDescent="0.3">
      <c r="B557" s="94" t="s">
        <v>7399</v>
      </c>
    </row>
    <row r="559" spans="2:2" ht="18" x14ac:dyDescent="0.35">
      <c r="B559" s="199" t="s">
        <v>362</v>
      </c>
    </row>
    <row r="560" spans="2:2" x14ac:dyDescent="0.3">
      <c r="B560" s="94" t="s">
        <v>7400</v>
      </c>
    </row>
    <row r="561" spans="2:2" x14ac:dyDescent="0.3">
      <c r="B561" s="94" t="s">
        <v>7401</v>
      </c>
    </row>
    <row r="562" spans="2:2" x14ac:dyDescent="0.3">
      <c r="B562" s="94" t="s">
        <v>7402</v>
      </c>
    </row>
    <row r="563" spans="2:2" x14ac:dyDescent="0.3">
      <c r="B563" s="94" t="s">
        <v>7403</v>
      </c>
    </row>
    <row r="564" spans="2:2" x14ac:dyDescent="0.3">
      <c r="B564" s="94" t="s">
        <v>7404</v>
      </c>
    </row>
    <row r="565" spans="2:2" x14ac:dyDescent="0.3">
      <c r="B565" s="94" t="s">
        <v>7405</v>
      </c>
    </row>
    <row r="567" spans="2:2" ht="18" x14ac:dyDescent="0.35">
      <c r="B567" s="199" t="s">
        <v>363</v>
      </c>
    </row>
    <row r="568" spans="2:2" x14ac:dyDescent="0.3">
      <c r="B568" s="94" t="s">
        <v>7406</v>
      </c>
    </row>
    <row r="569" spans="2:2" x14ac:dyDescent="0.3">
      <c r="B569" s="94" t="s">
        <v>7407</v>
      </c>
    </row>
    <row r="570" spans="2:2" x14ac:dyDescent="0.3">
      <c r="B570" s="94" t="s">
        <v>7408</v>
      </c>
    </row>
    <row r="572" spans="2:2" ht="18" x14ac:dyDescent="0.35">
      <c r="B572" s="199" t="s">
        <v>7409</v>
      </c>
    </row>
    <row r="573" spans="2:2" x14ac:dyDescent="0.3">
      <c r="B573" s="94" t="s">
        <v>7410</v>
      </c>
    </row>
    <row r="575" spans="2:2" ht="18" x14ac:dyDescent="0.35">
      <c r="B575" s="199" t="s">
        <v>7411</v>
      </c>
    </row>
    <row r="576" spans="2:2" x14ac:dyDescent="0.3">
      <c r="B576" s="94" t="s">
        <v>7289</v>
      </c>
    </row>
    <row r="577" spans="2:2" x14ac:dyDescent="0.3">
      <c r="B577" s="94" t="s">
        <v>7412</v>
      </c>
    </row>
    <row r="578" spans="2:2" x14ac:dyDescent="0.3">
      <c r="B578" s="94" t="s">
        <v>7413</v>
      </c>
    </row>
    <row r="579" spans="2:2" x14ac:dyDescent="0.3">
      <c r="B579" s="94" t="s">
        <v>7414</v>
      </c>
    </row>
    <row r="580" spans="2:2" x14ac:dyDescent="0.3">
      <c r="B580" s="94" t="s">
        <v>7415</v>
      </c>
    </row>
    <row r="581" spans="2:2" x14ac:dyDescent="0.3">
      <c r="B581" s="94" t="s">
        <v>7244</v>
      </c>
    </row>
    <row r="582" spans="2:2" x14ac:dyDescent="0.3">
      <c r="B582" s="94" t="s">
        <v>7416</v>
      </c>
    </row>
    <row r="583" spans="2:2" x14ac:dyDescent="0.3">
      <c r="B583" s="94" t="s">
        <v>7417</v>
      </c>
    </row>
    <row r="584" spans="2:2" x14ac:dyDescent="0.3">
      <c r="B584" s="94" t="s">
        <v>7418</v>
      </c>
    </row>
    <row r="586" spans="2:2" ht="18" x14ac:dyDescent="0.35">
      <c r="B586" s="199" t="s">
        <v>369</v>
      </c>
    </row>
    <row r="587" spans="2:2" x14ac:dyDescent="0.3">
      <c r="B587" s="94" t="s">
        <v>7419</v>
      </c>
    </row>
    <row r="588" spans="2:2" x14ac:dyDescent="0.3">
      <c r="B588" s="94" t="s">
        <v>7420</v>
      </c>
    </row>
    <row r="589" spans="2:2" x14ac:dyDescent="0.3">
      <c r="B589" s="94" t="s">
        <v>7421</v>
      </c>
    </row>
    <row r="590" spans="2:2" x14ac:dyDescent="0.3">
      <c r="B590" s="94" t="s">
        <v>7422</v>
      </c>
    </row>
    <row r="592" spans="2:2" ht="18" x14ac:dyDescent="0.35">
      <c r="B592" s="199" t="s">
        <v>370</v>
      </c>
    </row>
    <row r="593" spans="2:2" x14ac:dyDescent="0.3">
      <c r="B593" s="94" t="s">
        <v>7423</v>
      </c>
    </row>
    <row r="594" spans="2:2" x14ac:dyDescent="0.3">
      <c r="B594" s="94" t="s">
        <v>7424</v>
      </c>
    </row>
    <row r="595" spans="2:2" x14ac:dyDescent="0.3">
      <c r="B595" s="94" t="s">
        <v>7425</v>
      </c>
    </row>
    <row r="596" spans="2:2" x14ac:dyDescent="0.3">
      <c r="B596" s="94" t="s">
        <v>7426</v>
      </c>
    </row>
    <row r="597" spans="2:2" x14ac:dyDescent="0.3">
      <c r="B597" s="94" t="s">
        <v>7427</v>
      </c>
    </row>
    <row r="599" spans="2:2" ht="18" x14ac:dyDescent="0.35">
      <c r="B599" s="199" t="s">
        <v>7428</v>
      </c>
    </row>
    <row r="600" spans="2:2" x14ac:dyDescent="0.3">
      <c r="B600" s="94" t="s">
        <v>7429</v>
      </c>
    </row>
    <row r="601" spans="2:2" x14ac:dyDescent="0.3">
      <c r="B601" s="94" t="s">
        <v>7430</v>
      </c>
    </row>
    <row r="603" spans="2:2" ht="18" x14ac:dyDescent="0.35">
      <c r="B603" s="199" t="s">
        <v>374</v>
      </c>
    </row>
    <row r="604" spans="2:2" x14ac:dyDescent="0.3">
      <c r="B604" s="94" t="s">
        <v>7431</v>
      </c>
    </row>
    <row r="605" spans="2:2" x14ac:dyDescent="0.3">
      <c r="B605" s="94" t="s">
        <v>7432</v>
      </c>
    </row>
    <row r="606" spans="2:2" x14ac:dyDescent="0.3">
      <c r="B606" s="94" t="s">
        <v>7433</v>
      </c>
    </row>
    <row r="607" spans="2:2" x14ac:dyDescent="0.3">
      <c r="B607" s="94" t="s">
        <v>7434</v>
      </c>
    </row>
    <row r="608" spans="2:2" x14ac:dyDescent="0.3">
      <c r="B608" s="94" t="s">
        <v>7435</v>
      </c>
    </row>
    <row r="609" spans="2:2" x14ac:dyDescent="0.3">
      <c r="B609" s="94" t="s">
        <v>7436</v>
      </c>
    </row>
    <row r="610" spans="2:2" x14ac:dyDescent="0.3">
      <c r="B610" s="94" t="s">
        <v>1757</v>
      </c>
    </row>
    <row r="611" spans="2:2" x14ac:dyDescent="0.3">
      <c r="B611" s="94" t="s">
        <v>7383</v>
      </c>
    </row>
    <row r="612" spans="2:2" x14ac:dyDescent="0.3">
      <c r="B612" s="94" t="s">
        <v>7437</v>
      </c>
    </row>
    <row r="613" spans="2:2" x14ac:dyDescent="0.3">
      <c r="B613" s="94" t="s">
        <v>7385</v>
      </c>
    </row>
    <row r="615" spans="2:2" ht="18" x14ac:dyDescent="0.35">
      <c r="B615" s="199" t="s">
        <v>7438</v>
      </c>
    </row>
    <row r="616" spans="2:2" x14ac:dyDescent="0.3">
      <c r="B616" s="94" t="s">
        <v>7289</v>
      </c>
    </row>
    <row r="617" spans="2:2" x14ac:dyDescent="0.3">
      <c r="B617" s="94" t="s">
        <v>7439</v>
      </c>
    </row>
    <row r="618" spans="2:2" x14ac:dyDescent="0.3">
      <c r="B618" s="94" t="s">
        <v>7440</v>
      </c>
    </row>
    <row r="619" spans="2:2" x14ac:dyDescent="0.3">
      <c r="B619" s="94" t="s">
        <v>7441</v>
      </c>
    </row>
    <row r="620" spans="2:2" x14ac:dyDescent="0.3">
      <c r="B620" s="94" t="s">
        <v>7442</v>
      </c>
    </row>
    <row r="622" spans="2:2" ht="18" x14ac:dyDescent="0.35">
      <c r="B622" s="199" t="s">
        <v>377</v>
      </c>
    </row>
    <row r="623" spans="2:2" x14ac:dyDescent="0.3">
      <c r="B623" s="94" t="s">
        <v>7443</v>
      </c>
    </row>
    <row r="624" spans="2:2" x14ac:dyDescent="0.3">
      <c r="B624" s="94" t="s">
        <v>7444</v>
      </c>
    </row>
    <row r="625" spans="2:2" x14ac:dyDescent="0.3">
      <c r="B625" s="94" t="s">
        <v>7445</v>
      </c>
    </row>
    <row r="627" spans="2:2" ht="18" x14ac:dyDescent="0.35">
      <c r="B627" s="199" t="s">
        <v>378</v>
      </c>
    </row>
    <row r="628" spans="2:2" x14ac:dyDescent="0.3">
      <c r="B628" s="94" t="s">
        <v>7446</v>
      </c>
    </row>
    <row r="629" spans="2:2" x14ac:dyDescent="0.3">
      <c r="B629" s="94" t="s">
        <v>7447</v>
      </c>
    </row>
    <row r="630" spans="2:2" x14ac:dyDescent="0.3">
      <c r="B630" s="94" t="s">
        <v>7448</v>
      </c>
    </row>
    <row r="632" spans="2:2" ht="18" x14ac:dyDescent="0.35">
      <c r="B632" s="199" t="s">
        <v>381</v>
      </c>
    </row>
    <row r="633" spans="2:2" x14ac:dyDescent="0.3">
      <c r="B633" s="94" t="s">
        <v>7449</v>
      </c>
    </row>
    <row r="634" spans="2:2" x14ac:dyDescent="0.3">
      <c r="B634" s="94" t="s">
        <v>7450</v>
      </c>
    </row>
    <row r="635" spans="2:2" x14ac:dyDescent="0.3">
      <c r="B635" s="94" t="s">
        <v>7451</v>
      </c>
    </row>
    <row r="636" spans="2:2" x14ac:dyDescent="0.3">
      <c r="B636" s="94" t="s">
        <v>7452</v>
      </c>
    </row>
    <row r="637" spans="2:2" x14ac:dyDescent="0.3">
      <c r="B637" s="94" t="s">
        <v>7453</v>
      </c>
    </row>
    <row r="639" spans="2:2" ht="18" x14ac:dyDescent="0.35">
      <c r="B639" s="199" t="s">
        <v>7454</v>
      </c>
    </row>
    <row r="640" spans="2:2" x14ac:dyDescent="0.3">
      <c r="B640" s="94" t="s">
        <v>7289</v>
      </c>
    </row>
    <row r="641" spans="2:2" x14ac:dyDescent="0.3">
      <c r="B641" s="94" t="s">
        <v>7455</v>
      </c>
    </row>
    <row r="642" spans="2:2" x14ac:dyDescent="0.3">
      <c r="B642" s="94" t="s">
        <v>7456</v>
      </c>
    </row>
    <row r="643" spans="2:2" x14ac:dyDescent="0.3">
      <c r="B643" s="94" t="s">
        <v>7457</v>
      </c>
    </row>
    <row r="644" spans="2:2" x14ac:dyDescent="0.3">
      <c r="B644" s="94" t="s">
        <v>7458</v>
      </c>
    </row>
    <row r="645" spans="2:2" x14ac:dyDescent="0.3">
      <c r="B645" s="94" t="s">
        <v>7459</v>
      </c>
    </row>
    <row r="646" spans="2:2" x14ac:dyDescent="0.3">
      <c r="B646" s="94" t="s">
        <v>7460</v>
      </c>
    </row>
    <row r="647" spans="2:2" x14ac:dyDescent="0.3">
      <c r="B647" s="94" t="s">
        <v>7461</v>
      </c>
    </row>
    <row r="648" spans="2:2" x14ac:dyDescent="0.3">
      <c r="B648" s="94" t="s">
        <v>7462</v>
      </c>
    </row>
    <row r="649" spans="2:2" x14ac:dyDescent="0.3">
      <c r="B649" s="94" t="s">
        <v>7463</v>
      </c>
    </row>
    <row r="650" spans="2:2" x14ac:dyDescent="0.3">
      <c r="B650" s="94" t="s">
        <v>7464</v>
      </c>
    </row>
    <row r="651" spans="2:2" x14ac:dyDescent="0.3">
      <c r="B651" s="94" t="s">
        <v>7465</v>
      </c>
    </row>
    <row r="652" spans="2:2" x14ac:dyDescent="0.3">
      <c r="B652" s="94" t="s">
        <v>7466</v>
      </c>
    </row>
    <row r="653" spans="2:2" x14ac:dyDescent="0.3">
      <c r="B653" s="94" t="s">
        <v>7467</v>
      </c>
    </row>
    <row r="654" spans="2:2" x14ac:dyDescent="0.3">
      <c r="B654" s="94" t="s">
        <v>7468</v>
      </c>
    </row>
    <row r="656" spans="2:2" ht="18" x14ac:dyDescent="0.35">
      <c r="B656" s="199" t="s">
        <v>7469</v>
      </c>
    </row>
    <row r="657" spans="2:2" x14ac:dyDescent="0.3">
      <c r="B657" s="94" t="s">
        <v>7470</v>
      </c>
    </row>
    <row r="658" spans="2:2" x14ac:dyDescent="0.3">
      <c r="B658" s="94" t="s">
        <v>7471</v>
      </c>
    </row>
    <row r="659" spans="2:2" x14ac:dyDescent="0.3">
      <c r="B659" s="94" t="s">
        <v>7472</v>
      </c>
    </row>
    <row r="660" spans="2:2" x14ac:dyDescent="0.3">
      <c r="B660" s="94" t="s">
        <v>7473</v>
      </c>
    </row>
    <row r="662" spans="2:2" ht="18" x14ac:dyDescent="0.35">
      <c r="B662" s="199" t="s">
        <v>387</v>
      </c>
    </row>
    <row r="663" spans="2:2" x14ac:dyDescent="0.3">
      <c r="B663" s="94" t="s">
        <v>7474</v>
      </c>
    </row>
    <row r="664" spans="2:2" x14ac:dyDescent="0.3">
      <c r="B664" s="94" t="s">
        <v>7475</v>
      </c>
    </row>
    <row r="665" spans="2:2" x14ac:dyDescent="0.3">
      <c r="B665" s="94" t="s">
        <v>7476</v>
      </c>
    </row>
    <row r="666" spans="2:2" x14ac:dyDescent="0.3">
      <c r="B666" s="94" t="s">
        <v>7477</v>
      </c>
    </row>
    <row r="667" spans="2:2" x14ac:dyDescent="0.3">
      <c r="B667" s="94" t="s">
        <v>6573</v>
      </c>
    </row>
    <row r="669" spans="2:2" ht="18" x14ac:dyDescent="0.35">
      <c r="B669" s="199" t="s">
        <v>7478</v>
      </c>
    </row>
    <row r="670" spans="2:2" x14ac:dyDescent="0.3">
      <c r="B670" s="94" t="s">
        <v>7429</v>
      </c>
    </row>
    <row r="671" spans="2:2" x14ac:dyDescent="0.3">
      <c r="B671" s="94" t="s">
        <v>7430</v>
      </c>
    </row>
    <row r="673" spans="2:2" ht="18" x14ac:dyDescent="0.35">
      <c r="B673" s="199" t="s">
        <v>388</v>
      </c>
    </row>
    <row r="674" spans="2:2" x14ac:dyDescent="0.3">
      <c r="B674" s="94" t="s">
        <v>7479</v>
      </c>
    </row>
    <row r="675" spans="2:2" x14ac:dyDescent="0.3">
      <c r="B675" s="94" t="s">
        <v>7480</v>
      </c>
    </row>
    <row r="676" spans="2:2" x14ac:dyDescent="0.3">
      <c r="B676" s="94" t="s">
        <v>7481</v>
      </c>
    </row>
    <row r="677" spans="2:2" x14ac:dyDescent="0.3">
      <c r="B677" s="94" t="s">
        <v>7482</v>
      </c>
    </row>
    <row r="678" spans="2:2" x14ac:dyDescent="0.3">
      <c r="B678" s="94" t="s">
        <v>7383</v>
      </c>
    </row>
    <row r="679" spans="2:2" x14ac:dyDescent="0.3">
      <c r="B679" s="94" t="s">
        <v>7437</v>
      </c>
    </row>
    <row r="680" spans="2:2" x14ac:dyDescent="0.3">
      <c r="B680" s="94" t="s">
        <v>7385</v>
      </c>
    </row>
    <row r="682" spans="2:2" ht="18" x14ac:dyDescent="0.35">
      <c r="B682" s="199" t="s">
        <v>7483</v>
      </c>
    </row>
    <row r="683" spans="2:2" x14ac:dyDescent="0.3">
      <c r="B683" s="94" t="s">
        <v>7289</v>
      </c>
    </row>
    <row r="684" spans="2:2" x14ac:dyDescent="0.3">
      <c r="B684" s="94" t="s">
        <v>7484</v>
      </c>
    </row>
    <row r="685" spans="2:2" x14ac:dyDescent="0.3">
      <c r="B685" s="94" t="s">
        <v>7485</v>
      </c>
    </row>
    <row r="686" spans="2:2" x14ac:dyDescent="0.3">
      <c r="B686" s="94" t="s">
        <v>7486</v>
      </c>
    </row>
    <row r="687" spans="2:2" x14ac:dyDescent="0.3">
      <c r="B687" s="94" t="s">
        <v>7487</v>
      </c>
    </row>
    <row r="688" spans="2:2" x14ac:dyDescent="0.3">
      <c r="B688" s="94" t="s">
        <v>7488</v>
      </c>
    </row>
    <row r="690" spans="2:2" ht="18" x14ac:dyDescent="0.35">
      <c r="B690" s="199" t="s">
        <v>7489</v>
      </c>
    </row>
    <row r="691" spans="2:2" x14ac:dyDescent="0.3">
      <c r="B691" s="94" t="s">
        <v>7490</v>
      </c>
    </row>
    <row r="692" spans="2:2" x14ac:dyDescent="0.3">
      <c r="B692" s="94" t="s">
        <v>7491</v>
      </c>
    </row>
    <row r="693" spans="2:2" x14ac:dyDescent="0.3">
      <c r="B693" s="94" t="s">
        <v>7492</v>
      </c>
    </row>
    <row r="694" spans="2:2" x14ac:dyDescent="0.3">
      <c r="B694" s="94" t="s">
        <v>7493</v>
      </c>
    </row>
    <row r="695" spans="2:2" x14ac:dyDescent="0.3">
      <c r="B695" s="94" t="s">
        <v>7494</v>
      </c>
    </row>
    <row r="697" spans="2:2" ht="18" x14ac:dyDescent="0.35">
      <c r="B697" s="199" t="s">
        <v>390</v>
      </c>
    </row>
    <row r="698" spans="2:2" x14ac:dyDescent="0.3">
      <c r="B698" s="94" t="s">
        <v>7495</v>
      </c>
    </row>
    <row r="699" spans="2:2" x14ac:dyDescent="0.3">
      <c r="B699" s="94" t="s">
        <v>7496</v>
      </c>
    </row>
    <row r="701" spans="2:2" ht="18" x14ac:dyDescent="0.35">
      <c r="B701" s="199" t="s">
        <v>7497</v>
      </c>
    </row>
    <row r="702" spans="2:2" ht="18" x14ac:dyDescent="0.35">
      <c r="B702" s="199" t="s">
        <v>449</v>
      </c>
    </row>
    <row r="703" spans="2:2" x14ac:dyDescent="0.3">
      <c r="B703" s="94" t="s">
        <v>7498</v>
      </c>
    </row>
    <row r="704" spans="2:2" x14ac:dyDescent="0.3">
      <c r="B704" s="94" t="s">
        <v>7499</v>
      </c>
    </row>
    <row r="705" spans="2:5" x14ac:dyDescent="0.3">
      <c r="B705" s="94" t="s">
        <v>7500</v>
      </c>
    </row>
    <row r="706" spans="2:5" x14ac:dyDescent="0.3">
      <c r="B706" s="94" t="s">
        <v>7501</v>
      </c>
    </row>
    <row r="707" spans="2:5" x14ac:dyDescent="0.3">
      <c r="B707" s="94" t="s">
        <v>7502</v>
      </c>
    </row>
    <row r="708" spans="2:5" x14ac:dyDescent="0.3">
      <c r="B708" s="94" t="s">
        <v>7503</v>
      </c>
    </row>
    <row r="709" spans="2:5" x14ac:dyDescent="0.3">
      <c r="B709" s="94" t="s">
        <v>7504</v>
      </c>
    </row>
    <row r="710" spans="2:5" x14ac:dyDescent="0.3">
      <c r="B710" s="94" t="s">
        <v>7505</v>
      </c>
    </row>
    <row r="711" spans="2:5" x14ac:dyDescent="0.3">
      <c r="B711" s="94" t="s">
        <v>7506</v>
      </c>
    </row>
    <row r="713" spans="2:5" x14ac:dyDescent="0.3">
      <c r="B713" s="94" t="s">
        <v>74</v>
      </c>
      <c r="C713" s="94" t="s">
        <v>7507</v>
      </c>
      <c r="D713" s="94" t="s">
        <v>7508</v>
      </c>
      <c r="E713" s="94" t="s">
        <v>7509</v>
      </c>
    </row>
    <row r="714" spans="2:5" x14ac:dyDescent="0.3">
      <c r="B714" s="94" t="s">
        <v>7510</v>
      </c>
      <c r="C714" s="156" t="s">
        <v>7511</v>
      </c>
      <c r="D714" s="94" t="s">
        <v>7512</v>
      </c>
      <c r="E714" s="94" t="s">
        <v>7513</v>
      </c>
    </row>
    <row r="715" spans="2:5" x14ac:dyDescent="0.3">
      <c r="B715" s="94" t="s">
        <v>7514</v>
      </c>
      <c r="C715" s="156" t="s">
        <v>7515</v>
      </c>
      <c r="D715" s="94" t="s">
        <v>7516</v>
      </c>
      <c r="E715" s="94" t="s">
        <v>7517</v>
      </c>
    </row>
    <row r="716" spans="2:5" x14ac:dyDescent="0.3">
      <c r="B716" s="94" t="s">
        <v>7262</v>
      </c>
      <c r="C716" s="94">
        <v>1</v>
      </c>
      <c r="D716" s="94" t="s">
        <v>584</v>
      </c>
      <c r="E716" s="94" t="s">
        <v>7518</v>
      </c>
    </row>
    <row r="718" spans="2:5" x14ac:dyDescent="0.3">
      <c r="B718" s="94" t="s">
        <v>7519</v>
      </c>
    </row>
    <row r="719" spans="2:5" x14ac:dyDescent="0.3">
      <c r="B719" s="94" t="s">
        <v>7520</v>
      </c>
    </row>
    <row r="720" spans="2:5" x14ac:dyDescent="0.3">
      <c r="B720" s="94" t="s">
        <v>7521</v>
      </c>
    </row>
    <row r="721" spans="2:2" x14ac:dyDescent="0.3">
      <c r="B721" s="94" t="s">
        <v>7522</v>
      </c>
    </row>
    <row r="722" spans="2:2" x14ac:dyDescent="0.3">
      <c r="B722" s="94" t="s">
        <v>7523</v>
      </c>
    </row>
    <row r="723" spans="2:2" x14ac:dyDescent="0.3">
      <c r="B723" s="94" t="s">
        <v>7524</v>
      </c>
    </row>
    <row r="724" spans="2:2" x14ac:dyDescent="0.3">
      <c r="B724" s="94" t="s">
        <v>7525</v>
      </c>
    </row>
    <row r="725" spans="2:2" x14ac:dyDescent="0.3">
      <c r="B725" s="94" t="s">
        <v>7526</v>
      </c>
    </row>
    <row r="727" spans="2:2" x14ac:dyDescent="0.3">
      <c r="B727" s="94" t="s">
        <v>7527</v>
      </c>
    </row>
    <row r="728" spans="2:2" x14ac:dyDescent="0.3">
      <c r="B728" s="94" t="s">
        <v>7528</v>
      </c>
    </row>
    <row r="729" spans="2:2" x14ac:dyDescent="0.3">
      <c r="B729" s="94" t="s">
        <v>7529</v>
      </c>
    </row>
    <row r="730" spans="2:2" x14ac:dyDescent="0.3">
      <c r="B730" s="94" t="s">
        <v>7530</v>
      </c>
    </row>
    <row r="731" spans="2:2" x14ac:dyDescent="0.3">
      <c r="B731" s="94" t="s">
        <v>7531</v>
      </c>
    </row>
    <row r="732" spans="2:2" x14ac:dyDescent="0.3">
      <c r="B732" s="94" t="s">
        <v>7532</v>
      </c>
    </row>
    <row r="733" spans="2:2" x14ac:dyDescent="0.3">
      <c r="B733" s="94" t="s">
        <v>7533</v>
      </c>
    </row>
    <row r="734" spans="2:2" x14ac:dyDescent="0.3">
      <c r="B734" s="94" t="s">
        <v>7534</v>
      </c>
    </row>
    <row r="735" spans="2:2" x14ac:dyDescent="0.3">
      <c r="B735" s="94" t="s">
        <v>7535</v>
      </c>
    </row>
    <row r="736" spans="2:2" x14ac:dyDescent="0.3">
      <c r="B736" s="94" t="s">
        <v>7536</v>
      </c>
    </row>
    <row r="737" spans="2:2" x14ac:dyDescent="0.3">
      <c r="B737" s="94" t="s">
        <v>7537</v>
      </c>
    </row>
    <row r="738" spans="2:2" x14ac:dyDescent="0.3">
      <c r="B738" s="94" t="s">
        <v>7538</v>
      </c>
    </row>
    <row r="739" spans="2:2" x14ac:dyDescent="0.3">
      <c r="B739" s="94" t="s">
        <v>7539</v>
      </c>
    </row>
    <row r="740" spans="2:2" x14ac:dyDescent="0.3">
      <c r="B740" s="94" t="s">
        <v>7540</v>
      </c>
    </row>
    <row r="741" spans="2:2" x14ac:dyDescent="0.3">
      <c r="B741" s="94" t="s">
        <v>7541</v>
      </c>
    </row>
    <row r="742" spans="2:2" x14ac:dyDescent="0.3">
      <c r="B742" s="94" t="s">
        <v>7542</v>
      </c>
    </row>
    <row r="743" spans="2:2" x14ac:dyDescent="0.3">
      <c r="B743" s="94" t="s">
        <v>7543</v>
      </c>
    </row>
    <row r="744" spans="2:2" x14ac:dyDescent="0.3">
      <c r="B744" s="94" t="s">
        <v>7544</v>
      </c>
    </row>
    <row r="745" spans="2:2" x14ac:dyDescent="0.3">
      <c r="B745" s="94" t="s">
        <v>7545</v>
      </c>
    </row>
    <row r="746" spans="2:2" x14ac:dyDescent="0.3">
      <c r="B746" s="94" t="s">
        <v>7546</v>
      </c>
    </row>
    <row r="747" spans="2:2" x14ac:dyDescent="0.3">
      <c r="B747" s="94" t="s">
        <v>7547</v>
      </c>
    </row>
    <row r="748" spans="2:2" x14ac:dyDescent="0.3">
      <c r="B748" s="94" t="s">
        <v>7548</v>
      </c>
    </row>
    <row r="749" spans="2:2" x14ac:dyDescent="0.3">
      <c r="B749" s="94" t="s">
        <v>7549</v>
      </c>
    </row>
    <row r="750" spans="2:2" x14ac:dyDescent="0.3">
      <c r="B750" s="94" t="s">
        <v>7550</v>
      </c>
    </row>
    <row r="751" spans="2:2" x14ac:dyDescent="0.3">
      <c r="B751" s="94" t="s">
        <v>7551</v>
      </c>
    </row>
    <row r="752" spans="2:2" x14ac:dyDescent="0.3">
      <c r="B752" s="94" t="s">
        <v>7552</v>
      </c>
    </row>
    <row r="753" spans="2:2" x14ac:dyDescent="0.3">
      <c r="B753" s="94" t="s">
        <v>7553</v>
      </c>
    </row>
    <row r="754" spans="2:2" x14ac:dyDescent="0.3">
      <c r="B754" s="94" t="s">
        <v>7554</v>
      </c>
    </row>
    <row r="755" spans="2:2" x14ac:dyDescent="0.3">
      <c r="B755" s="94" t="s">
        <v>7555</v>
      </c>
    </row>
    <row r="756" spans="2:2" x14ac:dyDescent="0.3">
      <c r="B756" s="94" t="s">
        <v>7556</v>
      </c>
    </row>
    <row r="757" spans="2:2" x14ac:dyDescent="0.3">
      <c r="B757" s="94" t="s">
        <v>7557</v>
      </c>
    </row>
    <row r="758" spans="2:2" x14ac:dyDescent="0.3">
      <c r="B758" s="94" t="s">
        <v>7558</v>
      </c>
    </row>
    <row r="759" spans="2:2" x14ac:dyDescent="0.3">
      <c r="B759" s="94" t="s">
        <v>7559</v>
      </c>
    </row>
    <row r="760" spans="2:2" x14ac:dyDescent="0.3">
      <c r="B760" s="94" t="s">
        <v>7560</v>
      </c>
    </row>
    <row r="761" spans="2:2" x14ac:dyDescent="0.3">
      <c r="B761" s="94" t="s">
        <v>7561</v>
      </c>
    </row>
    <row r="762" spans="2:2" x14ac:dyDescent="0.3">
      <c r="B762" s="94" t="s">
        <v>7562</v>
      </c>
    </row>
    <row r="763" spans="2:2" x14ac:dyDescent="0.3">
      <c r="B763" s="94" t="s">
        <v>7563</v>
      </c>
    </row>
    <row r="764" spans="2:2" x14ac:dyDescent="0.3">
      <c r="B764" s="94" t="s">
        <v>7564</v>
      </c>
    </row>
    <row r="765" spans="2:2" x14ac:dyDescent="0.3">
      <c r="B765" s="94" t="s">
        <v>7565</v>
      </c>
    </row>
    <row r="766" spans="2:2" x14ac:dyDescent="0.3">
      <c r="B766" s="94" t="s">
        <v>7566</v>
      </c>
    </row>
    <row r="767" spans="2:2" x14ac:dyDescent="0.3">
      <c r="B767" s="94" t="s">
        <v>7567</v>
      </c>
    </row>
    <row r="768" spans="2:2" x14ac:dyDescent="0.3">
      <c r="B768" s="94" t="s">
        <v>7568</v>
      </c>
    </row>
    <row r="769" spans="2:2" x14ac:dyDescent="0.3">
      <c r="B769" s="94" t="s">
        <v>7569</v>
      </c>
    </row>
    <row r="770" spans="2:2" x14ac:dyDescent="0.3">
      <c r="B770" s="94" t="s">
        <v>7570</v>
      </c>
    </row>
    <row r="771" spans="2:2" x14ac:dyDescent="0.3">
      <c r="B771" s="94" t="s">
        <v>7571</v>
      </c>
    </row>
    <row r="772" spans="2:2" x14ac:dyDescent="0.3">
      <c r="B772" s="94" t="s">
        <v>7572</v>
      </c>
    </row>
    <row r="774" spans="2:2" ht="18" x14ac:dyDescent="0.35">
      <c r="B774" s="199" t="s">
        <v>451</v>
      </c>
    </row>
    <row r="775" spans="2:2" x14ac:dyDescent="0.3">
      <c r="B775" s="94" t="s">
        <v>7573</v>
      </c>
    </row>
    <row r="776" spans="2:2" x14ac:dyDescent="0.3">
      <c r="B776" s="94" t="s">
        <v>7574</v>
      </c>
    </row>
    <row r="777" spans="2:2" x14ac:dyDescent="0.3">
      <c r="B777" s="94" t="s">
        <v>7575</v>
      </c>
    </row>
    <row r="779" spans="2:2" ht="18" x14ac:dyDescent="0.35">
      <c r="B779" s="199" t="s">
        <v>454</v>
      </c>
    </row>
    <row r="780" spans="2:2" x14ac:dyDescent="0.3">
      <c r="B780" s="94" t="s">
        <v>7576</v>
      </c>
    </row>
    <row r="781" spans="2:2" x14ac:dyDescent="0.3">
      <c r="B781" s="94" t="s">
        <v>7577</v>
      </c>
    </row>
    <row r="782" spans="2:2" x14ac:dyDescent="0.3">
      <c r="B782" s="94" t="s">
        <v>7578</v>
      </c>
    </row>
    <row r="783" spans="2:2" x14ac:dyDescent="0.3">
      <c r="B783" s="94" t="s">
        <v>7579</v>
      </c>
    </row>
    <row r="784" spans="2:2" x14ac:dyDescent="0.3">
      <c r="B784" s="94" t="s">
        <v>7580</v>
      </c>
    </row>
    <row r="786" spans="2:2" ht="18" x14ac:dyDescent="0.35">
      <c r="B786" s="199" t="s">
        <v>455</v>
      </c>
    </row>
    <row r="787" spans="2:2" x14ac:dyDescent="0.3">
      <c r="B787" s="94" t="s">
        <v>7581</v>
      </c>
    </row>
    <row r="788" spans="2:2" x14ac:dyDescent="0.3">
      <c r="B788" s="94" t="s">
        <v>7582</v>
      </c>
    </row>
    <row r="790" spans="2:2" ht="18" x14ac:dyDescent="0.35">
      <c r="B790" s="199" t="s">
        <v>7583</v>
      </c>
    </row>
    <row r="791" spans="2:2" x14ac:dyDescent="0.3">
      <c r="B791" s="94" t="s">
        <v>7584</v>
      </c>
    </row>
    <row r="792" spans="2:2" x14ac:dyDescent="0.3">
      <c r="B792" s="94" t="s">
        <v>7585</v>
      </c>
    </row>
    <row r="794" spans="2:2" ht="18" x14ac:dyDescent="0.35">
      <c r="B794" s="199" t="s">
        <v>458</v>
      </c>
    </row>
    <row r="795" spans="2:2" x14ac:dyDescent="0.3">
      <c r="B795" s="94" t="s">
        <v>7586</v>
      </c>
    </row>
    <row r="796" spans="2:2" x14ac:dyDescent="0.3">
      <c r="B796" s="94" t="s">
        <v>7587</v>
      </c>
    </row>
    <row r="797" spans="2:2" x14ac:dyDescent="0.3">
      <c r="B797" s="94" t="s">
        <v>7588</v>
      </c>
    </row>
    <row r="798" spans="2:2" x14ac:dyDescent="0.3">
      <c r="B798" s="94" t="s">
        <v>7589</v>
      </c>
    </row>
    <row r="799" spans="2:2" x14ac:dyDescent="0.3">
      <c r="B799" s="94" t="s">
        <v>7590</v>
      </c>
    </row>
    <row r="800" spans="2:2" x14ac:dyDescent="0.3">
      <c r="B800" s="94" t="s">
        <v>7591</v>
      </c>
    </row>
    <row r="801" spans="2:2" x14ac:dyDescent="0.3">
      <c r="B801" s="94" t="s">
        <v>7592</v>
      </c>
    </row>
    <row r="802" spans="2:2" x14ac:dyDescent="0.3">
      <c r="B802" s="94" t="s">
        <v>7593</v>
      </c>
    </row>
    <row r="803" spans="2:2" x14ac:dyDescent="0.3">
      <c r="B803" s="94" t="s">
        <v>7594</v>
      </c>
    </row>
    <row r="804" spans="2:2" x14ac:dyDescent="0.3">
      <c r="B804" s="94" t="s">
        <v>7595</v>
      </c>
    </row>
    <row r="805" spans="2:2" x14ac:dyDescent="0.3">
      <c r="B805" s="94" t="s">
        <v>7596</v>
      </c>
    </row>
    <row r="807" spans="2:2" ht="18" x14ac:dyDescent="0.35">
      <c r="B807" s="199" t="s">
        <v>457</v>
      </c>
    </row>
    <row r="808" spans="2:2" x14ac:dyDescent="0.3">
      <c r="B808" s="94" t="s">
        <v>7597</v>
      </c>
    </row>
    <row r="809" spans="2:2" x14ac:dyDescent="0.3">
      <c r="B809" s="94" t="s">
        <v>7598</v>
      </c>
    </row>
    <row r="810" spans="2:2" x14ac:dyDescent="0.3">
      <c r="B810" s="94" t="s">
        <v>7599</v>
      </c>
    </row>
    <row r="811" spans="2:2" x14ac:dyDescent="0.3">
      <c r="B811" s="94" t="s">
        <v>7600</v>
      </c>
    </row>
    <row r="812" spans="2:2" x14ac:dyDescent="0.3">
      <c r="B812" s="94" t="s">
        <v>7601</v>
      </c>
    </row>
    <row r="813" spans="2:2" x14ac:dyDescent="0.3">
      <c r="B813" s="94" t="s">
        <v>7602</v>
      </c>
    </row>
    <row r="814" spans="2:2" x14ac:dyDescent="0.3">
      <c r="B814" s="94" t="s">
        <v>7603</v>
      </c>
    </row>
    <row r="815" spans="2:2" x14ac:dyDescent="0.3">
      <c r="B815" s="94" t="s">
        <v>7604</v>
      </c>
    </row>
    <row r="816" spans="2:2" x14ac:dyDescent="0.3">
      <c r="B816" s="94" t="s">
        <v>7605</v>
      </c>
    </row>
    <row r="817" spans="2:2" x14ac:dyDescent="0.3">
      <c r="B817" s="94" t="s">
        <v>7606</v>
      </c>
    </row>
    <row r="818" spans="2:2" x14ac:dyDescent="0.3">
      <c r="B818" s="94" t="s">
        <v>7607</v>
      </c>
    </row>
    <row r="819" spans="2:2" x14ac:dyDescent="0.3">
      <c r="B819" s="94" t="s">
        <v>7608</v>
      </c>
    </row>
    <row r="821" spans="2:2" ht="18" x14ac:dyDescent="0.35">
      <c r="B821" s="199" t="s">
        <v>459</v>
      </c>
    </row>
    <row r="822" spans="2:2" x14ac:dyDescent="0.3">
      <c r="B822" s="94" t="s">
        <v>7609</v>
      </c>
    </row>
    <row r="823" spans="2:2" x14ac:dyDescent="0.3">
      <c r="B823" s="94" t="s">
        <v>7610</v>
      </c>
    </row>
    <row r="824" spans="2:2" x14ac:dyDescent="0.3">
      <c r="B824" s="94" t="s">
        <v>7611</v>
      </c>
    </row>
    <row r="825" spans="2:2" x14ac:dyDescent="0.3">
      <c r="B825" s="94" t="s">
        <v>7612</v>
      </c>
    </row>
    <row r="826" spans="2:2" x14ac:dyDescent="0.3">
      <c r="B826" s="94" t="s">
        <v>7613</v>
      </c>
    </row>
    <row r="827" spans="2:2" x14ac:dyDescent="0.3">
      <c r="B827" s="94" t="s">
        <v>7614</v>
      </c>
    </row>
    <row r="828" spans="2:2" x14ac:dyDescent="0.3">
      <c r="B828" s="94" t="s">
        <v>7615</v>
      </c>
    </row>
    <row r="829" spans="2:2" x14ac:dyDescent="0.3">
      <c r="B829" s="94" t="s">
        <v>7616</v>
      </c>
    </row>
    <row r="831" spans="2:2" ht="18" x14ac:dyDescent="0.35">
      <c r="B831" s="199" t="s">
        <v>461</v>
      </c>
    </row>
    <row r="832" spans="2:2" x14ac:dyDescent="0.3">
      <c r="B832" s="94" t="s">
        <v>7617</v>
      </c>
    </row>
    <row r="833" spans="2:2" x14ac:dyDescent="0.3">
      <c r="B833" s="94" t="s">
        <v>7618</v>
      </c>
    </row>
    <row r="834" spans="2:2" x14ac:dyDescent="0.3">
      <c r="B834" s="94" t="s">
        <v>7619</v>
      </c>
    </row>
    <row r="836" spans="2:2" ht="18" x14ac:dyDescent="0.35">
      <c r="B836" s="199" t="s">
        <v>463</v>
      </c>
    </row>
    <row r="837" spans="2:2" x14ac:dyDescent="0.3">
      <c r="B837" s="94" t="s">
        <v>7620</v>
      </c>
    </row>
    <row r="838" spans="2:2" x14ac:dyDescent="0.3">
      <c r="B838" s="94" t="s">
        <v>7621</v>
      </c>
    </row>
    <row r="839" spans="2:2" x14ac:dyDescent="0.3">
      <c r="B839" s="94" t="s">
        <v>7622</v>
      </c>
    </row>
    <row r="840" spans="2:2" x14ac:dyDescent="0.3">
      <c r="B840" s="94" t="s">
        <v>7623</v>
      </c>
    </row>
    <row r="841" spans="2:2" x14ac:dyDescent="0.3">
      <c r="B841" s="94" t="s">
        <v>7624</v>
      </c>
    </row>
    <row r="842" spans="2:2" x14ac:dyDescent="0.3">
      <c r="B842" s="94" t="s">
        <v>7625</v>
      </c>
    </row>
    <row r="843" spans="2:2" x14ac:dyDescent="0.3">
      <c r="B843" s="94" t="s">
        <v>7626</v>
      </c>
    </row>
    <row r="844" spans="2:2" x14ac:dyDescent="0.3">
      <c r="B844" s="94" t="s">
        <v>7627</v>
      </c>
    </row>
    <row r="845" spans="2:2" x14ac:dyDescent="0.3">
      <c r="B845" s="94" t="s">
        <v>7628</v>
      </c>
    </row>
    <row r="846" spans="2:2" x14ac:dyDescent="0.3">
      <c r="B846" s="94" t="s">
        <v>7629</v>
      </c>
    </row>
    <row r="848" spans="2:2" ht="18" x14ac:dyDescent="0.35">
      <c r="B848" s="199" t="s">
        <v>466</v>
      </c>
    </row>
    <row r="849" spans="2:2" x14ac:dyDescent="0.3">
      <c r="B849" s="94" t="s">
        <v>7630</v>
      </c>
    </row>
    <row r="850" spans="2:2" x14ac:dyDescent="0.3">
      <c r="B850" s="94" t="s">
        <v>7631</v>
      </c>
    </row>
    <row r="851" spans="2:2" x14ac:dyDescent="0.3">
      <c r="B851" s="94" t="s">
        <v>7632</v>
      </c>
    </row>
    <row r="852" spans="2:2" x14ac:dyDescent="0.3">
      <c r="B852" s="94" t="s">
        <v>7633</v>
      </c>
    </row>
    <row r="853" spans="2:2" x14ac:dyDescent="0.3">
      <c r="B853" s="94" t="s">
        <v>7634</v>
      </c>
    </row>
    <row r="854" spans="2:2" x14ac:dyDescent="0.3">
      <c r="B854" s="94" t="s">
        <v>7635</v>
      </c>
    </row>
    <row r="855" spans="2:2" x14ac:dyDescent="0.3">
      <c r="B855" s="94" t="s">
        <v>7636</v>
      </c>
    </row>
    <row r="857" spans="2:2" ht="18" x14ac:dyDescent="0.35">
      <c r="B857" s="199" t="s">
        <v>468</v>
      </c>
    </row>
    <row r="858" spans="2:2" x14ac:dyDescent="0.3">
      <c r="B858" s="94" t="s">
        <v>7637</v>
      </c>
    </row>
    <row r="859" spans="2:2" x14ac:dyDescent="0.3">
      <c r="B859" s="94" t="s">
        <v>7638</v>
      </c>
    </row>
    <row r="860" spans="2:2" x14ac:dyDescent="0.3">
      <c r="B860" s="94" t="s">
        <v>7639</v>
      </c>
    </row>
    <row r="861" spans="2:2" x14ac:dyDescent="0.3">
      <c r="B861" s="94" t="s">
        <v>7640</v>
      </c>
    </row>
    <row r="862" spans="2:2" x14ac:dyDescent="0.3">
      <c r="B862" s="94" t="s">
        <v>7641</v>
      </c>
    </row>
    <row r="863" spans="2:2" x14ac:dyDescent="0.3">
      <c r="B863" s="94" t="s">
        <v>7642</v>
      </c>
    </row>
    <row r="864" spans="2:2" x14ac:dyDescent="0.3">
      <c r="B864" s="94" t="s">
        <v>7643</v>
      </c>
    </row>
    <row r="865" spans="2:2" x14ac:dyDescent="0.3">
      <c r="B865" s="94" t="s">
        <v>7644</v>
      </c>
    </row>
    <row r="866" spans="2:2" x14ac:dyDescent="0.3">
      <c r="B866" s="94" t="s">
        <v>7645</v>
      </c>
    </row>
    <row r="868" spans="2:2" ht="18" x14ac:dyDescent="0.35">
      <c r="B868" s="199" t="s">
        <v>470</v>
      </c>
    </row>
    <row r="869" spans="2:2" x14ac:dyDescent="0.3">
      <c r="B869" s="94" t="s">
        <v>7646</v>
      </c>
    </row>
    <row r="870" spans="2:2" x14ac:dyDescent="0.3">
      <c r="B870" s="94" t="s">
        <v>7647</v>
      </c>
    </row>
    <row r="871" spans="2:2" x14ac:dyDescent="0.3">
      <c r="B871" s="94" t="s">
        <v>7648</v>
      </c>
    </row>
    <row r="872" spans="2:2" ht="18" x14ac:dyDescent="0.35">
      <c r="B872" s="199"/>
    </row>
    <row r="873" spans="2:2" ht="18" x14ac:dyDescent="0.35">
      <c r="B873" s="199" t="s">
        <v>471</v>
      </c>
    </row>
    <row r="874" spans="2:2" x14ac:dyDescent="0.3">
      <c r="B874" s="94" t="s">
        <v>7649</v>
      </c>
    </row>
    <row r="875" spans="2:2" x14ac:dyDescent="0.3">
      <c r="B875" s="94" t="s">
        <v>7650</v>
      </c>
    </row>
    <row r="876" spans="2:2" x14ac:dyDescent="0.3">
      <c r="B876" s="94" t="s">
        <v>7651</v>
      </c>
    </row>
    <row r="878" spans="2:2" ht="18" x14ac:dyDescent="0.35">
      <c r="B878" s="199" t="s">
        <v>472</v>
      </c>
    </row>
    <row r="879" spans="2:2" x14ac:dyDescent="0.3">
      <c r="B879" s="94" t="s">
        <v>7652</v>
      </c>
    </row>
    <row r="880" spans="2:2" x14ac:dyDescent="0.3">
      <c r="B880" s="94" t="s">
        <v>7653</v>
      </c>
    </row>
    <row r="881" spans="2:2" x14ac:dyDescent="0.3">
      <c r="B881" s="94" t="s">
        <v>7654</v>
      </c>
    </row>
    <row r="883" spans="2:2" ht="18" x14ac:dyDescent="0.35">
      <c r="B883" s="199" t="s">
        <v>7655</v>
      </c>
    </row>
    <row r="884" spans="2:2" ht="18" x14ac:dyDescent="0.35">
      <c r="B884" s="199" t="s">
        <v>551</v>
      </c>
    </row>
    <row r="885" spans="2:2" x14ac:dyDescent="0.3">
      <c r="B885" s="94" t="s">
        <v>7656</v>
      </c>
    </row>
    <row r="886" spans="2:2" x14ac:dyDescent="0.3">
      <c r="B886" s="94" t="s">
        <v>7657</v>
      </c>
    </row>
    <row r="888" spans="2:2" ht="18" x14ac:dyDescent="0.35">
      <c r="B888" s="199" t="s">
        <v>552</v>
      </c>
    </row>
    <row r="889" spans="2:2" x14ac:dyDescent="0.3">
      <c r="B889" s="94" t="s">
        <v>7658</v>
      </c>
    </row>
    <row r="891" spans="2:2" ht="18" x14ac:dyDescent="0.35">
      <c r="B891" s="199" t="s">
        <v>553</v>
      </c>
    </row>
    <row r="892" spans="2:2" x14ac:dyDescent="0.3">
      <c r="B892" s="94" t="s">
        <v>7659</v>
      </c>
    </row>
    <row r="893" spans="2:2" x14ac:dyDescent="0.3">
      <c r="B893" s="94" t="s">
        <v>7660</v>
      </c>
    </row>
    <row r="894" spans="2:2" x14ac:dyDescent="0.3">
      <c r="B894" s="94" t="s">
        <v>7661</v>
      </c>
    </row>
    <row r="896" spans="2:2" ht="18" x14ac:dyDescent="0.35">
      <c r="B896" s="199" t="s">
        <v>554</v>
      </c>
    </row>
    <row r="897" spans="2:2" x14ac:dyDescent="0.3">
      <c r="B897" s="94" t="s">
        <v>7662</v>
      </c>
    </row>
    <row r="898" spans="2:2" x14ac:dyDescent="0.3">
      <c r="B898" s="94" t="s">
        <v>7663</v>
      </c>
    </row>
    <row r="899" spans="2:2" x14ac:dyDescent="0.3">
      <c r="B899" s="94" t="s">
        <v>7664</v>
      </c>
    </row>
    <row r="900" spans="2:2" x14ac:dyDescent="0.3">
      <c r="B900" s="94" t="s">
        <v>7665</v>
      </c>
    </row>
    <row r="901" spans="2:2" x14ac:dyDescent="0.3">
      <c r="B901" s="94" t="s">
        <v>7666</v>
      </c>
    </row>
    <row r="902" spans="2:2" x14ac:dyDescent="0.3">
      <c r="B902" s="94" t="s">
        <v>7667</v>
      </c>
    </row>
    <row r="904" spans="2:2" ht="18" x14ac:dyDescent="0.35">
      <c r="B904" s="199" t="s">
        <v>555</v>
      </c>
    </row>
    <row r="905" spans="2:2" x14ac:dyDescent="0.3">
      <c r="B905" s="94" t="s">
        <v>7668</v>
      </c>
    </row>
    <row r="906" spans="2:2" x14ac:dyDescent="0.3">
      <c r="B906" s="94" t="s">
        <v>7669</v>
      </c>
    </row>
    <row r="907" spans="2:2" x14ac:dyDescent="0.3">
      <c r="B907" s="94" t="s">
        <v>7670</v>
      </c>
    </row>
    <row r="908" spans="2:2" x14ac:dyDescent="0.3">
      <c r="B908" s="94" t="s">
        <v>7671</v>
      </c>
    </row>
    <row r="910" spans="2:2" ht="18" x14ac:dyDescent="0.35">
      <c r="B910" s="199" t="s">
        <v>556</v>
      </c>
    </row>
    <row r="911" spans="2:2" x14ac:dyDescent="0.3">
      <c r="B911" s="94" t="s">
        <v>7672</v>
      </c>
    </row>
    <row r="912" spans="2:2" x14ac:dyDescent="0.3">
      <c r="B912" s="94" t="s">
        <v>7673</v>
      </c>
    </row>
    <row r="914" spans="2:2" ht="18" x14ac:dyDescent="0.35">
      <c r="B914" s="199" t="s">
        <v>545</v>
      </c>
    </row>
    <row r="915" spans="2:2" x14ac:dyDescent="0.3">
      <c r="B915" s="94" t="s">
        <v>7674</v>
      </c>
    </row>
    <row r="916" spans="2:2" x14ac:dyDescent="0.3">
      <c r="B916" s="94" t="s">
        <v>7675</v>
      </c>
    </row>
    <row r="917" spans="2:2" x14ac:dyDescent="0.3">
      <c r="B917" s="94" t="s">
        <v>7676</v>
      </c>
    </row>
    <row r="918" spans="2:2" x14ac:dyDescent="0.3">
      <c r="B918" s="94" t="s">
        <v>7677</v>
      </c>
    </row>
    <row r="919" spans="2:2" x14ac:dyDescent="0.3">
      <c r="B919" s="94" t="s">
        <v>7678</v>
      </c>
    </row>
    <row r="920" spans="2:2" x14ac:dyDescent="0.3">
      <c r="B920" s="94" t="s">
        <v>7679</v>
      </c>
    </row>
    <row r="922" spans="2:2" ht="18" x14ac:dyDescent="0.35">
      <c r="B922" s="199" t="s">
        <v>546</v>
      </c>
    </row>
    <row r="923" spans="2:2" x14ac:dyDescent="0.3">
      <c r="B923" s="94" t="s">
        <v>7680</v>
      </c>
    </row>
    <row r="924" spans="2:2" x14ac:dyDescent="0.3">
      <c r="B924" s="94" t="s">
        <v>7681</v>
      </c>
    </row>
    <row r="925" spans="2:2" x14ac:dyDescent="0.3">
      <c r="B925" s="94" t="s">
        <v>7682</v>
      </c>
    </row>
    <row r="926" spans="2:2" x14ac:dyDescent="0.3">
      <c r="B926" s="94" t="s">
        <v>7683</v>
      </c>
    </row>
    <row r="927" spans="2:2" x14ac:dyDescent="0.3">
      <c r="B927" s="94" t="s">
        <v>7678</v>
      </c>
    </row>
    <row r="928" spans="2:2" x14ac:dyDescent="0.3">
      <c r="B928" s="94" t="s">
        <v>7684</v>
      </c>
    </row>
    <row r="929" spans="2:2" x14ac:dyDescent="0.3">
      <c r="B929" s="94" t="s">
        <v>7685</v>
      </c>
    </row>
    <row r="930" spans="2:2" x14ac:dyDescent="0.3">
      <c r="B930" s="94" t="s">
        <v>7686</v>
      </c>
    </row>
    <row r="932" spans="2:2" ht="18" x14ac:dyDescent="0.35">
      <c r="B932" s="199" t="s">
        <v>7687</v>
      </c>
    </row>
    <row r="933" spans="2:2" x14ac:dyDescent="0.3">
      <c r="B933" s="94" t="s">
        <v>7688</v>
      </c>
    </row>
    <row r="934" spans="2:2" x14ac:dyDescent="0.3">
      <c r="B934" s="94" t="s">
        <v>7689</v>
      </c>
    </row>
    <row r="935" spans="2:2" x14ac:dyDescent="0.3">
      <c r="B935" s="94" t="s">
        <v>7690</v>
      </c>
    </row>
    <row r="936" spans="2:2" x14ac:dyDescent="0.3">
      <c r="B936" s="94" t="s">
        <v>7691</v>
      </c>
    </row>
    <row r="937" spans="2:2" x14ac:dyDescent="0.3">
      <c r="B937" s="94" t="s">
        <v>7692</v>
      </c>
    </row>
    <row r="938" spans="2:2" x14ac:dyDescent="0.3">
      <c r="B938" s="94" t="s">
        <v>7693</v>
      </c>
    </row>
    <row r="940" spans="2:2" ht="18" x14ac:dyDescent="0.35">
      <c r="B940" s="199" t="s">
        <v>548</v>
      </c>
    </row>
    <row r="941" spans="2:2" x14ac:dyDescent="0.3">
      <c r="B941" s="94" t="s">
        <v>6990</v>
      </c>
    </row>
    <row r="942" spans="2:2" x14ac:dyDescent="0.3">
      <c r="B942" s="94" t="s">
        <v>6991</v>
      </c>
    </row>
    <row r="943" spans="2:2" x14ac:dyDescent="0.3">
      <c r="B943" s="94" t="s">
        <v>7694</v>
      </c>
    </row>
    <row r="944" spans="2:2" x14ac:dyDescent="0.3">
      <c r="B944" s="94" t="s">
        <v>7695</v>
      </c>
    </row>
    <row r="945" spans="2:2" x14ac:dyDescent="0.3">
      <c r="B945" s="94" t="s">
        <v>7696</v>
      </c>
    </row>
    <row r="947" spans="2:2" ht="18" x14ac:dyDescent="0.35">
      <c r="B947" s="199" t="s">
        <v>549</v>
      </c>
    </row>
    <row r="948" spans="2:2" x14ac:dyDescent="0.3">
      <c r="B948" s="94" t="s">
        <v>7697</v>
      </c>
    </row>
    <row r="949" spans="2:2" x14ac:dyDescent="0.3">
      <c r="B949" s="94" t="s">
        <v>7698</v>
      </c>
    </row>
    <row r="950" spans="2:2" x14ac:dyDescent="0.3">
      <c r="B950" s="94" t="s">
        <v>7699</v>
      </c>
    </row>
    <row r="951" spans="2:2" x14ac:dyDescent="0.3">
      <c r="B951" s="94" t="s">
        <v>7700</v>
      </c>
    </row>
    <row r="952" spans="2:2" x14ac:dyDescent="0.3">
      <c r="B952" s="94" t="s">
        <v>7701</v>
      </c>
    </row>
    <row r="953" spans="2:2" x14ac:dyDescent="0.3">
      <c r="B953" s="94" t="s">
        <v>7702</v>
      </c>
    </row>
    <row r="955" spans="2:2" ht="18" x14ac:dyDescent="0.35">
      <c r="B955" s="199" t="s">
        <v>558</v>
      </c>
    </row>
    <row r="956" spans="2:2" x14ac:dyDescent="0.3">
      <c r="B956" s="94" t="s">
        <v>7703</v>
      </c>
    </row>
    <row r="957" spans="2:2" x14ac:dyDescent="0.3">
      <c r="B957" s="94" t="s">
        <v>7704</v>
      </c>
    </row>
    <row r="958" spans="2:2" x14ac:dyDescent="0.3">
      <c r="B958" s="94" t="s">
        <v>7705</v>
      </c>
    </row>
    <row r="960" spans="2:2" ht="18" x14ac:dyDescent="0.35">
      <c r="B960" s="199" t="s">
        <v>559</v>
      </c>
    </row>
    <row r="961" spans="2:2" x14ac:dyDescent="0.3">
      <c r="B961" s="94" t="s">
        <v>7706</v>
      </c>
    </row>
    <row r="962" spans="2:2" x14ac:dyDescent="0.3">
      <c r="B962" s="94" t="s">
        <v>7707</v>
      </c>
    </row>
    <row r="963" spans="2:2" x14ac:dyDescent="0.3">
      <c r="B963" s="94" t="s">
        <v>7708</v>
      </c>
    </row>
    <row r="964" spans="2:2" x14ac:dyDescent="0.3">
      <c r="B964" s="94" t="s">
        <v>7709</v>
      </c>
    </row>
    <row r="965" spans="2:2" x14ac:dyDescent="0.3">
      <c r="B965" s="94" t="s">
        <v>7710</v>
      </c>
    </row>
    <row r="966" spans="2:2" x14ac:dyDescent="0.3">
      <c r="B966" s="94" t="s">
        <v>7711</v>
      </c>
    </row>
    <row r="967" spans="2:2" x14ac:dyDescent="0.3">
      <c r="B967" s="94" t="s">
        <v>7712</v>
      </c>
    </row>
    <row r="969" spans="2:2" ht="18" x14ac:dyDescent="0.35">
      <c r="B969" s="199" t="s">
        <v>560</v>
      </c>
    </row>
    <row r="970" spans="2:2" x14ac:dyDescent="0.3">
      <c r="B970" s="94" t="s">
        <v>7713</v>
      </c>
    </row>
    <row r="971" spans="2:2" x14ac:dyDescent="0.3">
      <c r="B971" s="94" t="s">
        <v>7714</v>
      </c>
    </row>
    <row r="973" spans="2:2" ht="18" x14ac:dyDescent="0.35">
      <c r="B973" s="199" t="s">
        <v>561</v>
      </c>
    </row>
    <row r="974" spans="2:2" x14ac:dyDescent="0.3">
      <c r="B974" s="94" t="s">
        <v>7715</v>
      </c>
    </row>
    <row r="975" spans="2:2" x14ac:dyDescent="0.3">
      <c r="B975" s="94" t="s">
        <v>7716</v>
      </c>
    </row>
    <row r="977" spans="2:2" ht="18" x14ac:dyDescent="0.35">
      <c r="B977" s="199" t="s">
        <v>562</v>
      </c>
    </row>
    <row r="978" spans="2:2" x14ac:dyDescent="0.3">
      <c r="B978" s="94" t="s">
        <v>7717</v>
      </c>
    </row>
    <row r="979" spans="2:2" x14ac:dyDescent="0.3">
      <c r="B979" s="94" t="s">
        <v>7718</v>
      </c>
    </row>
    <row r="980" spans="2:2" x14ac:dyDescent="0.3">
      <c r="B980" s="94" t="s">
        <v>7719</v>
      </c>
    </row>
    <row r="981" spans="2:2" x14ac:dyDescent="0.3">
      <c r="B981" s="94" t="s">
        <v>7720</v>
      </c>
    </row>
    <row r="982" spans="2:2" x14ac:dyDescent="0.3">
      <c r="B982" s="94" t="s">
        <v>7721</v>
      </c>
    </row>
    <row r="984" spans="2:2" ht="18" x14ac:dyDescent="0.35">
      <c r="B984" s="199" t="s">
        <v>564</v>
      </c>
    </row>
    <row r="985" spans="2:2" x14ac:dyDescent="0.3">
      <c r="B985" s="94" t="s">
        <v>7722</v>
      </c>
    </row>
    <row r="986" spans="2:2" x14ac:dyDescent="0.3">
      <c r="B986" s="94" t="s">
        <v>7723</v>
      </c>
    </row>
    <row r="987" spans="2:2" x14ac:dyDescent="0.3">
      <c r="B987" s="94" t="s">
        <v>7724</v>
      </c>
    </row>
    <row r="988" spans="2:2" x14ac:dyDescent="0.3">
      <c r="B988" s="94" t="s">
        <v>7725</v>
      </c>
    </row>
    <row r="989" spans="2:2" x14ac:dyDescent="0.3">
      <c r="B989" s="94" t="s">
        <v>7726</v>
      </c>
    </row>
    <row r="990" spans="2:2" x14ac:dyDescent="0.3">
      <c r="B990" s="94" t="s">
        <v>7727</v>
      </c>
    </row>
    <row r="991" spans="2:2" x14ac:dyDescent="0.3">
      <c r="B991" s="94" t="s">
        <v>7728</v>
      </c>
    </row>
    <row r="992" spans="2:2" x14ac:dyDescent="0.3">
      <c r="B992" s="94" t="s">
        <v>7729</v>
      </c>
    </row>
    <row r="993" spans="2:3" x14ac:dyDescent="0.3">
      <c r="B993" s="94" t="s">
        <v>7730</v>
      </c>
    </row>
    <row r="994" spans="2:3" x14ac:dyDescent="0.3">
      <c r="B994" s="94" t="s">
        <v>7731</v>
      </c>
    </row>
    <row r="995" spans="2:3" x14ac:dyDescent="0.3">
      <c r="B995" s="94" t="s">
        <v>7732</v>
      </c>
    </row>
    <row r="996" spans="2:3" x14ac:dyDescent="0.3">
      <c r="B996" s="85" t="s">
        <v>7733</v>
      </c>
    </row>
    <row r="997" spans="2:3" x14ac:dyDescent="0.3">
      <c r="B997" s="94" t="s">
        <v>7734</v>
      </c>
    </row>
    <row r="998" spans="2:3" x14ac:dyDescent="0.3">
      <c r="B998" s="94" t="s">
        <v>7735</v>
      </c>
    </row>
    <row r="999" spans="2:3" x14ac:dyDescent="0.3">
      <c r="B999" s="94" t="s">
        <v>7736</v>
      </c>
    </row>
    <row r="1000" spans="2:3" x14ac:dyDescent="0.3">
      <c r="B1000" s="94" t="s">
        <v>7737</v>
      </c>
    </row>
    <row r="1001" spans="2:3" x14ac:dyDescent="0.3">
      <c r="B1001" s="94" t="s">
        <v>7738</v>
      </c>
    </row>
    <row r="1002" spans="2:3" x14ac:dyDescent="0.3">
      <c r="B1002" s="94" t="s">
        <v>7739</v>
      </c>
    </row>
    <row r="1003" spans="2:3" x14ac:dyDescent="0.3">
      <c r="B1003" s="94" t="s">
        <v>7740</v>
      </c>
    </row>
    <row r="1004" spans="2:3" x14ac:dyDescent="0.3">
      <c r="B1004" s="94" t="s">
        <v>7741</v>
      </c>
    </row>
    <row r="1005" spans="2:3" x14ac:dyDescent="0.3">
      <c r="B1005" s="94" t="s">
        <v>7742</v>
      </c>
    </row>
    <row r="1006" spans="2:3" x14ac:dyDescent="0.3">
      <c r="C1006" s="85" t="s">
        <v>7743</v>
      </c>
    </row>
    <row r="1007" spans="2:3" x14ac:dyDescent="0.3">
      <c r="C1007" s="94" t="s">
        <v>7744</v>
      </c>
    </row>
    <row r="1009" spans="2:2" ht="18" x14ac:dyDescent="0.35">
      <c r="B1009" s="199" t="s">
        <v>565</v>
      </c>
    </row>
    <row r="1010" spans="2:2" x14ac:dyDescent="0.3">
      <c r="B1010" s="94" t="s">
        <v>7745</v>
      </c>
    </row>
    <row r="1011" spans="2:2" x14ac:dyDescent="0.3">
      <c r="B1011" s="94" t="s">
        <v>7746</v>
      </c>
    </row>
    <row r="1013" spans="2:2" ht="18" x14ac:dyDescent="0.35">
      <c r="B1013" s="199" t="s">
        <v>566</v>
      </c>
    </row>
    <row r="1014" spans="2:2" x14ac:dyDescent="0.3">
      <c r="B1014" s="94" t="s">
        <v>7747</v>
      </c>
    </row>
    <row r="1015" spans="2:2" x14ac:dyDescent="0.3">
      <c r="B1015" s="94" t="s">
        <v>7748</v>
      </c>
    </row>
    <row r="1016" spans="2:2" x14ac:dyDescent="0.3">
      <c r="B1016" s="94" t="s">
        <v>7749</v>
      </c>
    </row>
    <row r="1017" spans="2:2" x14ac:dyDescent="0.3">
      <c r="B1017" s="94" t="s">
        <v>7750</v>
      </c>
    </row>
    <row r="1018" spans="2:2" x14ac:dyDescent="0.3">
      <c r="B1018" s="94" t="s">
        <v>7751</v>
      </c>
    </row>
    <row r="1019" spans="2:2" x14ac:dyDescent="0.3">
      <c r="B1019" s="94" t="s">
        <v>7752</v>
      </c>
    </row>
    <row r="1020" spans="2:2" x14ac:dyDescent="0.3">
      <c r="B1020" s="94" t="s">
        <v>7753</v>
      </c>
    </row>
    <row r="1021" spans="2:2" x14ac:dyDescent="0.3">
      <c r="B1021" s="94" t="s">
        <v>7754</v>
      </c>
    </row>
    <row r="1022" spans="2:2" x14ac:dyDescent="0.3">
      <c r="B1022" s="94" t="s">
        <v>7755</v>
      </c>
    </row>
    <row r="1023" spans="2:2" x14ac:dyDescent="0.3">
      <c r="B1023" s="94" t="s">
        <v>7756</v>
      </c>
    </row>
    <row r="1024" spans="2:2" x14ac:dyDescent="0.3">
      <c r="B1024" s="94" t="s">
        <v>7757</v>
      </c>
    </row>
    <row r="1025" spans="2:2" x14ac:dyDescent="0.3">
      <c r="B1025" s="94" t="s">
        <v>7758</v>
      </c>
    </row>
    <row r="1026" spans="2:2" x14ac:dyDescent="0.3">
      <c r="B1026" s="94" t="s">
        <v>7759</v>
      </c>
    </row>
    <row r="1028" spans="2:2" ht="18" x14ac:dyDescent="0.35">
      <c r="B1028" s="199" t="s">
        <v>567</v>
      </c>
    </row>
    <row r="1029" spans="2:2" x14ac:dyDescent="0.3">
      <c r="B1029" s="94" t="s">
        <v>7760</v>
      </c>
    </row>
    <row r="1030" spans="2:2" x14ac:dyDescent="0.3">
      <c r="B1030" s="94" t="s">
        <v>7761</v>
      </c>
    </row>
    <row r="1032" spans="2:2" ht="18" x14ac:dyDescent="0.35">
      <c r="B1032" s="199" t="s">
        <v>568</v>
      </c>
    </row>
    <row r="1033" spans="2:2" x14ac:dyDescent="0.3">
      <c r="B1033" s="94" t="s">
        <v>7762</v>
      </c>
    </row>
    <row r="1034" spans="2:2" x14ac:dyDescent="0.3">
      <c r="B1034" s="94" t="s">
        <v>7763</v>
      </c>
    </row>
    <row r="1035" spans="2:2" x14ac:dyDescent="0.3">
      <c r="B1035" s="94" t="s">
        <v>7764</v>
      </c>
    </row>
    <row r="1037" spans="2:2" ht="18" x14ac:dyDescent="0.35">
      <c r="B1037" s="199" t="s">
        <v>569</v>
      </c>
    </row>
    <row r="1038" spans="2:2" x14ac:dyDescent="0.3">
      <c r="B1038" s="94" t="s">
        <v>7765</v>
      </c>
    </row>
    <row r="1039" spans="2:2" x14ac:dyDescent="0.3">
      <c r="B1039" s="85" t="s">
        <v>7766</v>
      </c>
    </row>
    <row r="1040" spans="2:2" x14ac:dyDescent="0.3">
      <c r="B1040" s="94" t="s">
        <v>7767</v>
      </c>
    </row>
    <row r="1041" spans="2:2" x14ac:dyDescent="0.3">
      <c r="B1041" s="94" t="s">
        <v>7768</v>
      </c>
    </row>
    <row r="1042" spans="2:2" x14ac:dyDescent="0.3">
      <c r="B1042" s="94" t="s">
        <v>7769</v>
      </c>
    </row>
    <row r="1043" spans="2:2" x14ac:dyDescent="0.3">
      <c r="B1043" s="94" t="s">
        <v>7770</v>
      </c>
    </row>
    <row r="1044" spans="2:2" x14ac:dyDescent="0.3">
      <c r="B1044" s="94" t="s">
        <v>7771</v>
      </c>
    </row>
    <row r="1045" spans="2:2" x14ac:dyDescent="0.3">
      <c r="B1045" s="94" t="s">
        <v>7772</v>
      </c>
    </row>
    <row r="1046" spans="2:2" x14ac:dyDescent="0.3">
      <c r="B1046" s="94" t="s">
        <v>7773</v>
      </c>
    </row>
    <row r="1047" spans="2:2" x14ac:dyDescent="0.3">
      <c r="B1047" s="85" t="s">
        <v>7774</v>
      </c>
    </row>
    <row r="1048" spans="2:2" x14ac:dyDescent="0.3">
      <c r="B1048" s="94" t="s">
        <v>7775</v>
      </c>
    </row>
    <row r="1049" spans="2:2" x14ac:dyDescent="0.3">
      <c r="B1049" s="94" t="s">
        <v>7776</v>
      </c>
    </row>
    <row r="1050" spans="2:2" x14ac:dyDescent="0.3">
      <c r="B1050" s="94" t="s">
        <v>7777</v>
      </c>
    </row>
    <row r="1051" spans="2:2" x14ac:dyDescent="0.3">
      <c r="B1051" s="94" t="s">
        <v>7778</v>
      </c>
    </row>
    <row r="1052" spans="2:2" x14ac:dyDescent="0.3">
      <c r="B1052" s="94" t="s">
        <v>7779</v>
      </c>
    </row>
    <row r="1053" spans="2:2" x14ac:dyDescent="0.3">
      <c r="B1053" s="94" t="s">
        <v>7780</v>
      </c>
    </row>
    <row r="1054" spans="2:2" x14ac:dyDescent="0.3">
      <c r="B1054" s="94" t="s">
        <v>7781</v>
      </c>
    </row>
    <row r="1055" spans="2:2" x14ac:dyDescent="0.3">
      <c r="B1055" s="94" t="s">
        <v>7775</v>
      </c>
    </row>
    <row r="1056" spans="2:2" x14ac:dyDescent="0.3">
      <c r="B1056" s="94" t="s">
        <v>7782</v>
      </c>
    </row>
    <row r="1057" spans="2:2" x14ac:dyDescent="0.3">
      <c r="B1057" s="94" t="s">
        <v>7783</v>
      </c>
    </row>
    <row r="1058" spans="2:2" x14ac:dyDescent="0.3">
      <c r="B1058" s="94" t="s">
        <v>7784</v>
      </c>
    </row>
    <row r="1059" spans="2:2" x14ac:dyDescent="0.3">
      <c r="B1059" s="94" t="s">
        <v>7785</v>
      </c>
    </row>
    <row r="1060" spans="2:2" x14ac:dyDescent="0.3">
      <c r="B1060" s="94" t="s">
        <v>7786</v>
      </c>
    </row>
    <row r="1061" spans="2:2" x14ac:dyDescent="0.3">
      <c r="B1061" s="85" t="s">
        <v>7787</v>
      </c>
    </row>
    <row r="1062" spans="2:2" x14ac:dyDescent="0.3">
      <c r="B1062" s="94" t="s">
        <v>7788</v>
      </c>
    </row>
    <row r="1063" spans="2:2" x14ac:dyDescent="0.3">
      <c r="B1063" s="94" t="s">
        <v>7789</v>
      </c>
    </row>
    <row r="1064" spans="2:2" x14ac:dyDescent="0.3">
      <c r="B1064" s="94" t="s">
        <v>7790</v>
      </c>
    </row>
    <row r="1065" spans="2:2" x14ac:dyDescent="0.3">
      <c r="B1065" s="94" t="s">
        <v>7791</v>
      </c>
    </row>
    <row r="1066" spans="2:2" x14ac:dyDescent="0.3">
      <c r="B1066" s="94" t="s">
        <v>7792</v>
      </c>
    </row>
    <row r="1067" spans="2:2" x14ac:dyDescent="0.3">
      <c r="B1067" s="94" t="s">
        <v>7793</v>
      </c>
    </row>
    <row r="1068" spans="2:2" x14ac:dyDescent="0.3">
      <c r="B1068" s="94" t="s">
        <v>7794</v>
      </c>
    </row>
    <row r="1069" spans="2:2" x14ac:dyDescent="0.3">
      <c r="B1069" s="94" t="s">
        <v>7773</v>
      </c>
    </row>
    <row r="1070" spans="2:2" x14ac:dyDescent="0.3">
      <c r="B1070" s="85" t="s">
        <v>7795</v>
      </c>
    </row>
    <row r="1071" spans="2:2" x14ac:dyDescent="0.3">
      <c r="B1071" s="94" t="s">
        <v>7775</v>
      </c>
    </row>
    <row r="1072" spans="2:2" x14ac:dyDescent="0.3">
      <c r="B1072" s="94" t="s">
        <v>7796</v>
      </c>
    </row>
    <row r="1073" spans="2:2" x14ac:dyDescent="0.3">
      <c r="B1073" s="94" t="s">
        <v>7797</v>
      </c>
    </row>
    <row r="1074" spans="2:2" x14ac:dyDescent="0.3">
      <c r="B1074" s="94" t="s">
        <v>7798</v>
      </c>
    </row>
    <row r="1075" spans="2:2" x14ac:dyDescent="0.3">
      <c r="B1075" s="94" t="s">
        <v>7799</v>
      </c>
    </row>
    <row r="1076" spans="2:2" x14ac:dyDescent="0.3">
      <c r="B1076" s="94" t="s">
        <v>7800</v>
      </c>
    </row>
    <row r="1077" spans="2:2" x14ac:dyDescent="0.3">
      <c r="B1077" s="94" t="s">
        <v>5311</v>
      </c>
    </row>
    <row r="1078" spans="2:2" x14ac:dyDescent="0.3">
      <c r="B1078" s="85" t="s">
        <v>7801</v>
      </c>
    </row>
    <row r="1079" spans="2:2" x14ac:dyDescent="0.3">
      <c r="B1079" s="94" t="s">
        <v>7802</v>
      </c>
    </row>
    <row r="1080" spans="2:2" x14ac:dyDescent="0.3">
      <c r="B1080" s="94" t="s">
        <v>7803</v>
      </c>
    </row>
    <row r="1081" spans="2:2" x14ac:dyDescent="0.3">
      <c r="B1081" s="94" t="s">
        <v>7804</v>
      </c>
    </row>
    <row r="1082" spans="2:2" x14ac:dyDescent="0.3">
      <c r="B1082" s="85" t="s">
        <v>7805</v>
      </c>
    </row>
    <row r="1083" spans="2:2" x14ac:dyDescent="0.3">
      <c r="B1083" s="94" t="s">
        <v>7806</v>
      </c>
    </row>
    <row r="1084" spans="2:2" x14ac:dyDescent="0.3">
      <c r="B1084" s="94" t="s">
        <v>7807</v>
      </c>
    </row>
    <row r="1085" spans="2:2" x14ac:dyDescent="0.3">
      <c r="B1085" s="94" t="s">
        <v>7808</v>
      </c>
    </row>
    <row r="1086" spans="2:2" x14ac:dyDescent="0.3">
      <c r="B1086" s="94" t="s">
        <v>7809</v>
      </c>
    </row>
    <row r="1087" spans="2:2" x14ac:dyDescent="0.3">
      <c r="B1087" s="94" t="s">
        <v>7810</v>
      </c>
    </row>
    <row r="1088" spans="2:2" x14ac:dyDescent="0.3">
      <c r="B1088" s="94" t="s">
        <v>7811</v>
      </c>
    </row>
    <row r="1089" spans="2:2" x14ac:dyDescent="0.3">
      <c r="B1089" s="94" t="s">
        <v>7812</v>
      </c>
    </row>
    <row r="1090" spans="2:2" x14ac:dyDescent="0.3">
      <c r="B1090" s="85" t="s">
        <v>7813</v>
      </c>
    </row>
    <row r="1091" spans="2:2" x14ac:dyDescent="0.3">
      <c r="B1091" s="94" t="s">
        <v>7775</v>
      </c>
    </row>
    <row r="1092" spans="2:2" x14ac:dyDescent="0.3">
      <c r="B1092" s="94" t="s">
        <v>7814</v>
      </c>
    </row>
    <row r="1093" spans="2:2" x14ac:dyDescent="0.3">
      <c r="B1093" s="94" t="s">
        <v>7778</v>
      </c>
    </row>
    <row r="1094" spans="2:2" x14ac:dyDescent="0.3">
      <c r="B1094" s="94" t="s">
        <v>7815</v>
      </c>
    </row>
    <row r="1095" spans="2:2" x14ac:dyDescent="0.3">
      <c r="B1095" s="94" t="s">
        <v>7816</v>
      </c>
    </row>
    <row r="1096" spans="2:2" x14ac:dyDescent="0.3">
      <c r="B1096" s="85" t="s">
        <v>7817</v>
      </c>
    </row>
    <row r="1097" spans="2:2" x14ac:dyDescent="0.3">
      <c r="B1097" s="94" t="s">
        <v>7818</v>
      </c>
    </row>
    <row r="1098" spans="2:2" x14ac:dyDescent="0.3">
      <c r="B1098" s="94" t="s">
        <v>7819</v>
      </c>
    </row>
    <row r="1099" spans="2:2" x14ac:dyDescent="0.3">
      <c r="B1099" s="94" t="s">
        <v>7820</v>
      </c>
    </row>
    <row r="1100" spans="2:2" x14ac:dyDescent="0.3">
      <c r="B1100" s="85" t="s">
        <v>7821</v>
      </c>
    </row>
    <row r="1101" spans="2:2" x14ac:dyDescent="0.3">
      <c r="B1101" s="94" t="s">
        <v>7822</v>
      </c>
    </row>
    <row r="1102" spans="2:2" x14ac:dyDescent="0.3">
      <c r="B1102" s="94" t="s">
        <v>7823</v>
      </c>
    </row>
    <row r="1103" spans="2:2" x14ac:dyDescent="0.3">
      <c r="B1103" s="94" t="s">
        <v>7824</v>
      </c>
    </row>
    <row r="1104" spans="2:2" x14ac:dyDescent="0.3">
      <c r="B1104" s="94" t="s">
        <v>7825</v>
      </c>
    </row>
    <row r="1105" spans="2:2" x14ac:dyDescent="0.3">
      <c r="B1105" s="85" t="s">
        <v>7826</v>
      </c>
    </row>
    <row r="1106" spans="2:2" x14ac:dyDescent="0.3">
      <c r="B1106" s="94" t="s">
        <v>7806</v>
      </c>
    </row>
    <row r="1107" spans="2:2" x14ac:dyDescent="0.3">
      <c r="B1107" s="94" t="s">
        <v>7827</v>
      </c>
    </row>
    <row r="1108" spans="2:2" x14ac:dyDescent="0.3">
      <c r="B1108" s="94" t="s">
        <v>7828</v>
      </c>
    </row>
    <row r="1109" spans="2:2" x14ac:dyDescent="0.3">
      <c r="B1109" s="94" t="s">
        <v>7829</v>
      </c>
    </row>
    <row r="1110" spans="2:2" x14ac:dyDescent="0.3">
      <c r="B1110" s="94" t="s">
        <v>7830</v>
      </c>
    </row>
    <row r="1111" spans="2:2" x14ac:dyDescent="0.3">
      <c r="B1111" s="94" t="s">
        <v>7831</v>
      </c>
    </row>
    <row r="1112" spans="2:2" x14ac:dyDescent="0.3">
      <c r="B1112" s="85" t="s">
        <v>7832</v>
      </c>
    </row>
    <row r="1113" spans="2:2" x14ac:dyDescent="0.3">
      <c r="B1113" s="94" t="s">
        <v>7833</v>
      </c>
    </row>
    <row r="1114" spans="2:2" x14ac:dyDescent="0.3">
      <c r="B1114" s="94" t="s">
        <v>7834</v>
      </c>
    </row>
    <row r="1115" spans="2:2" x14ac:dyDescent="0.3">
      <c r="B1115" s="94" t="s">
        <v>7835</v>
      </c>
    </row>
    <row r="1116" spans="2:2" x14ac:dyDescent="0.3">
      <c r="B1116" s="94" t="s">
        <v>7836</v>
      </c>
    </row>
    <row r="1117" spans="2:2" x14ac:dyDescent="0.3">
      <c r="B1117" s="94" t="s">
        <v>7837</v>
      </c>
    </row>
    <row r="1118" spans="2:2" x14ac:dyDescent="0.3">
      <c r="B1118" s="85" t="s">
        <v>7838</v>
      </c>
    </row>
    <row r="1119" spans="2:2" x14ac:dyDescent="0.3">
      <c r="B1119" s="94" t="s">
        <v>7839</v>
      </c>
    </row>
    <row r="1120" spans="2:2" x14ac:dyDescent="0.3">
      <c r="B1120" s="94" t="s">
        <v>7840</v>
      </c>
    </row>
    <row r="1121" spans="2:2" x14ac:dyDescent="0.3">
      <c r="B1121" s="94" t="s">
        <v>7841</v>
      </c>
    </row>
    <row r="1122" spans="2:2" x14ac:dyDescent="0.3">
      <c r="B1122" s="94" t="s">
        <v>7842</v>
      </c>
    </row>
    <row r="1123" spans="2:2" x14ac:dyDescent="0.3">
      <c r="B1123" s="85" t="s">
        <v>7843</v>
      </c>
    </row>
    <row r="1124" spans="2:2" x14ac:dyDescent="0.3">
      <c r="B1124" s="94" t="s">
        <v>7844</v>
      </c>
    </row>
    <row r="1125" spans="2:2" x14ac:dyDescent="0.3">
      <c r="B1125" s="94" t="s">
        <v>7845</v>
      </c>
    </row>
    <row r="1126" spans="2:2" x14ac:dyDescent="0.3">
      <c r="B1126" s="94" t="s">
        <v>7846</v>
      </c>
    </row>
    <row r="1127" spans="2:2" x14ac:dyDescent="0.3">
      <c r="B1127" s="94" t="s">
        <v>7847</v>
      </c>
    </row>
    <row r="1128" spans="2:2" x14ac:dyDescent="0.3">
      <c r="B1128" s="94" t="s">
        <v>7848</v>
      </c>
    </row>
    <row r="1129" spans="2:2" x14ac:dyDescent="0.3">
      <c r="B1129" s="94" t="s">
        <v>7849</v>
      </c>
    </row>
    <row r="1130" spans="2:2" x14ac:dyDescent="0.3">
      <c r="B1130" s="94" t="s">
        <v>7850</v>
      </c>
    </row>
    <row r="1131" spans="2:2" x14ac:dyDescent="0.3">
      <c r="B1131" s="94" t="s">
        <v>7851</v>
      </c>
    </row>
    <row r="1132" spans="2:2" x14ac:dyDescent="0.3">
      <c r="B1132" s="85" t="s">
        <v>7852</v>
      </c>
    </row>
    <row r="1133" spans="2:2" x14ac:dyDescent="0.3">
      <c r="B1133" s="94" t="s">
        <v>7853</v>
      </c>
    </row>
    <row r="1134" spans="2:2" x14ac:dyDescent="0.3">
      <c r="B1134" s="94" t="s">
        <v>7854</v>
      </c>
    </row>
    <row r="1135" spans="2:2" x14ac:dyDescent="0.3">
      <c r="B1135" s="94" t="s">
        <v>7855</v>
      </c>
    </row>
    <row r="1136" spans="2:2" x14ac:dyDescent="0.3">
      <c r="B1136" s="94" t="s">
        <v>7856</v>
      </c>
    </row>
    <row r="1137" spans="2:2" x14ac:dyDescent="0.3">
      <c r="B1137" s="94" t="s">
        <v>7857</v>
      </c>
    </row>
    <row r="1139" spans="2:2" ht="18" x14ac:dyDescent="0.35">
      <c r="B1139" s="199" t="s">
        <v>571</v>
      </c>
    </row>
    <row r="1140" spans="2:2" x14ac:dyDescent="0.3">
      <c r="B1140" s="94" t="s">
        <v>7858</v>
      </c>
    </row>
    <row r="1141" spans="2:2" x14ac:dyDescent="0.3">
      <c r="B1141" s="94" t="s">
        <v>7859</v>
      </c>
    </row>
    <row r="1142" spans="2:2" x14ac:dyDescent="0.3">
      <c r="B1142" s="94" t="s">
        <v>7860</v>
      </c>
    </row>
    <row r="1143" spans="2:2" x14ac:dyDescent="0.3">
      <c r="B1143" s="94" t="s">
        <v>7861</v>
      </c>
    </row>
    <row r="1144" spans="2:2" x14ac:dyDescent="0.3">
      <c r="B1144" s="94" t="s">
        <v>7862</v>
      </c>
    </row>
    <row r="1145" spans="2:2" x14ac:dyDescent="0.3">
      <c r="B1145" s="94" t="s">
        <v>7863</v>
      </c>
    </row>
    <row r="1146" spans="2:2" x14ac:dyDescent="0.3">
      <c r="B1146" s="94" t="s">
        <v>7864</v>
      </c>
    </row>
    <row r="1147" spans="2:2" x14ac:dyDescent="0.3">
      <c r="B1147" s="94" t="s">
        <v>7865</v>
      </c>
    </row>
    <row r="1148" spans="2:2" x14ac:dyDescent="0.3">
      <c r="B1148" s="94" t="s">
        <v>7866</v>
      </c>
    </row>
    <row r="1149" spans="2:2" x14ac:dyDescent="0.3">
      <c r="B1149" s="94" t="s">
        <v>7867</v>
      </c>
    </row>
    <row r="1150" spans="2:2" x14ac:dyDescent="0.3">
      <c r="B1150" s="94" t="s">
        <v>7868</v>
      </c>
    </row>
    <row r="1151" spans="2:2" x14ac:dyDescent="0.3">
      <c r="B1151" s="94" t="s">
        <v>7869</v>
      </c>
    </row>
    <row r="1152" spans="2:2" x14ac:dyDescent="0.3">
      <c r="B1152" s="94" t="s">
        <v>7870</v>
      </c>
    </row>
    <row r="1153" spans="2:2" x14ac:dyDescent="0.3">
      <c r="B1153" s="94" t="s">
        <v>7871</v>
      </c>
    </row>
    <row r="1154" spans="2:2" x14ac:dyDescent="0.3">
      <c r="B1154" s="94" t="s">
        <v>7872</v>
      </c>
    </row>
    <row r="1156" spans="2:2" ht="18" x14ac:dyDescent="0.35">
      <c r="B1156" s="199" t="s">
        <v>573</v>
      </c>
    </row>
    <row r="1157" spans="2:2" x14ac:dyDescent="0.3">
      <c r="B1157" s="94" t="s">
        <v>7873</v>
      </c>
    </row>
    <row r="1158" spans="2:2" x14ac:dyDescent="0.3">
      <c r="B1158" s="94" t="s">
        <v>7874</v>
      </c>
    </row>
    <row r="1159" spans="2:2" x14ac:dyDescent="0.3">
      <c r="B1159" s="94" t="s">
        <v>7482</v>
      </c>
    </row>
    <row r="1161" spans="2:2" ht="18" x14ac:dyDescent="0.35">
      <c r="B1161" s="199" t="s">
        <v>574</v>
      </c>
    </row>
    <row r="1162" spans="2:2" x14ac:dyDescent="0.3">
      <c r="B1162" s="94" t="s">
        <v>7875</v>
      </c>
    </row>
    <row r="1163" spans="2:2" x14ac:dyDescent="0.3">
      <c r="B1163" s="94" t="s">
        <v>7876</v>
      </c>
    </row>
    <row r="1164" spans="2:2" x14ac:dyDescent="0.3">
      <c r="B1164" s="94" t="s">
        <v>7877</v>
      </c>
    </row>
    <row r="1165" spans="2:2" x14ac:dyDescent="0.3">
      <c r="B1165" s="94" t="s">
        <v>7878</v>
      </c>
    </row>
    <row r="1166" spans="2:2" x14ac:dyDescent="0.3">
      <c r="B1166" s="94" t="s">
        <v>7879</v>
      </c>
    </row>
    <row r="1167" spans="2:2" x14ac:dyDescent="0.3">
      <c r="B1167" s="94" t="s">
        <v>5311</v>
      </c>
    </row>
    <row r="1169" spans="2:2" ht="18" x14ac:dyDescent="0.35">
      <c r="B1169" s="199" t="s">
        <v>575</v>
      </c>
    </row>
    <row r="1170" spans="2:2" x14ac:dyDescent="0.3">
      <c r="B1170" s="94" t="s">
        <v>7880</v>
      </c>
    </row>
    <row r="1171" spans="2:2" x14ac:dyDescent="0.3">
      <c r="B1171" s="94" t="s">
        <v>7881</v>
      </c>
    </row>
    <row r="1172" spans="2:2" x14ac:dyDescent="0.3">
      <c r="B1172" s="94" t="s">
        <v>7882</v>
      </c>
    </row>
    <row r="1173" spans="2:2" x14ac:dyDescent="0.3">
      <c r="B1173" s="94" t="s">
        <v>7883</v>
      </c>
    </row>
    <row r="1175" spans="2:2" ht="18" x14ac:dyDescent="0.35">
      <c r="B1175" s="199" t="s">
        <v>576</v>
      </c>
    </row>
    <row r="1176" spans="2:2" x14ac:dyDescent="0.3">
      <c r="B1176" s="94" t="s">
        <v>7884</v>
      </c>
    </row>
    <row r="1177" spans="2:2" x14ac:dyDescent="0.3">
      <c r="B1177" s="94" t="s">
        <v>7885</v>
      </c>
    </row>
    <row r="1178" spans="2:2" x14ac:dyDescent="0.3">
      <c r="B1178" s="94" t="s">
        <v>7482</v>
      </c>
    </row>
    <row r="1180" spans="2:2" ht="18" x14ac:dyDescent="0.35">
      <c r="B1180" s="199" t="s">
        <v>619</v>
      </c>
    </row>
    <row r="1181" spans="2:2" x14ac:dyDescent="0.3">
      <c r="B1181" s="94" t="s">
        <v>7886</v>
      </c>
    </row>
    <row r="1182" spans="2:2" x14ac:dyDescent="0.3">
      <c r="B1182" s="94" t="s">
        <v>7887</v>
      </c>
    </row>
    <row r="1183" spans="2:2" x14ac:dyDescent="0.3">
      <c r="B1183" s="94" t="s">
        <v>7888</v>
      </c>
    </row>
    <row r="1185" spans="2:2" ht="18" x14ac:dyDescent="0.35">
      <c r="B1185" s="199" t="s">
        <v>620</v>
      </c>
    </row>
    <row r="1186" spans="2:2" x14ac:dyDescent="0.3">
      <c r="B1186" s="94" t="s">
        <v>7889</v>
      </c>
    </row>
    <row r="1187" spans="2:2" x14ac:dyDescent="0.3">
      <c r="B1187" s="94" t="s">
        <v>7890</v>
      </c>
    </row>
    <row r="1188" spans="2:2" x14ac:dyDescent="0.3">
      <c r="B1188" s="94" t="s">
        <v>7891</v>
      </c>
    </row>
    <row r="1189" spans="2:2" x14ac:dyDescent="0.3">
      <c r="B1189" s="94" t="s">
        <v>7892</v>
      </c>
    </row>
    <row r="1190" spans="2:2" x14ac:dyDescent="0.3">
      <c r="B1190" s="94" t="s">
        <v>7893</v>
      </c>
    </row>
    <row r="1191" spans="2:2" x14ac:dyDescent="0.3">
      <c r="B1191" s="94" t="s">
        <v>7894</v>
      </c>
    </row>
    <row r="1192" spans="2:2" x14ac:dyDescent="0.3">
      <c r="B1192" s="94" t="s">
        <v>7895</v>
      </c>
    </row>
    <row r="1193" spans="2:2" x14ac:dyDescent="0.3">
      <c r="B1193" s="94" t="s">
        <v>7896</v>
      </c>
    </row>
    <row r="1194" spans="2:2" x14ac:dyDescent="0.3">
      <c r="B1194" s="94" t="s">
        <v>7897</v>
      </c>
    </row>
    <row r="1195" spans="2:2" x14ac:dyDescent="0.3">
      <c r="B1195" s="94" t="s">
        <v>7898</v>
      </c>
    </row>
    <row r="1196" spans="2:2" x14ac:dyDescent="0.3">
      <c r="B1196" s="94" t="s">
        <v>7899</v>
      </c>
    </row>
    <row r="1197" spans="2:2" x14ac:dyDescent="0.3">
      <c r="B1197" s="94" t="s">
        <v>7900</v>
      </c>
    </row>
    <row r="1198" spans="2:2" x14ac:dyDescent="0.3">
      <c r="B1198" s="94" t="s">
        <v>7901</v>
      </c>
    </row>
    <row r="1199" spans="2:2" x14ac:dyDescent="0.3">
      <c r="B1199" s="94" t="s">
        <v>7902</v>
      </c>
    </row>
    <row r="1200" spans="2:2" x14ac:dyDescent="0.3">
      <c r="B1200" s="94" t="s">
        <v>7903</v>
      </c>
    </row>
    <row r="1201" spans="2:2" x14ac:dyDescent="0.3">
      <c r="B1201" s="94" t="s">
        <v>7904</v>
      </c>
    </row>
    <row r="1202" spans="2:2" x14ac:dyDescent="0.3">
      <c r="B1202" s="94" t="s">
        <v>7905</v>
      </c>
    </row>
    <row r="1203" spans="2:2" x14ac:dyDescent="0.3">
      <c r="B1203" s="94" t="s">
        <v>7906</v>
      </c>
    </row>
    <row r="1204" spans="2:2" x14ac:dyDescent="0.3">
      <c r="B1204" s="94" t="s">
        <v>7907</v>
      </c>
    </row>
    <row r="1205" spans="2:2" x14ac:dyDescent="0.3">
      <c r="B1205" s="94" t="s">
        <v>7908</v>
      </c>
    </row>
    <row r="1206" spans="2:2" x14ac:dyDescent="0.3">
      <c r="B1206" s="94" t="s">
        <v>7909</v>
      </c>
    </row>
    <row r="1207" spans="2:2" x14ac:dyDescent="0.3">
      <c r="B1207" s="94" t="s">
        <v>7910</v>
      </c>
    </row>
    <row r="1208" spans="2:2" x14ac:dyDescent="0.3">
      <c r="B1208" s="94" t="s">
        <v>7911</v>
      </c>
    </row>
    <row r="1209" spans="2:2" x14ac:dyDescent="0.3">
      <c r="B1209" s="94" t="s">
        <v>7912</v>
      </c>
    </row>
    <row r="1210" spans="2:2" x14ac:dyDescent="0.3">
      <c r="B1210" s="94" t="s">
        <v>7913</v>
      </c>
    </row>
    <row r="1211" spans="2:2" x14ac:dyDescent="0.3">
      <c r="B1211" s="94" t="s">
        <v>7914</v>
      </c>
    </row>
    <row r="1212" spans="2:2" x14ac:dyDescent="0.3">
      <c r="B1212" s="94" t="s">
        <v>7915</v>
      </c>
    </row>
    <row r="1213" spans="2:2" x14ac:dyDescent="0.3">
      <c r="B1213" s="94" t="s">
        <v>7916</v>
      </c>
    </row>
    <row r="1214" spans="2:2" x14ac:dyDescent="0.3">
      <c r="B1214" s="94" t="s">
        <v>7917</v>
      </c>
    </row>
    <row r="1216" spans="2:2" ht="18" x14ac:dyDescent="0.35">
      <c r="B1216" s="199" t="s">
        <v>7918</v>
      </c>
    </row>
    <row r="1217" spans="2:2" x14ac:dyDescent="0.3">
      <c r="B1217" s="94" t="s">
        <v>7919</v>
      </c>
    </row>
    <row r="1218" spans="2:2" x14ac:dyDescent="0.3">
      <c r="B1218" s="94" t="s">
        <v>7920</v>
      </c>
    </row>
    <row r="1219" spans="2:2" x14ac:dyDescent="0.3">
      <c r="B1219" s="94" t="s">
        <v>7921</v>
      </c>
    </row>
    <row r="1220" spans="2:2" x14ac:dyDescent="0.3">
      <c r="B1220" s="94" t="s">
        <v>7922</v>
      </c>
    </row>
    <row r="1221" spans="2:2" x14ac:dyDescent="0.3">
      <c r="B1221" s="94" t="s">
        <v>7923</v>
      </c>
    </row>
    <row r="1222" spans="2:2" x14ac:dyDescent="0.3">
      <c r="B1222" s="94" t="s">
        <v>7924</v>
      </c>
    </row>
    <row r="1223" spans="2:2" x14ac:dyDescent="0.3">
      <c r="B1223" s="94" t="s">
        <v>7925</v>
      </c>
    </row>
    <row r="1224" spans="2:2" x14ac:dyDescent="0.3">
      <c r="B1224" s="94" t="s">
        <v>7926</v>
      </c>
    </row>
    <row r="1225" spans="2:2" x14ac:dyDescent="0.3">
      <c r="B1225" s="94" t="s">
        <v>7927</v>
      </c>
    </row>
    <row r="1226" spans="2:2" x14ac:dyDescent="0.3">
      <c r="B1226" s="94" t="s">
        <v>7928</v>
      </c>
    </row>
    <row r="1227" spans="2:2" x14ac:dyDescent="0.3">
      <c r="B1227" s="94" t="s">
        <v>7929</v>
      </c>
    </row>
    <row r="1228" spans="2:2" x14ac:dyDescent="0.3">
      <c r="B1228" s="94" t="s">
        <v>7930</v>
      </c>
    </row>
    <row r="1229" spans="2:2" x14ac:dyDescent="0.3">
      <c r="B1229" s="94" t="s">
        <v>7931</v>
      </c>
    </row>
    <row r="1230" spans="2:2" x14ac:dyDescent="0.3">
      <c r="B1230" s="94" t="s">
        <v>7932</v>
      </c>
    </row>
    <row r="1231" spans="2:2" x14ac:dyDescent="0.3">
      <c r="B1231" s="94" t="s">
        <v>7933</v>
      </c>
    </row>
    <row r="1232" spans="2:2" x14ac:dyDescent="0.3">
      <c r="B1232" s="94" t="s">
        <v>7934</v>
      </c>
    </row>
    <row r="1233" spans="2:2" x14ac:dyDescent="0.3">
      <c r="B1233" s="94" t="s">
        <v>7935</v>
      </c>
    </row>
    <row r="1234" spans="2:2" x14ac:dyDescent="0.3">
      <c r="B1234" s="94" t="s">
        <v>7936</v>
      </c>
    </row>
    <row r="1235" spans="2:2" x14ac:dyDescent="0.3">
      <c r="B1235" s="94" t="s">
        <v>7937</v>
      </c>
    </row>
    <row r="1237" spans="2:2" ht="18" x14ac:dyDescent="0.35">
      <c r="B1237" s="199" t="s">
        <v>7938</v>
      </c>
    </row>
    <row r="1238" spans="2:2" x14ac:dyDescent="0.3">
      <c r="B1238" s="94" t="s">
        <v>7939</v>
      </c>
    </row>
    <row r="1239" spans="2:2" x14ac:dyDescent="0.3">
      <c r="B1239" s="94" t="s">
        <v>7940</v>
      </c>
    </row>
    <row r="1240" spans="2:2" x14ac:dyDescent="0.3">
      <c r="B1240" s="94" t="s">
        <v>7941</v>
      </c>
    </row>
    <row r="1242" spans="2:2" ht="18" x14ac:dyDescent="0.35">
      <c r="B1242" s="199" t="s">
        <v>7942</v>
      </c>
    </row>
    <row r="1243" spans="2:2" x14ac:dyDescent="0.3">
      <c r="B1243" s="94" t="s">
        <v>7943</v>
      </c>
    </row>
    <row r="1244" spans="2:2" x14ac:dyDescent="0.3">
      <c r="B1244" s="94" t="s">
        <v>7944</v>
      </c>
    </row>
    <row r="1246" spans="2:2" ht="18" x14ac:dyDescent="0.35">
      <c r="B1246" s="199" t="s">
        <v>7945</v>
      </c>
    </row>
    <row r="1247" spans="2:2" x14ac:dyDescent="0.3">
      <c r="B1247" s="94" t="s">
        <v>7946</v>
      </c>
    </row>
    <row r="1248" spans="2:2" x14ac:dyDescent="0.3">
      <c r="B1248" s="94" t="s">
        <v>7947</v>
      </c>
    </row>
    <row r="1249" spans="2:2" x14ac:dyDescent="0.3">
      <c r="B1249" s="94" t="s">
        <v>7948</v>
      </c>
    </row>
    <row r="1251" spans="2:2" ht="18" x14ac:dyDescent="0.35">
      <c r="B1251" s="199" t="s">
        <v>622</v>
      </c>
    </row>
    <row r="1252" spans="2:2" x14ac:dyDescent="0.3">
      <c r="B1252" s="94" t="s">
        <v>7949</v>
      </c>
    </row>
    <row r="1253" spans="2:2" x14ac:dyDescent="0.3">
      <c r="B1253" s="94" t="s">
        <v>7950</v>
      </c>
    </row>
    <row r="1254" spans="2:2" x14ac:dyDescent="0.3">
      <c r="B1254" s="94" t="s">
        <v>7951</v>
      </c>
    </row>
    <row r="1255" spans="2:2" x14ac:dyDescent="0.3">
      <c r="B1255" s="94" t="s">
        <v>7952</v>
      </c>
    </row>
    <row r="1256" spans="2:2" x14ac:dyDescent="0.3">
      <c r="B1256" s="94" t="s">
        <v>7953</v>
      </c>
    </row>
    <row r="1257" spans="2:2" x14ac:dyDescent="0.3">
      <c r="B1257" s="94" t="s">
        <v>7954</v>
      </c>
    </row>
    <row r="1258" spans="2:2" x14ac:dyDescent="0.3">
      <c r="B1258" s="94" t="s">
        <v>7955</v>
      </c>
    </row>
    <row r="1260" spans="2:2" ht="18" x14ac:dyDescent="0.35">
      <c r="B1260" s="199" t="s">
        <v>624</v>
      </c>
    </row>
    <row r="1261" spans="2:2" x14ac:dyDescent="0.3">
      <c r="B1261" s="94" t="s">
        <v>7956</v>
      </c>
    </row>
    <row r="1262" spans="2:2" x14ac:dyDescent="0.3">
      <c r="B1262" s="94" t="s">
        <v>7957</v>
      </c>
    </row>
    <row r="1263" spans="2:2" x14ac:dyDescent="0.3">
      <c r="B1263" s="94" t="s">
        <v>7958</v>
      </c>
    </row>
    <row r="1264" spans="2:2" x14ac:dyDescent="0.3">
      <c r="B1264" s="94" t="s">
        <v>7959</v>
      </c>
    </row>
    <row r="1265" spans="2:2" x14ac:dyDescent="0.3">
      <c r="B1265" s="94" t="s">
        <v>7960</v>
      </c>
    </row>
    <row r="1266" spans="2:2" x14ac:dyDescent="0.3">
      <c r="B1266" s="94" t="s">
        <v>7961</v>
      </c>
    </row>
    <row r="1267" spans="2:2" x14ac:dyDescent="0.3">
      <c r="B1267" s="94" t="s">
        <v>7962</v>
      </c>
    </row>
    <row r="1268" spans="2:2" x14ac:dyDescent="0.3">
      <c r="B1268" s="94" t="s">
        <v>7963</v>
      </c>
    </row>
    <row r="1269" spans="2:2" x14ac:dyDescent="0.3">
      <c r="B1269" s="94" t="s">
        <v>7964</v>
      </c>
    </row>
    <row r="1270" spans="2:2" x14ac:dyDescent="0.3">
      <c r="B1270" s="94" t="s">
        <v>7965</v>
      </c>
    </row>
    <row r="1271" spans="2:2" x14ac:dyDescent="0.3">
      <c r="B1271" s="94" t="s">
        <v>7966</v>
      </c>
    </row>
    <row r="1272" spans="2:2" x14ac:dyDescent="0.3">
      <c r="B1272" s="94" t="s">
        <v>7967</v>
      </c>
    </row>
    <row r="1273" spans="2:2" x14ac:dyDescent="0.3">
      <c r="B1273" s="94" t="s">
        <v>7968</v>
      </c>
    </row>
    <row r="1274" spans="2:2" x14ac:dyDescent="0.3">
      <c r="B1274" s="94" t="s">
        <v>7969</v>
      </c>
    </row>
    <row r="1276" spans="2:2" ht="18" x14ac:dyDescent="0.35">
      <c r="B1276" s="199" t="s">
        <v>625</v>
      </c>
    </row>
    <row r="1277" spans="2:2" x14ac:dyDescent="0.3">
      <c r="B1277" s="94" t="s">
        <v>7970</v>
      </c>
    </row>
    <row r="1278" spans="2:2" x14ac:dyDescent="0.3">
      <c r="B1278" s="94" t="s">
        <v>7971</v>
      </c>
    </row>
    <row r="1279" spans="2:2" x14ac:dyDescent="0.3">
      <c r="B1279" s="94" t="s">
        <v>7972</v>
      </c>
    </row>
    <row r="1281" spans="2:2" ht="18" x14ac:dyDescent="0.35">
      <c r="B1281" s="199" t="s">
        <v>626</v>
      </c>
    </row>
    <row r="1282" spans="2:2" x14ac:dyDescent="0.3">
      <c r="B1282" s="94" t="s">
        <v>6990</v>
      </c>
    </row>
    <row r="1283" spans="2:2" x14ac:dyDescent="0.3">
      <c r="B1283" s="94" t="s">
        <v>7973</v>
      </c>
    </row>
    <row r="1285" spans="2:2" ht="18" x14ac:dyDescent="0.35">
      <c r="B1285" s="199" t="s">
        <v>7974</v>
      </c>
    </row>
    <row r="1286" spans="2:2" x14ac:dyDescent="0.3">
      <c r="B1286" s="94" t="s">
        <v>7975</v>
      </c>
    </row>
    <row r="1287" spans="2:2" x14ac:dyDescent="0.3">
      <c r="B1287" s="94" t="s">
        <v>7976</v>
      </c>
    </row>
    <row r="1288" spans="2:2" x14ac:dyDescent="0.3">
      <c r="B1288" s="94" t="s">
        <v>7977</v>
      </c>
    </row>
    <row r="1289" spans="2:2" x14ac:dyDescent="0.3">
      <c r="B1289" s="94" t="s">
        <v>7978</v>
      </c>
    </row>
    <row r="1290" spans="2:2" x14ac:dyDescent="0.3">
      <c r="B1290" s="94" t="s">
        <v>7979</v>
      </c>
    </row>
    <row r="1291" spans="2:2" x14ac:dyDescent="0.3">
      <c r="B1291" s="94" t="s">
        <v>5311</v>
      </c>
    </row>
    <row r="1293" spans="2:2" ht="18" x14ac:dyDescent="0.35">
      <c r="B1293" s="199" t="s">
        <v>627</v>
      </c>
    </row>
    <row r="1294" spans="2:2" x14ac:dyDescent="0.3">
      <c r="B1294" s="94" t="s">
        <v>7980</v>
      </c>
    </row>
    <row r="1295" spans="2:2" x14ac:dyDescent="0.3">
      <c r="B1295" s="94" t="s">
        <v>7647</v>
      </c>
    </row>
    <row r="1296" spans="2:2" x14ac:dyDescent="0.3">
      <c r="B1296" s="94" t="s">
        <v>7648</v>
      </c>
    </row>
    <row r="1298" spans="2:2" ht="18" x14ac:dyDescent="0.35">
      <c r="B1298" s="199" t="s">
        <v>628</v>
      </c>
    </row>
    <row r="1299" spans="2:2" x14ac:dyDescent="0.3">
      <c r="B1299" s="94" t="s">
        <v>7981</v>
      </c>
    </row>
    <row r="1300" spans="2:2" x14ac:dyDescent="0.3">
      <c r="B1300" s="94" t="s">
        <v>7982</v>
      </c>
    </row>
    <row r="1301" spans="2:2" x14ac:dyDescent="0.3">
      <c r="B1301" s="94" t="s">
        <v>7983</v>
      </c>
    </row>
    <row r="1302" spans="2:2" x14ac:dyDescent="0.3">
      <c r="B1302" s="94" t="s">
        <v>7984</v>
      </c>
    </row>
    <row r="1303" spans="2:2" x14ac:dyDescent="0.3">
      <c r="B1303" s="94" t="s">
        <v>7985</v>
      </c>
    </row>
    <row r="1304" spans="2:2" x14ac:dyDescent="0.3">
      <c r="B1304" s="94" t="s">
        <v>7986</v>
      </c>
    </row>
    <row r="1305" spans="2:2" x14ac:dyDescent="0.3">
      <c r="B1305" s="94" t="s">
        <v>7987</v>
      </c>
    </row>
    <row r="1307" spans="2:2" ht="18" x14ac:dyDescent="0.35">
      <c r="B1307" s="199" t="s">
        <v>629</v>
      </c>
    </row>
    <row r="1308" spans="2:2" x14ac:dyDescent="0.3">
      <c r="B1308" s="94" t="s">
        <v>7988</v>
      </c>
    </row>
    <row r="1309" spans="2:2" x14ac:dyDescent="0.3">
      <c r="B1309" s="94" t="s">
        <v>7989</v>
      </c>
    </row>
    <row r="1310" spans="2:2" x14ac:dyDescent="0.3">
      <c r="B1310" s="94" t="s">
        <v>7990</v>
      </c>
    </row>
    <row r="1312" spans="2:2" ht="18" x14ac:dyDescent="0.35">
      <c r="B1312" s="199" t="s">
        <v>630</v>
      </c>
    </row>
    <row r="1313" spans="2:2" x14ac:dyDescent="0.3">
      <c r="B1313" s="94" t="s">
        <v>7991</v>
      </c>
    </row>
    <row r="1314" spans="2:2" x14ac:dyDescent="0.3">
      <c r="B1314" s="94" t="s">
        <v>7992</v>
      </c>
    </row>
    <row r="1316" spans="2:2" ht="18" x14ac:dyDescent="0.35">
      <c r="B1316" s="199" t="s">
        <v>631</v>
      </c>
    </row>
    <row r="1317" spans="2:2" x14ac:dyDescent="0.3">
      <c r="B1317" s="94" t="s">
        <v>7993</v>
      </c>
    </row>
    <row r="1318" spans="2:2" x14ac:dyDescent="0.3">
      <c r="B1318" s="94" t="s">
        <v>7994</v>
      </c>
    </row>
    <row r="1319" spans="2:2" x14ac:dyDescent="0.3">
      <c r="B1319" s="94" t="s">
        <v>7995</v>
      </c>
    </row>
    <row r="1320" spans="2:2" x14ac:dyDescent="0.3">
      <c r="B1320" s="94" t="s">
        <v>7996</v>
      </c>
    </row>
    <row r="1322" spans="2:2" ht="18" x14ac:dyDescent="0.35">
      <c r="B1322" s="199" t="s">
        <v>632</v>
      </c>
    </row>
    <row r="1323" spans="2:2" x14ac:dyDescent="0.3">
      <c r="B1323" s="94" t="s">
        <v>7997</v>
      </c>
    </row>
    <row r="1324" spans="2:2" x14ac:dyDescent="0.3">
      <c r="B1324" s="94" t="s">
        <v>7998</v>
      </c>
    </row>
    <row r="1325" spans="2:2" x14ac:dyDescent="0.3">
      <c r="B1325" s="94" t="s">
        <v>7999</v>
      </c>
    </row>
    <row r="1326" spans="2:2" x14ac:dyDescent="0.3">
      <c r="B1326" s="94" t="s">
        <v>8000</v>
      </c>
    </row>
    <row r="1327" spans="2:2" x14ac:dyDescent="0.3">
      <c r="B1327" s="94" t="s">
        <v>8001</v>
      </c>
    </row>
    <row r="1329" spans="2:2" ht="18" x14ac:dyDescent="0.35">
      <c r="B1329" s="199" t="s">
        <v>451</v>
      </c>
    </row>
    <row r="1330" spans="2:2" x14ac:dyDescent="0.3">
      <c r="B1330" s="94" t="s">
        <v>8002</v>
      </c>
    </row>
    <row r="1331" spans="2:2" x14ac:dyDescent="0.3">
      <c r="B1331" s="94" t="s">
        <v>8003</v>
      </c>
    </row>
    <row r="1332" spans="2:2" x14ac:dyDescent="0.3">
      <c r="B1332" s="94" t="s">
        <v>8004</v>
      </c>
    </row>
    <row r="1333" spans="2:2" x14ac:dyDescent="0.3">
      <c r="B1333" s="94" t="s">
        <v>8005</v>
      </c>
    </row>
    <row r="1335" spans="2:2" ht="18" x14ac:dyDescent="0.35">
      <c r="B1335" s="199" t="s">
        <v>633</v>
      </c>
    </row>
    <row r="1336" spans="2:2" x14ac:dyDescent="0.3">
      <c r="B1336" s="94" t="s">
        <v>8006</v>
      </c>
    </row>
    <row r="1337" spans="2:2" x14ac:dyDescent="0.3">
      <c r="B1337" s="94" t="s">
        <v>8007</v>
      </c>
    </row>
    <row r="1338" spans="2:2" x14ac:dyDescent="0.3">
      <c r="B1338" s="94" t="s">
        <v>8008</v>
      </c>
    </row>
    <row r="1339" spans="2:2" x14ac:dyDescent="0.3">
      <c r="B1339" s="94" t="s">
        <v>8009</v>
      </c>
    </row>
    <row r="1340" spans="2:2" x14ac:dyDescent="0.3">
      <c r="B1340" s="94" t="s">
        <v>8010</v>
      </c>
    </row>
    <row r="1341" spans="2:2" x14ac:dyDescent="0.3">
      <c r="B1341" s="94" t="s">
        <v>8011</v>
      </c>
    </row>
    <row r="1342" spans="2:2" x14ac:dyDescent="0.3">
      <c r="B1342" s="94" t="s">
        <v>8012</v>
      </c>
    </row>
    <row r="1343" spans="2:2" x14ac:dyDescent="0.3">
      <c r="B1343" s="94" t="s">
        <v>8013</v>
      </c>
    </row>
    <row r="1345" spans="2:2" ht="18" x14ac:dyDescent="0.35">
      <c r="B1345" s="199" t="s">
        <v>634</v>
      </c>
    </row>
    <row r="1346" spans="2:2" x14ac:dyDescent="0.3">
      <c r="B1346" s="94" t="s">
        <v>8014</v>
      </c>
    </row>
    <row r="1347" spans="2:2" x14ac:dyDescent="0.3">
      <c r="B1347" s="94" t="s">
        <v>8015</v>
      </c>
    </row>
    <row r="1349" spans="2:2" ht="18" x14ac:dyDescent="0.35">
      <c r="B1349" s="199" t="s">
        <v>641</v>
      </c>
    </row>
    <row r="1350" spans="2:2" x14ac:dyDescent="0.3">
      <c r="B1350" s="94" t="s">
        <v>8016</v>
      </c>
    </row>
    <row r="1351" spans="2:2" x14ac:dyDescent="0.3">
      <c r="B1351" s="94" t="s">
        <v>8017</v>
      </c>
    </row>
    <row r="1352" spans="2:2" x14ac:dyDescent="0.3">
      <c r="B1352" s="94" t="s">
        <v>8018</v>
      </c>
    </row>
    <row r="1353" spans="2:2" x14ac:dyDescent="0.3">
      <c r="B1353" s="94" t="s">
        <v>8019</v>
      </c>
    </row>
    <row r="1354" spans="2:2" x14ac:dyDescent="0.3">
      <c r="B1354" s="94" t="s">
        <v>8020</v>
      </c>
    </row>
    <row r="1355" spans="2:2" x14ac:dyDescent="0.3">
      <c r="B1355" s="94" t="s">
        <v>8021</v>
      </c>
    </row>
    <row r="1356" spans="2:2" x14ac:dyDescent="0.3">
      <c r="B1356" s="94" t="s">
        <v>2640</v>
      </c>
    </row>
    <row r="1357" spans="2:2" x14ac:dyDescent="0.3">
      <c r="B1357" s="94" t="s">
        <v>8022</v>
      </c>
    </row>
    <row r="1358" spans="2:2" x14ac:dyDescent="0.3">
      <c r="B1358" s="94" t="s">
        <v>8023</v>
      </c>
    </row>
    <row r="1359" spans="2:2" x14ac:dyDescent="0.3">
      <c r="B1359" s="94" t="s">
        <v>8024</v>
      </c>
    </row>
    <row r="1361" spans="2:2" ht="18" x14ac:dyDescent="0.35">
      <c r="B1361" s="199" t="s">
        <v>642</v>
      </c>
    </row>
    <row r="1362" spans="2:2" x14ac:dyDescent="0.3">
      <c r="B1362" s="94" t="s">
        <v>8025</v>
      </c>
    </row>
    <row r="1363" spans="2:2" x14ac:dyDescent="0.3">
      <c r="B1363" s="94" t="s">
        <v>8026</v>
      </c>
    </row>
    <row r="1364" spans="2:2" x14ac:dyDescent="0.3">
      <c r="B1364" s="94" t="s">
        <v>8027</v>
      </c>
    </row>
    <row r="1365" spans="2:2" x14ac:dyDescent="0.3">
      <c r="B1365" s="94" t="s">
        <v>8028</v>
      </c>
    </row>
    <row r="1367" spans="2:2" ht="18" x14ac:dyDescent="0.35">
      <c r="B1367" s="199" t="s">
        <v>643</v>
      </c>
    </row>
    <row r="1368" spans="2:2" x14ac:dyDescent="0.3">
      <c r="B1368" s="94" t="s">
        <v>8029</v>
      </c>
    </row>
    <row r="1369" spans="2:2" x14ac:dyDescent="0.3">
      <c r="B1369" s="94" t="s">
        <v>8030</v>
      </c>
    </row>
    <row r="1370" spans="2:2" x14ac:dyDescent="0.3">
      <c r="B1370" s="94" t="s">
        <v>8031</v>
      </c>
    </row>
    <row r="1371" spans="2:2" x14ac:dyDescent="0.3">
      <c r="B1371" s="94" t="s">
        <v>8032</v>
      </c>
    </row>
    <row r="1372" spans="2:2" x14ac:dyDescent="0.3">
      <c r="B1372" s="94" t="s">
        <v>8033</v>
      </c>
    </row>
    <row r="1373" spans="2:2" x14ac:dyDescent="0.3">
      <c r="B1373" s="94" t="s">
        <v>8034</v>
      </c>
    </row>
    <row r="1374" spans="2:2" x14ac:dyDescent="0.3">
      <c r="B1374" s="94" t="s">
        <v>8035</v>
      </c>
    </row>
    <row r="1376" spans="2:2" ht="18" x14ac:dyDescent="0.35">
      <c r="B1376" s="199" t="s">
        <v>644</v>
      </c>
    </row>
    <row r="1377" spans="2:2" x14ac:dyDescent="0.3">
      <c r="B1377" s="94" t="s">
        <v>8036</v>
      </c>
    </row>
    <row r="1378" spans="2:2" x14ac:dyDescent="0.3">
      <c r="B1378" s="94" t="s">
        <v>8037</v>
      </c>
    </row>
    <row r="1379" spans="2:2" x14ac:dyDescent="0.3">
      <c r="B1379" s="94" t="s">
        <v>8038</v>
      </c>
    </row>
    <row r="1380" spans="2:2" x14ac:dyDescent="0.3">
      <c r="B1380" s="94" t="s">
        <v>8039</v>
      </c>
    </row>
    <row r="1381" spans="2:2" x14ac:dyDescent="0.3">
      <c r="B1381" s="94" t="s">
        <v>8040</v>
      </c>
    </row>
    <row r="1382" spans="2:2" x14ac:dyDescent="0.3">
      <c r="B1382" s="94" t="s">
        <v>8041</v>
      </c>
    </row>
    <row r="1383" spans="2:2" x14ac:dyDescent="0.3">
      <c r="B1383" s="94" t="s">
        <v>8042</v>
      </c>
    </row>
    <row r="1384" spans="2:2" x14ac:dyDescent="0.3">
      <c r="B1384" s="94" t="s">
        <v>8043</v>
      </c>
    </row>
    <row r="1385" spans="2:2" x14ac:dyDescent="0.3">
      <c r="B1385" s="94" t="s">
        <v>8044</v>
      </c>
    </row>
    <row r="1386" spans="2:2" x14ac:dyDescent="0.3">
      <c r="B1386" s="94" t="s">
        <v>8045</v>
      </c>
    </row>
    <row r="1387" spans="2:2" x14ac:dyDescent="0.3">
      <c r="B1387" s="94" t="s">
        <v>8046</v>
      </c>
    </row>
    <row r="1388" spans="2:2" x14ac:dyDescent="0.3">
      <c r="B1388" s="94" t="s">
        <v>8047</v>
      </c>
    </row>
    <row r="1389" spans="2:2" x14ac:dyDescent="0.3">
      <c r="B1389" s="94" t="s">
        <v>8048</v>
      </c>
    </row>
    <row r="1390" spans="2:2" x14ac:dyDescent="0.3">
      <c r="B1390" s="94" t="s">
        <v>8049</v>
      </c>
    </row>
    <row r="1392" spans="2:2" ht="18" x14ac:dyDescent="0.35">
      <c r="B1392" s="199" t="s">
        <v>646</v>
      </c>
    </row>
    <row r="1393" spans="2:2" x14ac:dyDescent="0.3">
      <c r="B1393" s="94" t="s">
        <v>8050</v>
      </c>
    </row>
    <row r="1394" spans="2:2" x14ac:dyDescent="0.3">
      <c r="B1394" s="94" t="s">
        <v>8051</v>
      </c>
    </row>
    <row r="1395" spans="2:2" x14ac:dyDescent="0.3">
      <c r="B1395" s="94" t="s">
        <v>8052</v>
      </c>
    </row>
    <row r="1396" spans="2:2" x14ac:dyDescent="0.3">
      <c r="B1396" s="94" t="s">
        <v>8053</v>
      </c>
    </row>
    <row r="1397" spans="2:2" x14ac:dyDescent="0.3">
      <c r="B1397" s="94" t="s">
        <v>8054</v>
      </c>
    </row>
    <row r="1398" spans="2:2" x14ac:dyDescent="0.3">
      <c r="B1398" s="94" t="s">
        <v>8055</v>
      </c>
    </row>
    <row r="1400" spans="2:2" ht="18" x14ac:dyDescent="0.35">
      <c r="B1400" s="199" t="s">
        <v>647</v>
      </c>
    </row>
    <row r="1401" spans="2:2" x14ac:dyDescent="0.3">
      <c r="B1401" s="94" t="s">
        <v>8056</v>
      </c>
    </row>
    <row r="1402" spans="2:2" x14ac:dyDescent="0.3">
      <c r="B1402" s="94" t="s">
        <v>8057</v>
      </c>
    </row>
    <row r="1403" spans="2:2" x14ac:dyDescent="0.3">
      <c r="B1403" s="94" t="s">
        <v>8058</v>
      </c>
    </row>
    <row r="1404" spans="2:2" x14ac:dyDescent="0.3">
      <c r="B1404" s="94" t="s">
        <v>8059</v>
      </c>
    </row>
    <row r="1405" spans="2:2" x14ac:dyDescent="0.3">
      <c r="B1405" s="94" t="s">
        <v>8060</v>
      </c>
    </row>
    <row r="1406" spans="2:2" x14ac:dyDescent="0.3">
      <c r="B1406" s="94" t="s">
        <v>8061</v>
      </c>
    </row>
    <row r="1408" spans="2:2" ht="18" x14ac:dyDescent="0.35">
      <c r="B1408" s="199" t="s">
        <v>385</v>
      </c>
    </row>
    <row r="1409" spans="2:2" x14ac:dyDescent="0.3">
      <c r="B1409" s="94" t="s">
        <v>8062</v>
      </c>
    </row>
    <row r="1410" spans="2:2" x14ac:dyDescent="0.3">
      <c r="B1410" s="94" t="s">
        <v>8063</v>
      </c>
    </row>
    <row r="1411" spans="2:2" x14ac:dyDescent="0.3">
      <c r="B1411" s="94" t="s">
        <v>8064</v>
      </c>
    </row>
    <row r="1412" spans="2:2" x14ac:dyDescent="0.3">
      <c r="B1412" s="94" t="s">
        <v>8065</v>
      </c>
    </row>
    <row r="1413" spans="2:2" x14ac:dyDescent="0.3">
      <c r="B1413" s="94" t="s">
        <v>8066</v>
      </c>
    </row>
    <row r="1415" spans="2:2" ht="18" x14ac:dyDescent="0.35">
      <c r="B1415" s="199" t="s">
        <v>648</v>
      </c>
    </row>
    <row r="1416" spans="2:2" x14ac:dyDescent="0.3">
      <c r="B1416" s="94" t="s">
        <v>8067</v>
      </c>
    </row>
    <row r="1417" spans="2:2" x14ac:dyDescent="0.3">
      <c r="B1417" s="94" t="s">
        <v>8068</v>
      </c>
    </row>
    <row r="1418" spans="2:2" x14ac:dyDescent="0.3">
      <c r="B1418" s="94" t="s">
        <v>8069</v>
      </c>
    </row>
    <row r="1419" spans="2:2" x14ac:dyDescent="0.3">
      <c r="B1419" s="94" t="s">
        <v>8070</v>
      </c>
    </row>
    <row r="1420" spans="2:2" x14ac:dyDescent="0.3">
      <c r="B1420" s="94" t="s">
        <v>8071</v>
      </c>
    </row>
    <row r="1422" spans="2:2" ht="18" x14ac:dyDescent="0.35">
      <c r="B1422" s="199" t="s">
        <v>650</v>
      </c>
    </row>
    <row r="1423" spans="2:2" x14ac:dyDescent="0.3">
      <c r="B1423" s="94" t="s">
        <v>8072</v>
      </c>
    </row>
    <row r="1424" spans="2:2" x14ac:dyDescent="0.3">
      <c r="B1424" s="94" t="s">
        <v>8073</v>
      </c>
    </row>
    <row r="1425" spans="2:2" x14ac:dyDescent="0.3">
      <c r="B1425" s="94" t="s">
        <v>8074</v>
      </c>
    </row>
    <row r="1426" spans="2:2" x14ac:dyDescent="0.3">
      <c r="B1426" s="94" t="s">
        <v>8075</v>
      </c>
    </row>
    <row r="1427" spans="2:2" x14ac:dyDescent="0.3">
      <c r="B1427" s="94" t="s">
        <v>8076</v>
      </c>
    </row>
    <row r="1428" spans="2:2" x14ac:dyDescent="0.3">
      <c r="B1428" s="94" t="s">
        <v>8077</v>
      </c>
    </row>
    <row r="1429" spans="2:2" x14ac:dyDescent="0.3">
      <c r="B1429" s="94" t="s">
        <v>8078</v>
      </c>
    </row>
    <row r="1430" spans="2:2" x14ac:dyDescent="0.3">
      <c r="B1430" s="94" t="s">
        <v>8079</v>
      </c>
    </row>
    <row r="1431" spans="2:2" x14ac:dyDescent="0.3">
      <c r="B1431" s="94" t="s">
        <v>8080</v>
      </c>
    </row>
    <row r="1432" spans="2:2" x14ac:dyDescent="0.3">
      <c r="B1432" s="94" t="s">
        <v>8081</v>
      </c>
    </row>
    <row r="1433" spans="2:2" x14ac:dyDescent="0.3">
      <c r="B1433" s="94" t="s">
        <v>8082</v>
      </c>
    </row>
    <row r="1434" spans="2:2" x14ac:dyDescent="0.3">
      <c r="B1434" s="94" t="s">
        <v>8083</v>
      </c>
    </row>
    <row r="1435" spans="2:2" x14ac:dyDescent="0.3">
      <c r="B1435" s="85" t="s">
        <v>8084</v>
      </c>
    </row>
    <row r="1436" spans="2:2" x14ac:dyDescent="0.3">
      <c r="B1436" s="94" t="s">
        <v>8085</v>
      </c>
    </row>
    <row r="1437" spans="2:2" x14ac:dyDescent="0.3">
      <c r="B1437" s="94" t="s">
        <v>8086</v>
      </c>
    </row>
    <row r="1438" spans="2:2" x14ac:dyDescent="0.3">
      <c r="B1438" s="94" t="s">
        <v>8087</v>
      </c>
    </row>
    <row r="1439" spans="2:2" x14ac:dyDescent="0.3">
      <c r="B1439" s="94" t="s">
        <v>8088</v>
      </c>
    </row>
    <row r="1440" spans="2:2" x14ac:dyDescent="0.3">
      <c r="B1440" s="94" t="s">
        <v>8089</v>
      </c>
    </row>
    <row r="1441" spans="2:4" x14ac:dyDescent="0.3">
      <c r="B1441" s="94" t="s">
        <v>8090</v>
      </c>
    </row>
    <row r="1442" spans="2:4" x14ac:dyDescent="0.3">
      <c r="B1442" s="94" t="s">
        <v>8091</v>
      </c>
    </row>
    <row r="1443" spans="2:4" x14ac:dyDescent="0.3">
      <c r="B1443" s="94" t="s">
        <v>8092</v>
      </c>
    </row>
    <row r="1444" spans="2:4" x14ac:dyDescent="0.3">
      <c r="B1444" s="94" t="s">
        <v>8093</v>
      </c>
    </row>
    <row r="1445" spans="2:4" x14ac:dyDescent="0.3">
      <c r="B1445" s="94" t="s">
        <v>8094</v>
      </c>
    </row>
    <row r="1446" spans="2:4" x14ac:dyDescent="0.3">
      <c r="B1446" s="94" t="s">
        <v>8095</v>
      </c>
    </row>
    <row r="1447" spans="2:4" x14ac:dyDescent="0.3">
      <c r="B1447" s="94" t="s">
        <v>8096</v>
      </c>
    </row>
    <row r="1448" spans="2:4" x14ac:dyDescent="0.3">
      <c r="B1448" s="94" t="s">
        <v>8097</v>
      </c>
    </row>
    <row r="1449" spans="2:4" x14ac:dyDescent="0.3">
      <c r="B1449" s="94" t="s">
        <v>8098</v>
      </c>
    </row>
    <row r="1450" spans="2:4" x14ac:dyDescent="0.3">
      <c r="B1450" s="94" t="s">
        <v>8099</v>
      </c>
    </row>
    <row r="1451" spans="2:4" x14ac:dyDescent="0.3">
      <c r="B1451" s="94" t="s">
        <v>8100</v>
      </c>
    </row>
    <row r="1452" spans="2:4" x14ac:dyDescent="0.3">
      <c r="B1452" s="94" t="s">
        <v>8101</v>
      </c>
    </row>
    <row r="1453" spans="2:4" x14ac:dyDescent="0.3">
      <c r="B1453" s="94" t="s">
        <v>8102</v>
      </c>
    </row>
    <row r="1455" spans="2:4" x14ac:dyDescent="0.3">
      <c r="C1455" s="144" t="s">
        <v>8103</v>
      </c>
      <c r="D1455" s="144" t="s">
        <v>8104</v>
      </c>
    </row>
    <row r="1456" spans="2:4" x14ac:dyDescent="0.3">
      <c r="C1456" s="144" t="s">
        <v>8105</v>
      </c>
      <c r="D1456" s="144">
        <v>3</v>
      </c>
    </row>
    <row r="1457" spans="2:4" x14ac:dyDescent="0.3">
      <c r="C1457" s="144" t="s">
        <v>8106</v>
      </c>
      <c r="D1457" s="144">
        <v>4</v>
      </c>
    </row>
    <row r="1458" spans="2:4" x14ac:dyDescent="0.3">
      <c r="C1458" s="144" t="s">
        <v>8107</v>
      </c>
      <c r="D1458" s="144">
        <v>5</v>
      </c>
    </row>
    <row r="1459" spans="2:4" x14ac:dyDescent="0.3">
      <c r="C1459" s="144" t="s">
        <v>8108</v>
      </c>
      <c r="D1459" s="144">
        <v>6</v>
      </c>
    </row>
    <row r="1461" spans="2:4" ht="18" x14ac:dyDescent="0.35">
      <c r="B1461" s="199" t="s">
        <v>652</v>
      </c>
    </row>
    <row r="1462" spans="2:4" x14ac:dyDescent="0.3">
      <c r="B1462" s="94" t="s">
        <v>8109</v>
      </c>
    </row>
    <row r="1463" spans="2:4" x14ac:dyDescent="0.3">
      <c r="B1463" s="94" t="s">
        <v>8110</v>
      </c>
    </row>
    <row r="1464" spans="2:4" x14ac:dyDescent="0.3">
      <c r="B1464" s="94" t="s">
        <v>8111</v>
      </c>
    </row>
    <row r="1465" spans="2:4" x14ac:dyDescent="0.3">
      <c r="B1465" s="85" t="s">
        <v>8112</v>
      </c>
    </row>
    <row r="1466" spans="2:4" x14ac:dyDescent="0.3">
      <c r="B1466" s="94" t="s">
        <v>8113</v>
      </c>
    </row>
    <row r="1467" spans="2:4" x14ac:dyDescent="0.3">
      <c r="B1467" s="85" t="s">
        <v>8114</v>
      </c>
    </row>
    <row r="1468" spans="2:4" x14ac:dyDescent="0.3">
      <c r="B1468" s="94" t="s">
        <v>8115</v>
      </c>
    </row>
    <row r="1469" spans="2:4" x14ac:dyDescent="0.3">
      <c r="B1469" s="85" t="s">
        <v>8116</v>
      </c>
    </row>
    <row r="1470" spans="2:4" x14ac:dyDescent="0.3">
      <c r="B1470" s="94" t="s">
        <v>8117</v>
      </c>
    </row>
    <row r="1471" spans="2:4" x14ac:dyDescent="0.3">
      <c r="B1471" s="94" t="s">
        <v>8118</v>
      </c>
    </row>
    <row r="1473" spans="2:2" x14ac:dyDescent="0.3">
      <c r="B1473" s="94" t="s">
        <v>8119</v>
      </c>
    </row>
    <row r="1474" spans="2:2" x14ac:dyDescent="0.3">
      <c r="B1474" s="94" t="s">
        <v>8120</v>
      </c>
    </row>
    <row r="1475" spans="2:2" x14ac:dyDescent="0.3">
      <c r="B1475" s="94" t="s">
        <v>8121</v>
      </c>
    </row>
    <row r="1476" spans="2:2" x14ac:dyDescent="0.3">
      <c r="B1476" s="94" t="s">
        <v>8122</v>
      </c>
    </row>
    <row r="1477" spans="2:2" x14ac:dyDescent="0.3">
      <c r="B1477" s="94" t="s">
        <v>8123</v>
      </c>
    </row>
    <row r="1478" spans="2:2" x14ac:dyDescent="0.3">
      <c r="B1478" s="94" t="s">
        <v>8124</v>
      </c>
    </row>
    <row r="1479" spans="2:2" x14ac:dyDescent="0.3">
      <c r="B1479" s="94" t="s">
        <v>8125</v>
      </c>
    </row>
    <row r="1480" spans="2:2" x14ac:dyDescent="0.3">
      <c r="B1480" s="94" t="s">
        <v>8126</v>
      </c>
    </row>
    <row r="1481" spans="2:2" x14ac:dyDescent="0.3">
      <c r="B1481" s="94" t="s">
        <v>8127</v>
      </c>
    </row>
    <row r="1482" spans="2:2" x14ac:dyDescent="0.3">
      <c r="B1482" s="94" t="s">
        <v>8128</v>
      </c>
    </row>
    <row r="1483" spans="2:2" x14ac:dyDescent="0.3">
      <c r="B1483" s="94" t="s">
        <v>6408</v>
      </c>
    </row>
    <row r="1485" spans="2:2" x14ac:dyDescent="0.3">
      <c r="B1485" s="85" t="s">
        <v>8129</v>
      </c>
    </row>
    <row r="1486" spans="2:2" x14ac:dyDescent="0.3">
      <c r="B1486" s="94" t="s">
        <v>8130</v>
      </c>
    </row>
    <row r="1487" spans="2:2" x14ac:dyDescent="0.3">
      <c r="B1487" s="94" t="s">
        <v>8131</v>
      </c>
    </row>
    <row r="1488" spans="2:2" x14ac:dyDescent="0.3">
      <c r="B1488" s="85" t="s">
        <v>8132</v>
      </c>
    </row>
    <row r="1489" spans="2:2" x14ac:dyDescent="0.3">
      <c r="B1489" s="94" t="s">
        <v>8133</v>
      </c>
    </row>
    <row r="1490" spans="2:2" x14ac:dyDescent="0.3">
      <c r="B1490" s="94" t="s">
        <v>8134</v>
      </c>
    </row>
    <row r="1491" spans="2:2" x14ac:dyDescent="0.3">
      <c r="B1491" s="94" t="s">
        <v>8135</v>
      </c>
    </row>
    <row r="1492" spans="2:2" x14ac:dyDescent="0.3">
      <c r="B1492" s="94" t="s">
        <v>8136</v>
      </c>
    </row>
    <row r="1493" spans="2:2" x14ac:dyDescent="0.3">
      <c r="B1493" s="94" t="s">
        <v>8137</v>
      </c>
    </row>
    <row r="1494" spans="2:2" x14ac:dyDescent="0.3">
      <c r="B1494" s="94" t="s">
        <v>8138</v>
      </c>
    </row>
    <row r="1495" spans="2:2" x14ac:dyDescent="0.3">
      <c r="B1495" s="94" t="s">
        <v>8139</v>
      </c>
    </row>
    <row r="1496" spans="2:2" x14ac:dyDescent="0.3">
      <c r="B1496" s="85" t="s">
        <v>8140</v>
      </c>
    </row>
    <row r="1497" spans="2:2" x14ac:dyDescent="0.3">
      <c r="B1497" s="94" t="s">
        <v>8141</v>
      </c>
    </row>
    <row r="1498" spans="2:2" x14ac:dyDescent="0.3">
      <c r="B1498" s="85" t="s">
        <v>8142</v>
      </c>
    </row>
    <row r="1499" spans="2:2" x14ac:dyDescent="0.3">
      <c r="B1499" s="94" t="s">
        <v>8143</v>
      </c>
    </row>
    <row r="1500" spans="2:2" x14ac:dyDescent="0.3">
      <c r="B1500" s="94" t="s">
        <v>8144</v>
      </c>
    </row>
    <row r="1501" spans="2:2" x14ac:dyDescent="0.3">
      <c r="B1501" s="94" t="s">
        <v>8145</v>
      </c>
    </row>
    <row r="1502" spans="2:2" x14ac:dyDescent="0.3">
      <c r="B1502" s="94" t="s">
        <v>8146</v>
      </c>
    </row>
    <row r="1503" spans="2:2" x14ac:dyDescent="0.3">
      <c r="B1503" s="94" t="s">
        <v>8147</v>
      </c>
    </row>
    <row r="1504" spans="2:2" x14ac:dyDescent="0.3">
      <c r="B1504" s="94" t="s">
        <v>8148</v>
      </c>
    </row>
    <row r="1505" spans="2:2" x14ac:dyDescent="0.3">
      <c r="B1505" s="94" t="s">
        <v>8149</v>
      </c>
    </row>
    <row r="1506" spans="2:2" x14ac:dyDescent="0.3">
      <c r="B1506" s="94" t="s">
        <v>8150</v>
      </c>
    </row>
    <row r="1507" spans="2:2" x14ac:dyDescent="0.3">
      <c r="B1507" s="94" t="s">
        <v>8151</v>
      </c>
    </row>
    <row r="1508" spans="2:2" x14ac:dyDescent="0.3">
      <c r="B1508" s="94" t="s">
        <v>8152</v>
      </c>
    </row>
    <row r="1509" spans="2:2" x14ac:dyDescent="0.3">
      <c r="B1509" s="85" t="s">
        <v>8153</v>
      </c>
    </row>
    <row r="1510" spans="2:2" x14ac:dyDescent="0.3">
      <c r="B1510" s="94" t="s">
        <v>8154</v>
      </c>
    </row>
    <row r="1511" spans="2:2" x14ac:dyDescent="0.3">
      <c r="B1511" s="94" t="s">
        <v>8155</v>
      </c>
    </row>
    <row r="1512" spans="2:2" x14ac:dyDescent="0.3">
      <c r="B1512" s="94" t="s">
        <v>8156</v>
      </c>
    </row>
    <row r="1513" spans="2:2" x14ac:dyDescent="0.3">
      <c r="B1513" s="85" t="s">
        <v>8157</v>
      </c>
    </row>
    <row r="1514" spans="2:2" x14ac:dyDescent="0.3">
      <c r="B1514" s="94" t="s">
        <v>8158</v>
      </c>
    </row>
    <row r="1515" spans="2:2" x14ac:dyDescent="0.3">
      <c r="B1515" s="85" t="s">
        <v>8159</v>
      </c>
    </row>
    <row r="1516" spans="2:2" x14ac:dyDescent="0.3">
      <c r="B1516" s="94" t="s">
        <v>8160</v>
      </c>
    </row>
    <row r="1517" spans="2:2" x14ac:dyDescent="0.3">
      <c r="B1517" s="94" t="s">
        <v>8161</v>
      </c>
    </row>
    <row r="1518" spans="2:2" x14ac:dyDescent="0.3">
      <c r="B1518" s="94" t="s">
        <v>8162</v>
      </c>
    </row>
    <row r="1519" spans="2:2" x14ac:dyDescent="0.3">
      <c r="B1519" s="94" t="s">
        <v>8163</v>
      </c>
    </row>
    <row r="1520" spans="2:2" x14ac:dyDescent="0.3">
      <c r="B1520" s="94" t="s">
        <v>8164</v>
      </c>
    </row>
    <row r="1521" spans="2:2" x14ac:dyDescent="0.3">
      <c r="B1521" s="85" t="s">
        <v>8165</v>
      </c>
    </row>
    <row r="1522" spans="2:2" x14ac:dyDescent="0.3">
      <c r="B1522" s="94" t="s">
        <v>8166</v>
      </c>
    </row>
    <row r="1523" spans="2:2" x14ac:dyDescent="0.3">
      <c r="B1523" s="94" t="s">
        <v>8167</v>
      </c>
    </row>
    <row r="1524" spans="2:2" x14ac:dyDescent="0.3">
      <c r="B1524" s="94" t="s">
        <v>8168</v>
      </c>
    </row>
    <row r="1525" spans="2:2" x14ac:dyDescent="0.3">
      <c r="B1525" s="94" t="s">
        <v>8169</v>
      </c>
    </row>
    <row r="1526" spans="2:2" x14ac:dyDescent="0.3">
      <c r="B1526" s="94" t="s">
        <v>8170</v>
      </c>
    </row>
    <row r="1527" spans="2:2" x14ac:dyDescent="0.3">
      <c r="B1527" s="94" t="s">
        <v>8171</v>
      </c>
    </row>
    <row r="1528" spans="2:2" x14ac:dyDescent="0.3">
      <c r="B1528" s="94" t="s">
        <v>8172</v>
      </c>
    </row>
    <row r="1529" spans="2:2" x14ac:dyDescent="0.3">
      <c r="B1529" s="94" t="s">
        <v>8173</v>
      </c>
    </row>
    <row r="1530" spans="2:2" x14ac:dyDescent="0.3">
      <c r="B1530" s="94" t="s">
        <v>8174</v>
      </c>
    </row>
    <row r="1531" spans="2:2" x14ac:dyDescent="0.3">
      <c r="B1531" s="94" t="s">
        <v>8175</v>
      </c>
    </row>
    <row r="1532" spans="2:2" x14ac:dyDescent="0.3">
      <c r="B1532" s="94" t="s">
        <v>8176</v>
      </c>
    </row>
    <row r="1533" spans="2:2" x14ac:dyDescent="0.3">
      <c r="B1533" s="94" t="s">
        <v>8177</v>
      </c>
    </row>
    <row r="1534" spans="2:2" x14ac:dyDescent="0.3">
      <c r="B1534" s="85" t="s">
        <v>8178</v>
      </c>
    </row>
    <row r="1535" spans="2:2" x14ac:dyDescent="0.3">
      <c r="B1535" s="94" t="s">
        <v>8179</v>
      </c>
    </row>
    <row r="1536" spans="2:2" x14ac:dyDescent="0.3">
      <c r="B1536" s="85" t="s">
        <v>8180</v>
      </c>
    </row>
    <row r="1537" spans="2:2" x14ac:dyDescent="0.3">
      <c r="B1537" s="94" t="s">
        <v>8181</v>
      </c>
    </row>
    <row r="1538" spans="2:2" x14ac:dyDescent="0.3">
      <c r="B1538" s="94" t="s">
        <v>8182</v>
      </c>
    </row>
    <row r="1539" spans="2:2" x14ac:dyDescent="0.3">
      <c r="B1539" s="94" t="s">
        <v>8183</v>
      </c>
    </row>
    <row r="1540" spans="2:2" x14ac:dyDescent="0.3">
      <c r="B1540" s="94" t="s">
        <v>8184</v>
      </c>
    </row>
    <row r="1541" spans="2:2" x14ac:dyDescent="0.3">
      <c r="B1541" s="94" t="s">
        <v>8185</v>
      </c>
    </row>
    <row r="1542" spans="2:2" x14ac:dyDescent="0.3">
      <c r="B1542" s="94" t="s">
        <v>8186</v>
      </c>
    </row>
    <row r="1543" spans="2:2" x14ac:dyDescent="0.3">
      <c r="B1543" s="94" t="s">
        <v>8187</v>
      </c>
    </row>
    <row r="1544" spans="2:2" x14ac:dyDescent="0.3">
      <c r="B1544" s="94" t="s">
        <v>8188</v>
      </c>
    </row>
    <row r="1545" spans="2:2" x14ac:dyDescent="0.3">
      <c r="B1545" s="94" t="s">
        <v>8189</v>
      </c>
    </row>
    <row r="1546" spans="2:2" x14ac:dyDescent="0.3">
      <c r="B1546" s="85" t="s">
        <v>8190</v>
      </c>
    </row>
    <row r="1547" spans="2:2" x14ac:dyDescent="0.3">
      <c r="B1547" s="94" t="s">
        <v>8191</v>
      </c>
    </row>
    <row r="1549" spans="2:2" ht="18" x14ac:dyDescent="0.35">
      <c r="B1549" s="199" t="s">
        <v>8192</v>
      </c>
    </row>
    <row r="1550" spans="2:2" ht="18" x14ac:dyDescent="0.35">
      <c r="B1550" s="199" t="s">
        <v>654</v>
      </c>
    </row>
    <row r="1551" spans="2:2" x14ac:dyDescent="0.3">
      <c r="B1551" s="94" t="s">
        <v>8193</v>
      </c>
    </row>
    <row r="1552" spans="2:2" x14ac:dyDescent="0.3">
      <c r="B1552" s="94" t="s">
        <v>8194</v>
      </c>
    </row>
    <row r="1553" spans="2:2" x14ac:dyDescent="0.3">
      <c r="B1553" s="94" t="s">
        <v>8195</v>
      </c>
    </row>
    <row r="1554" spans="2:2" x14ac:dyDescent="0.3">
      <c r="B1554" s="94" t="s">
        <v>8196</v>
      </c>
    </row>
    <row r="1555" spans="2:2" x14ac:dyDescent="0.3">
      <c r="B1555" s="94" t="s">
        <v>8197</v>
      </c>
    </row>
    <row r="1556" spans="2:2" x14ac:dyDescent="0.3">
      <c r="B1556" s="94" t="s">
        <v>8198</v>
      </c>
    </row>
    <row r="1557" spans="2:2" x14ac:dyDescent="0.3">
      <c r="B1557" s="94" t="s">
        <v>8199</v>
      </c>
    </row>
    <row r="1558" spans="2:2" x14ac:dyDescent="0.3">
      <c r="B1558" s="94" t="s">
        <v>8200</v>
      </c>
    </row>
    <row r="1559" spans="2:2" x14ac:dyDescent="0.3">
      <c r="B1559" s="94" t="s">
        <v>8201</v>
      </c>
    </row>
    <row r="1560" spans="2:2" x14ac:dyDescent="0.3">
      <c r="B1560" s="94" t="s">
        <v>8202</v>
      </c>
    </row>
    <row r="1561" spans="2:2" x14ac:dyDescent="0.3">
      <c r="B1561" s="94" t="s">
        <v>8203</v>
      </c>
    </row>
    <row r="1562" spans="2:2" x14ac:dyDescent="0.3">
      <c r="B1562" s="94" t="s">
        <v>8204</v>
      </c>
    </row>
    <row r="1563" spans="2:2" x14ac:dyDescent="0.3">
      <c r="B1563" s="94" t="s">
        <v>7383</v>
      </c>
    </row>
    <row r="1564" spans="2:2" x14ac:dyDescent="0.3">
      <c r="B1564" s="94" t="s">
        <v>8205</v>
      </c>
    </row>
    <row r="1565" spans="2:2" x14ac:dyDescent="0.3">
      <c r="B1565" s="94" t="s">
        <v>8206</v>
      </c>
    </row>
    <row r="1567" spans="2:2" ht="18" x14ac:dyDescent="0.35">
      <c r="B1567" s="199" t="s">
        <v>655</v>
      </c>
    </row>
    <row r="1568" spans="2:2" x14ac:dyDescent="0.3">
      <c r="B1568" s="94" t="s">
        <v>8207</v>
      </c>
    </row>
    <row r="1569" spans="2:2" x14ac:dyDescent="0.3">
      <c r="B1569" s="94" t="s">
        <v>8208</v>
      </c>
    </row>
    <row r="1570" spans="2:2" x14ac:dyDescent="0.3">
      <c r="B1570" s="94" t="s">
        <v>8209</v>
      </c>
    </row>
    <row r="1571" spans="2:2" x14ac:dyDescent="0.3">
      <c r="B1571" s="94" t="s">
        <v>8210</v>
      </c>
    </row>
    <row r="1572" spans="2:2" x14ac:dyDescent="0.3">
      <c r="B1572" s="94" t="s">
        <v>8211</v>
      </c>
    </row>
    <row r="1573" spans="2:2" x14ac:dyDescent="0.3">
      <c r="B1573" s="94" t="s">
        <v>8212</v>
      </c>
    </row>
    <row r="1574" spans="2:2" x14ac:dyDescent="0.3">
      <c r="B1574" s="94" t="s">
        <v>8213</v>
      </c>
    </row>
    <row r="1575" spans="2:2" x14ac:dyDescent="0.3">
      <c r="B1575" s="94" t="s">
        <v>8214</v>
      </c>
    </row>
    <row r="1576" spans="2:2" x14ac:dyDescent="0.3">
      <c r="B1576" s="94" t="s">
        <v>8215</v>
      </c>
    </row>
    <row r="1577" spans="2:2" x14ac:dyDescent="0.3">
      <c r="B1577" s="94" t="s">
        <v>8216</v>
      </c>
    </row>
    <row r="1578" spans="2:2" x14ac:dyDescent="0.3">
      <c r="B1578" s="94" t="s">
        <v>8217</v>
      </c>
    </row>
    <row r="1579" spans="2:2" x14ac:dyDescent="0.3">
      <c r="B1579" s="94" t="s">
        <v>8218</v>
      </c>
    </row>
    <row r="1580" spans="2:2" x14ac:dyDescent="0.3">
      <c r="B1580" s="94" t="s">
        <v>8219</v>
      </c>
    </row>
    <row r="1581" spans="2:2" x14ac:dyDescent="0.3">
      <c r="B1581" s="94" t="s">
        <v>8220</v>
      </c>
    </row>
    <row r="1582" spans="2:2" x14ac:dyDescent="0.3">
      <c r="B1582" s="94" t="s">
        <v>8221</v>
      </c>
    </row>
    <row r="1584" spans="2:2" ht="18" x14ac:dyDescent="0.35">
      <c r="B1584" s="199" t="s">
        <v>658</v>
      </c>
    </row>
    <row r="1585" spans="2:2" x14ac:dyDescent="0.3">
      <c r="B1585" s="94" t="s">
        <v>8222</v>
      </c>
    </row>
    <row r="1586" spans="2:2" x14ac:dyDescent="0.3">
      <c r="B1586" s="94" t="s">
        <v>8223</v>
      </c>
    </row>
    <row r="1587" spans="2:2" x14ac:dyDescent="0.3">
      <c r="B1587" s="94" t="s">
        <v>8224</v>
      </c>
    </row>
    <row r="1588" spans="2:2" x14ac:dyDescent="0.3">
      <c r="B1588" s="94" t="s">
        <v>8225</v>
      </c>
    </row>
    <row r="1589" spans="2:2" x14ac:dyDescent="0.3">
      <c r="B1589" s="94" t="s">
        <v>8226</v>
      </c>
    </row>
    <row r="1590" spans="2:2" x14ac:dyDescent="0.3">
      <c r="B1590" s="94" t="s">
        <v>8227</v>
      </c>
    </row>
    <row r="1591" spans="2:2" x14ac:dyDescent="0.3">
      <c r="B1591" s="94" t="s">
        <v>8228</v>
      </c>
    </row>
    <row r="1593" spans="2:2" ht="18" x14ac:dyDescent="0.35">
      <c r="B1593" s="199" t="s">
        <v>660</v>
      </c>
    </row>
    <row r="1594" spans="2:2" x14ac:dyDescent="0.3">
      <c r="B1594" s="94" t="s">
        <v>8229</v>
      </c>
    </row>
    <row r="1595" spans="2:2" x14ac:dyDescent="0.3">
      <c r="B1595" s="94" t="s">
        <v>8230</v>
      </c>
    </row>
    <row r="1597" spans="2:2" ht="18" x14ac:dyDescent="0.35">
      <c r="B1597" s="199" t="s">
        <v>661</v>
      </c>
    </row>
    <row r="1598" spans="2:2" x14ac:dyDescent="0.3">
      <c r="B1598" s="94" t="s">
        <v>6990</v>
      </c>
    </row>
    <row r="1599" spans="2:2" x14ac:dyDescent="0.3">
      <c r="B1599" s="94" t="s">
        <v>6991</v>
      </c>
    </row>
    <row r="1601" spans="2:2" ht="18" x14ac:dyDescent="0.35">
      <c r="B1601" s="199" t="s">
        <v>662</v>
      </c>
    </row>
    <row r="1602" spans="2:2" x14ac:dyDescent="0.3">
      <c r="B1602" s="94" t="s">
        <v>8231</v>
      </c>
    </row>
    <row r="1603" spans="2:2" x14ac:dyDescent="0.3">
      <c r="B1603" s="94" t="s">
        <v>8232</v>
      </c>
    </row>
    <row r="1604" spans="2:2" x14ac:dyDescent="0.3">
      <c r="B1604" s="94" t="s">
        <v>8233</v>
      </c>
    </row>
    <row r="1605" spans="2:2" x14ac:dyDescent="0.3">
      <c r="B1605" s="94" t="s">
        <v>8234</v>
      </c>
    </row>
    <row r="1606" spans="2:2" x14ac:dyDescent="0.3">
      <c r="B1606" s="94" t="s">
        <v>8235</v>
      </c>
    </row>
    <row r="1607" spans="2:2" x14ac:dyDescent="0.3">
      <c r="B1607" s="94" t="s">
        <v>8236</v>
      </c>
    </row>
    <row r="1609" spans="2:2" ht="18" x14ac:dyDescent="0.35">
      <c r="B1609" s="199" t="s">
        <v>663</v>
      </c>
    </row>
    <row r="1610" spans="2:2" x14ac:dyDescent="0.3">
      <c r="B1610" s="94" t="s">
        <v>8237</v>
      </c>
    </row>
    <row r="1611" spans="2:2" x14ac:dyDescent="0.3">
      <c r="B1611" s="94" t="s">
        <v>8238</v>
      </c>
    </row>
    <row r="1612" spans="2:2" x14ac:dyDescent="0.3">
      <c r="B1612" s="94" t="s">
        <v>8239</v>
      </c>
    </row>
    <row r="1613" spans="2:2" x14ac:dyDescent="0.3">
      <c r="B1613" s="94" t="s">
        <v>8236</v>
      </c>
    </row>
    <row r="1615" spans="2:2" ht="18" x14ac:dyDescent="0.35">
      <c r="B1615" s="199" t="s">
        <v>664</v>
      </c>
    </row>
    <row r="1616" spans="2:2" x14ac:dyDescent="0.3">
      <c r="B1616" s="94" t="s">
        <v>8240</v>
      </c>
    </row>
    <row r="1617" spans="2:2" x14ac:dyDescent="0.3">
      <c r="B1617" s="94" t="s">
        <v>8241</v>
      </c>
    </row>
    <row r="1618" spans="2:2" x14ac:dyDescent="0.3">
      <c r="B1618" s="94" t="s">
        <v>8242</v>
      </c>
    </row>
    <row r="1619" spans="2:2" x14ac:dyDescent="0.3">
      <c r="B1619" s="94" t="s">
        <v>8243</v>
      </c>
    </row>
    <row r="1620" spans="2:2" x14ac:dyDescent="0.3">
      <c r="B1620" s="94" t="s">
        <v>8244</v>
      </c>
    </row>
    <row r="1621" spans="2:2" x14ac:dyDescent="0.3">
      <c r="B1621" s="94" t="s">
        <v>8245</v>
      </c>
    </row>
    <row r="1622" spans="2:2" x14ac:dyDescent="0.3">
      <c r="B1622" s="94" t="s">
        <v>8246</v>
      </c>
    </row>
    <row r="1624" spans="2:2" ht="18" x14ac:dyDescent="0.35">
      <c r="B1624" s="199" t="s">
        <v>665</v>
      </c>
    </row>
    <row r="1625" spans="2:2" x14ac:dyDescent="0.3">
      <c r="B1625" s="94" t="s">
        <v>8247</v>
      </c>
    </row>
    <row r="1626" spans="2:2" x14ac:dyDescent="0.3">
      <c r="B1626" s="94" t="s">
        <v>8248</v>
      </c>
    </row>
    <row r="1627" spans="2:2" x14ac:dyDescent="0.3">
      <c r="B1627" s="94" t="s">
        <v>8249</v>
      </c>
    </row>
    <row r="1628" spans="2:2" x14ac:dyDescent="0.3">
      <c r="B1628" s="94" t="s">
        <v>7132</v>
      </c>
    </row>
    <row r="1629" spans="2:2" x14ac:dyDescent="0.3">
      <c r="B1629" s="94" t="s">
        <v>7133</v>
      </c>
    </row>
    <row r="1630" spans="2:2" x14ac:dyDescent="0.3">
      <c r="B1630" s="94" t="s">
        <v>8250</v>
      </c>
    </row>
    <row r="1632" spans="2:2" ht="18" x14ac:dyDescent="0.35">
      <c r="B1632" s="199" t="s">
        <v>8251</v>
      </c>
    </row>
    <row r="1633" spans="2:2" x14ac:dyDescent="0.3">
      <c r="B1633" s="94" t="s">
        <v>8252</v>
      </c>
    </row>
    <row r="1634" spans="2:2" x14ac:dyDescent="0.3">
      <c r="B1634" s="94" t="s">
        <v>8253</v>
      </c>
    </row>
    <row r="1635" spans="2:2" x14ac:dyDescent="0.3">
      <c r="B1635" s="94" t="s">
        <v>8254</v>
      </c>
    </row>
    <row r="1636" spans="2:2" x14ac:dyDescent="0.3">
      <c r="B1636" s="94" t="s">
        <v>8255</v>
      </c>
    </row>
    <row r="1637" spans="2:2" x14ac:dyDescent="0.3">
      <c r="B1637" s="94" t="s">
        <v>8256</v>
      </c>
    </row>
    <row r="1638" spans="2:2" x14ac:dyDescent="0.3">
      <c r="B1638" s="94" t="s">
        <v>8257</v>
      </c>
    </row>
    <row r="1639" spans="2:2" x14ac:dyDescent="0.3">
      <c r="B1639" s="94" t="s">
        <v>8258</v>
      </c>
    </row>
    <row r="1640" spans="2:2" x14ac:dyDescent="0.3">
      <c r="B1640" s="94" t="s">
        <v>8259</v>
      </c>
    </row>
    <row r="1641" spans="2:2" x14ac:dyDescent="0.3">
      <c r="B1641" s="94" t="s">
        <v>8260</v>
      </c>
    </row>
    <row r="1642" spans="2:2" x14ac:dyDescent="0.3">
      <c r="B1642" s="94" t="s">
        <v>8261</v>
      </c>
    </row>
    <row r="1643" spans="2:2" x14ac:dyDescent="0.3">
      <c r="B1643" s="94" t="s">
        <v>8262</v>
      </c>
    </row>
    <row r="1644" spans="2:2" x14ac:dyDescent="0.3">
      <c r="B1644" s="94" t="s">
        <v>8263</v>
      </c>
    </row>
    <row r="1645" spans="2:2" x14ac:dyDescent="0.3">
      <c r="B1645" s="94" t="s">
        <v>8264</v>
      </c>
    </row>
    <row r="1646" spans="2:2" x14ac:dyDescent="0.3">
      <c r="B1646" s="94" t="s">
        <v>8265</v>
      </c>
    </row>
    <row r="1647" spans="2:2" x14ac:dyDescent="0.3">
      <c r="B1647" s="94" t="s">
        <v>8266</v>
      </c>
    </row>
    <row r="1648" spans="2:2" x14ac:dyDescent="0.3">
      <c r="B1648" s="94" t="s">
        <v>8267</v>
      </c>
    </row>
    <row r="1649" spans="2:2" x14ac:dyDescent="0.3">
      <c r="B1649" s="94" t="s">
        <v>8268</v>
      </c>
    </row>
    <row r="1650" spans="2:2" x14ac:dyDescent="0.3">
      <c r="B1650" s="94" t="s">
        <v>8269</v>
      </c>
    </row>
    <row r="1651" spans="2:2" x14ac:dyDescent="0.3">
      <c r="B1651" s="94" t="s">
        <v>8270</v>
      </c>
    </row>
    <row r="1652" spans="2:2" x14ac:dyDescent="0.3">
      <c r="B1652" s="94" t="s">
        <v>8271</v>
      </c>
    </row>
    <row r="1653" spans="2:2" x14ac:dyDescent="0.3">
      <c r="B1653" s="94" t="s">
        <v>7246</v>
      </c>
    </row>
    <row r="1654" spans="2:2" x14ac:dyDescent="0.3">
      <c r="B1654" s="94" t="s">
        <v>7247</v>
      </c>
    </row>
    <row r="1655" spans="2:2" x14ac:dyDescent="0.3">
      <c r="B1655" s="94" t="s">
        <v>7248</v>
      </c>
    </row>
    <row r="1656" spans="2:2" x14ac:dyDescent="0.3">
      <c r="B1656" s="94" t="s">
        <v>7249</v>
      </c>
    </row>
    <row r="1657" spans="2:2" x14ac:dyDescent="0.3">
      <c r="B1657" s="94" t="s">
        <v>7250</v>
      </c>
    </row>
    <row r="1658" spans="2:2" x14ac:dyDescent="0.3">
      <c r="B1658" s="94" t="s">
        <v>7251</v>
      </c>
    </row>
    <row r="1659" spans="2:2" x14ac:dyDescent="0.3">
      <c r="B1659" s="94" t="s">
        <v>7252</v>
      </c>
    </row>
    <row r="1661" spans="2:2" ht="18" x14ac:dyDescent="0.35">
      <c r="B1661" s="199" t="s">
        <v>670</v>
      </c>
    </row>
    <row r="1662" spans="2:2" x14ac:dyDescent="0.3">
      <c r="B1662" s="94" t="s">
        <v>8272</v>
      </c>
    </row>
    <row r="1663" spans="2:2" x14ac:dyDescent="0.3">
      <c r="B1663" s="94" t="s">
        <v>8273</v>
      </c>
    </row>
    <row r="1664" spans="2:2" x14ac:dyDescent="0.3">
      <c r="B1664" s="94" t="s">
        <v>8236</v>
      </c>
    </row>
    <row r="1666" spans="2:2" ht="18" x14ac:dyDescent="0.35">
      <c r="B1666" s="199" t="s">
        <v>671</v>
      </c>
    </row>
    <row r="1667" spans="2:2" x14ac:dyDescent="0.3">
      <c r="B1667" s="94" t="s">
        <v>8274</v>
      </c>
    </row>
    <row r="1668" spans="2:2" x14ac:dyDescent="0.3">
      <c r="B1668" s="94" t="s">
        <v>8275</v>
      </c>
    </row>
    <row r="1670" spans="2:2" ht="18" x14ac:dyDescent="0.35">
      <c r="B1670" s="199" t="s">
        <v>672</v>
      </c>
    </row>
    <row r="1671" spans="2:2" x14ac:dyDescent="0.3">
      <c r="B1671" s="94" t="s">
        <v>8276</v>
      </c>
    </row>
    <row r="1672" spans="2:2" x14ac:dyDescent="0.3">
      <c r="B1672" s="94" t="s">
        <v>8277</v>
      </c>
    </row>
    <row r="1673" spans="2:2" x14ac:dyDescent="0.3">
      <c r="B1673" s="94" t="s">
        <v>8278</v>
      </c>
    </row>
    <row r="1674" spans="2:2" x14ac:dyDescent="0.3">
      <c r="B1674" s="94" t="s">
        <v>8279</v>
      </c>
    </row>
    <row r="1675" spans="2:2" x14ac:dyDescent="0.3">
      <c r="B1675" s="94" t="s">
        <v>8280</v>
      </c>
    </row>
    <row r="1676" spans="2:2" x14ac:dyDescent="0.3">
      <c r="B1676" s="94" t="s">
        <v>8281</v>
      </c>
    </row>
    <row r="1677" spans="2:2" x14ac:dyDescent="0.3">
      <c r="B1677" s="94" t="s">
        <v>8282</v>
      </c>
    </row>
    <row r="1678" spans="2:2" x14ac:dyDescent="0.3">
      <c r="B1678" s="94" t="s">
        <v>7319</v>
      </c>
    </row>
    <row r="1679" spans="2:2" x14ac:dyDescent="0.3">
      <c r="B1679" s="94" t="s">
        <v>7280</v>
      </c>
    </row>
    <row r="1681" spans="2:2" ht="18" x14ac:dyDescent="0.35">
      <c r="B1681" s="199" t="s">
        <v>8283</v>
      </c>
    </row>
    <row r="1682" spans="2:2" x14ac:dyDescent="0.3">
      <c r="B1682" s="94" t="s">
        <v>8252</v>
      </c>
    </row>
    <row r="1683" spans="2:2" x14ac:dyDescent="0.3">
      <c r="B1683" s="94" t="s">
        <v>8253</v>
      </c>
    </row>
    <row r="1684" spans="2:2" x14ac:dyDescent="0.3">
      <c r="B1684" s="94" t="s">
        <v>8284</v>
      </c>
    </row>
    <row r="1685" spans="2:2" x14ac:dyDescent="0.3">
      <c r="B1685" s="94" t="s">
        <v>8285</v>
      </c>
    </row>
    <row r="1686" spans="2:2" x14ac:dyDescent="0.3">
      <c r="B1686" s="94" t="s">
        <v>8286</v>
      </c>
    </row>
    <row r="1687" spans="2:2" x14ac:dyDescent="0.3">
      <c r="B1687" s="94" t="s">
        <v>8287</v>
      </c>
    </row>
    <row r="1688" spans="2:2" x14ac:dyDescent="0.3">
      <c r="B1688" s="94" t="s">
        <v>8288</v>
      </c>
    </row>
    <row r="1689" spans="2:2" x14ac:dyDescent="0.3">
      <c r="B1689" s="94" t="s">
        <v>8289</v>
      </c>
    </row>
    <row r="1690" spans="2:2" x14ac:dyDescent="0.3">
      <c r="B1690" s="94" t="s">
        <v>8290</v>
      </c>
    </row>
    <row r="1691" spans="2:2" x14ac:dyDescent="0.3">
      <c r="B1691" s="94" t="s">
        <v>8291</v>
      </c>
    </row>
    <row r="1692" spans="2:2" x14ac:dyDescent="0.3">
      <c r="B1692" s="94" t="s">
        <v>8292</v>
      </c>
    </row>
    <row r="1693" spans="2:2" x14ac:dyDescent="0.3">
      <c r="B1693" s="94" t="s">
        <v>8293</v>
      </c>
    </row>
    <row r="1694" spans="2:2" x14ac:dyDescent="0.3">
      <c r="B1694" s="94" t="s">
        <v>8294</v>
      </c>
    </row>
    <row r="1695" spans="2:2" x14ac:dyDescent="0.3">
      <c r="B1695" s="94" t="s">
        <v>8295</v>
      </c>
    </row>
    <row r="1696" spans="2:2" x14ac:dyDescent="0.3">
      <c r="B1696" s="94" t="s">
        <v>8296</v>
      </c>
    </row>
    <row r="1697" spans="2:2" x14ac:dyDescent="0.3">
      <c r="B1697" s="94" t="s">
        <v>8297</v>
      </c>
    </row>
    <row r="1698" spans="2:2" x14ac:dyDescent="0.3">
      <c r="B1698" s="94" t="s">
        <v>8298</v>
      </c>
    </row>
    <row r="1699" spans="2:2" x14ac:dyDescent="0.3">
      <c r="B1699" s="94" t="s">
        <v>8299</v>
      </c>
    </row>
    <row r="1700" spans="2:2" x14ac:dyDescent="0.3">
      <c r="B1700" s="94" t="s">
        <v>7246</v>
      </c>
    </row>
    <row r="1701" spans="2:2" x14ac:dyDescent="0.3">
      <c r="B1701" s="94" t="s">
        <v>7247</v>
      </c>
    </row>
    <row r="1702" spans="2:2" x14ac:dyDescent="0.3">
      <c r="B1702" s="94" t="s">
        <v>7248</v>
      </c>
    </row>
    <row r="1703" spans="2:2" x14ac:dyDescent="0.3">
      <c r="B1703" s="94" t="s">
        <v>7249</v>
      </c>
    </row>
    <row r="1704" spans="2:2" x14ac:dyDescent="0.3">
      <c r="B1704" s="94" t="s">
        <v>7250</v>
      </c>
    </row>
    <row r="1705" spans="2:2" x14ac:dyDescent="0.3">
      <c r="B1705" s="94" t="s">
        <v>7251</v>
      </c>
    </row>
    <row r="1706" spans="2:2" x14ac:dyDescent="0.3">
      <c r="B1706" s="94" t="s">
        <v>7252</v>
      </c>
    </row>
    <row r="1707" spans="2:2" x14ac:dyDescent="0.3">
      <c r="B1707" s="94" t="s">
        <v>8300</v>
      </c>
    </row>
    <row r="1708" spans="2:2" x14ac:dyDescent="0.3">
      <c r="B1708" s="94" t="s">
        <v>8301</v>
      </c>
    </row>
    <row r="1709" spans="2:2" x14ac:dyDescent="0.3">
      <c r="B1709" s="94" t="s">
        <v>8302</v>
      </c>
    </row>
    <row r="1711" spans="2:2" ht="18" x14ac:dyDescent="0.35">
      <c r="B1711" s="199" t="s">
        <v>676</v>
      </c>
    </row>
    <row r="1712" spans="2:2" x14ac:dyDescent="0.3">
      <c r="B1712" s="94" t="s">
        <v>8303</v>
      </c>
    </row>
    <row r="1713" spans="2:2" x14ac:dyDescent="0.3">
      <c r="B1713" s="94" t="s">
        <v>8304</v>
      </c>
    </row>
    <row r="1714" spans="2:2" x14ac:dyDescent="0.3">
      <c r="B1714" s="94" t="s">
        <v>8305</v>
      </c>
    </row>
    <row r="1715" spans="2:2" x14ac:dyDescent="0.3">
      <c r="B1715" s="94" t="s">
        <v>8306</v>
      </c>
    </row>
    <row r="1716" spans="2:2" x14ac:dyDescent="0.3">
      <c r="B1716" s="94" t="s">
        <v>8236</v>
      </c>
    </row>
    <row r="1718" spans="2:2" ht="18" x14ac:dyDescent="0.35">
      <c r="B1718" s="199" t="s">
        <v>677</v>
      </c>
    </row>
    <row r="1719" spans="2:2" x14ac:dyDescent="0.3">
      <c r="B1719" s="94" t="s">
        <v>8307</v>
      </c>
    </row>
    <row r="1720" spans="2:2" x14ac:dyDescent="0.3">
      <c r="B1720" s="94" t="s">
        <v>8308</v>
      </c>
    </row>
    <row r="1721" spans="2:2" x14ac:dyDescent="0.3">
      <c r="B1721" s="94" t="s">
        <v>8309</v>
      </c>
    </row>
    <row r="1722" spans="2:2" x14ac:dyDescent="0.3">
      <c r="B1722" s="94" t="s">
        <v>8310</v>
      </c>
    </row>
    <row r="1723" spans="2:2" x14ac:dyDescent="0.3">
      <c r="B1723" s="94" t="s">
        <v>8311</v>
      </c>
    </row>
    <row r="1724" spans="2:2" x14ac:dyDescent="0.3">
      <c r="B1724" s="94" t="s">
        <v>8312</v>
      </c>
    </row>
    <row r="1726" spans="2:2" ht="18" x14ac:dyDescent="0.35">
      <c r="B1726" s="199" t="s">
        <v>678</v>
      </c>
    </row>
    <row r="1727" spans="2:2" x14ac:dyDescent="0.3">
      <c r="B1727" s="94" t="s">
        <v>8313</v>
      </c>
    </row>
    <row r="1728" spans="2:2" x14ac:dyDescent="0.3">
      <c r="B1728" s="94" t="s">
        <v>8314</v>
      </c>
    </row>
    <row r="1729" spans="2:2" x14ac:dyDescent="0.3">
      <c r="B1729" s="94" t="s">
        <v>8315</v>
      </c>
    </row>
    <row r="1730" spans="2:2" x14ac:dyDescent="0.3">
      <c r="B1730" s="94" t="s">
        <v>8316</v>
      </c>
    </row>
    <row r="1731" spans="2:2" x14ac:dyDescent="0.3">
      <c r="B1731" s="94" t="s">
        <v>8317</v>
      </c>
    </row>
    <row r="1732" spans="2:2" x14ac:dyDescent="0.3">
      <c r="B1732" s="94" t="s">
        <v>8318</v>
      </c>
    </row>
    <row r="1733" spans="2:2" x14ac:dyDescent="0.3">
      <c r="B1733" s="94" t="s">
        <v>8319</v>
      </c>
    </row>
    <row r="1734" spans="2:2" x14ac:dyDescent="0.3">
      <c r="B1734" s="94" t="s">
        <v>8320</v>
      </c>
    </row>
    <row r="1735" spans="2:2" x14ac:dyDescent="0.3">
      <c r="B1735" s="94" t="s">
        <v>8321</v>
      </c>
    </row>
    <row r="1736" spans="2:2" x14ac:dyDescent="0.3">
      <c r="B1736" s="94" t="s">
        <v>8322</v>
      </c>
    </row>
    <row r="1737" spans="2:2" x14ac:dyDescent="0.3">
      <c r="B1737" s="94" t="s">
        <v>8323</v>
      </c>
    </row>
    <row r="1738" spans="2:2" x14ac:dyDescent="0.3">
      <c r="B1738" s="94" t="s">
        <v>8324</v>
      </c>
    </row>
    <row r="1739" spans="2:2" x14ac:dyDescent="0.3">
      <c r="B1739" s="94" t="s">
        <v>8325</v>
      </c>
    </row>
    <row r="1740" spans="2:2" x14ac:dyDescent="0.3">
      <c r="B1740" s="94" t="s">
        <v>8326</v>
      </c>
    </row>
    <row r="1741" spans="2:2" x14ac:dyDescent="0.3">
      <c r="B1741" s="94" t="s">
        <v>8327</v>
      </c>
    </row>
    <row r="1742" spans="2:2" x14ac:dyDescent="0.3">
      <c r="B1742" s="94" t="s">
        <v>7319</v>
      </c>
    </row>
    <row r="1743" spans="2:2" x14ac:dyDescent="0.3">
      <c r="B1743" s="94" t="s">
        <v>7280</v>
      </c>
    </row>
    <row r="1745" spans="2:2" ht="18" x14ac:dyDescent="0.35">
      <c r="B1745" s="199" t="s">
        <v>8328</v>
      </c>
    </row>
    <row r="1746" spans="2:2" x14ac:dyDescent="0.3">
      <c r="B1746" s="94" t="s">
        <v>8252</v>
      </c>
    </row>
    <row r="1747" spans="2:2" x14ac:dyDescent="0.3">
      <c r="B1747" s="94" t="s">
        <v>8253</v>
      </c>
    </row>
    <row r="1748" spans="2:2" x14ac:dyDescent="0.3">
      <c r="B1748" s="94" t="s">
        <v>8329</v>
      </c>
    </row>
    <row r="1749" spans="2:2" x14ac:dyDescent="0.3">
      <c r="B1749" s="94" t="s">
        <v>8330</v>
      </c>
    </row>
    <row r="1750" spans="2:2" x14ac:dyDescent="0.3">
      <c r="B1750" s="94" t="s">
        <v>8331</v>
      </c>
    </row>
    <row r="1751" spans="2:2" x14ac:dyDescent="0.3">
      <c r="B1751" s="94" t="s">
        <v>8332</v>
      </c>
    </row>
    <row r="1752" spans="2:2" x14ac:dyDescent="0.3">
      <c r="B1752" s="94" t="s">
        <v>8333</v>
      </c>
    </row>
    <row r="1753" spans="2:2" x14ac:dyDescent="0.3">
      <c r="B1753" s="94" t="s">
        <v>8334</v>
      </c>
    </row>
    <row r="1754" spans="2:2" x14ac:dyDescent="0.3">
      <c r="B1754" s="94" t="s">
        <v>8335</v>
      </c>
    </row>
    <row r="1755" spans="2:2" x14ac:dyDescent="0.3">
      <c r="B1755" s="94" t="s">
        <v>8336</v>
      </c>
    </row>
    <row r="1756" spans="2:2" x14ac:dyDescent="0.3">
      <c r="B1756" s="94" t="s">
        <v>8337</v>
      </c>
    </row>
    <row r="1757" spans="2:2" x14ac:dyDescent="0.3">
      <c r="B1757" s="94" t="s">
        <v>8338</v>
      </c>
    </row>
    <row r="1758" spans="2:2" x14ac:dyDescent="0.3">
      <c r="B1758" s="94" t="s">
        <v>8339</v>
      </c>
    </row>
    <row r="1759" spans="2:2" x14ac:dyDescent="0.3">
      <c r="B1759" s="94" t="s">
        <v>8340</v>
      </c>
    </row>
    <row r="1760" spans="2:2" x14ac:dyDescent="0.3">
      <c r="B1760" s="94" t="s">
        <v>8341</v>
      </c>
    </row>
    <row r="1761" spans="2:2" x14ac:dyDescent="0.3">
      <c r="B1761" s="94" t="s">
        <v>8342</v>
      </c>
    </row>
    <row r="1762" spans="2:2" x14ac:dyDescent="0.3">
      <c r="B1762" s="94" t="s">
        <v>8343</v>
      </c>
    </row>
    <row r="1763" spans="2:2" x14ac:dyDescent="0.3">
      <c r="B1763" s="94" t="s">
        <v>8344</v>
      </c>
    </row>
    <row r="1764" spans="2:2" x14ac:dyDescent="0.3">
      <c r="B1764" s="94" t="s">
        <v>8345</v>
      </c>
    </row>
    <row r="1765" spans="2:2" x14ac:dyDescent="0.3">
      <c r="B1765" s="94" t="s">
        <v>8346</v>
      </c>
    </row>
    <row r="1767" spans="2:2" ht="18" x14ac:dyDescent="0.35">
      <c r="B1767" s="199" t="s">
        <v>682</v>
      </c>
    </row>
    <row r="1768" spans="2:2" x14ac:dyDescent="0.3">
      <c r="B1768" s="94" t="s">
        <v>8347</v>
      </c>
    </row>
    <row r="1769" spans="2:2" x14ac:dyDescent="0.3">
      <c r="B1769" s="94" t="s">
        <v>8348</v>
      </c>
    </row>
    <row r="1770" spans="2:2" x14ac:dyDescent="0.3">
      <c r="B1770" s="94" t="s">
        <v>8349</v>
      </c>
    </row>
    <row r="1771" spans="2:2" x14ac:dyDescent="0.3">
      <c r="B1771" s="94" t="s">
        <v>8350</v>
      </c>
    </row>
    <row r="1772" spans="2:2" x14ac:dyDescent="0.3">
      <c r="B1772" s="94" t="s">
        <v>8351</v>
      </c>
    </row>
    <row r="1773" spans="2:2" x14ac:dyDescent="0.3">
      <c r="B1773" s="94" t="s">
        <v>8352</v>
      </c>
    </row>
    <row r="1775" spans="2:2" ht="18" x14ac:dyDescent="0.35">
      <c r="B1775" s="199" t="s">
        <v>683</v>
      </c>
    </row>
    <row r="1776" spans="2:2" x14ac:dyDescent="0.3">
      <c r="B1776" s="94" t="s">
        <v>8353</v>
      </c>
    </row>
    <row r="1777" spans="2:2" x14ac:dyDescent="0.3">
      <c r="B1777" s="94" t="s">
        <v>8354</v>
      </c>
    </row>
    <row r="1778" spans="2:2" x14ac:dyDescent="0.3">
      <c r="B1778" s="94" t="s">
        <v>8355</v>
      </c>
    </row>
    <row r="1779" spans="2:2" x14ac:dyDescent="0.3">
      <c r="B1779" s="94" t="s">
        <v>8356</v>
      </c>
    </row>
    <row r="1780" spans="2:2" x14ac:dyDescent="0.3">
      <c r="B1780" s="94" t="s">
        <v>8357</v>
      </c>
    </row>
    <row r="1781" spans="2:2" x14ac:dyDescent="0.3">
      <c r="B1781" s="94" t="s">
        <v>8358</v>
      </c>
    </row>
    <row r="1783" spans="2:2" ht="18" x14ac:dyDescent="0.35">
      <c r="B1783" s="199" t="s">
        <v>684</v>
      </c>
    </row>
    <row r="1784" spans="2:2" x14ac:dyDescent="0.3">
      <c r="B1784" s="94" t="s">
        <v>8359</v>
      </c>
    </row>
    <row r="1785" spans="2:2" x14ac:dyDescent="0.3">
      <c r="B1785" s="94" t="s">
        <v>8360</v>
      </c>
    </row>
    <row r="1786" spans="2:2" x14ac:dyDescent="0.3">
      <c r="B1786" s="94" t="s">
        <v>8361</v>
      </c>
    </row>
    <row r="1787" spans="2:2" x14ac:dyDescent="0.3">
      <c r="B1787" s="94" t="s">
        <v>8362</v>
      </c>
    </row>
    <row r="1788" spans="2:2" x14ac:dyDescent="0.3">
      <c r="B1788" s="94" t="s">
        <v>8363</v>
      </c>
    </row>
    <row r="1789" spans="2:2" x14ac:dyDescent="0.3">
      <c r="B1789" s="94" t="s">
        <v>8364</v>
      </c>
    </row>
    <row r="1790" spans="2:2" x14ac:dyDescent="0.3">
      <c r="B1790" s="94" t="s">
        <v>8365</v>
      </c>
    </row>
    <row r="1791" spans="2:2" x14ac:dyDescent="0.3">
      <c r="B1791" s="94" t="s">
        <v>8366</v>
      </c>
    </row>
    <row r="1792" spans="2:2" x14ac:dyDescent="0.3">
      <c r="B1792" s="94" t="s">
        <v>8367</v>
      </c>
    </row>
    <row r="1793" spans="2:2" x14ac:dyDescent="0.3">
      <c r="B1793" s="94" t="s">
        <v>8368</v>
      </c>
    </row>
    <row r="1794" spans="2:2" x14ac:dyDescent="0.3">
      <c r="B1794" s="94" t="s">
        <v>8369</v>
      </c>
    </row>
    <row r="1795" spans="2:2" x14ac:dyDescent="0.3">
      <c r="B1795" s="94" t="s">
        <v>8370</v>
      </c>
    </row>
    <row r="1796" spans="2:2" x14ac:dyDescent="0.3">
      <c r="B1796" s="94" t="s">
        <v>8371</v>
      </c>
    </row>
    <row r="1797" spans="2:2" x14ac:dyDescent="0.3">
      <c r="B1797" s="94" t="s">
        <v>7319</v>
      </c>
    </row>
    <row r="1798" spans="2:2" x14ac:dyDescent="0.3">
      <c r="B1798" s="94" t="s">
        <v>7280</v>
      </c>
    </row>
    <row r="1800" spans="2:2" ht="18" x14ac:dyDescent="0.35">
      <c r="B1800" s="199" t="s">
        <v>8372</v>
      </c>
    </row>
    <row r="1801" spans="2:2" ht="18" x14ac:dyDescent="0.35">
      <c r="B1801" s="199" t="s">
        <v>702</v>
      </c>
    </row>
    <row r="1802" spans="2:2" x14ac:dyDescent="0.3">
      <c r="B1802" s="94" t="s">
        <v>8373</v>
      </c>
    </row>
    <row r="1803" spans="2:2" x14ac:dyDescent="0.3">
      <c r="B1803" s="94" t="s">
        <v>8374</v>
      </c>
    </row>
    <row r="1804" spans="2:2" x14ac:dyDescent="0.3">
      <c r="B1804" s="94" t="s">
        <v>8375</v>
      </c>
    </row>
    <row r="1805" spans="2:2" x14ac:dyDescent="0.3">
      <c r="B1805" s="94" t="s">
        <v>8376</v>
      </c>
    </row>
    <row r="1806" spans="2:2" x14ac:dyDescent="0.3">
      <c r="B1806" s="94" t="s">
        <v>8377</v>
      </c>
    </row>
    <row r="1807" spans="2:2" x14ac:dyDescent="0.3">
      <c r="B1807" s="94" t="s">
        <v>8378</v>
      </c>
    </row>
    <row r="1808" spans="2:2" x14ac:dyDescent="0.3">
      <c r="B1808" s="94" t="s">
        <v>8379</v>
      </c>
    </row>
    <row r="1809" spans="2:2" x14ac:dyDescent="0.3">
      <c r="B1809" s="94" t="s">
        <v>8380</v>
      </c>
    </row>
    <row r="1810" spans="2:2" x14ac:dyDescent="0.3">
      <c r="B1810" s="94" t="s">
        <v>8381</v>
      </c>
    </row>
    <row r="1811" spans="2:2" x14ac:dyDescent="0.3">
      <c r="B1811" s="94" t="s">
        <v>8382</v>
      </c>
    </row>
    <row r="1812" spans="2:2" x14ac:dyDescent="0.3">
      <c r="B1812" s="94" t="s">
        <v>8383</v>
      </c>
    </row>
    <row r="1813" spans="2:2" x14ac:dyDescent="0.3">
      <c r="B1813" s="94" t="s">
        <v>8384</v>
      </c>
    </row>
    <row r="1814" spans="2:2" x14ac:dyDescent="0.3">
      <c r="B1814" s="94" t="s">
        <v>8385</v>
      </c>
    </row>
    <row r="1815" spans="2:2" x14ac:dyDescent="0.3">
      <c r="B1815" s="94" t="s">
        <v>8386</v>
      </c>
    </row>
    <row r="1816" spans="2:2" x14ac:dyDescent="0.3">
      <c r="B1816" s="94" t="s">
        <v>8387</v>
      </c>
    </row>
    <row r="1817" spans="2:2" x14ac:dyDescent="0.3">
      <c r="B1817" s="94" t="s">
        <v>8388</v>
      </c>
    </row>
    <row r="1818" spans="2:2" x14ac:dyDescent="0.3">
      <c r="B1818" s="94" t="s">
        <v>8389</v>
      </c>
    </row>
    <row r="1819" spans="2:2" x14ac:dyDescent="0.3">
      <c r="B1819" s="94" t="s">
        <v>8390</v>
      </c>
    </row>
    <row r="1821" spans="2:2" ht="18" x14ac:dyDescent="0.35">
      <c r="B1821" s="199" t="s">
        <v>703</v>
      </c>
    </row>
    <row r="1822" spans="2:2" x14ac:dyDescent="0.3">
      <c r="B1822" s="94" t="s">
        <v>8391</v>
      </c>
    </row>
    <row r="1823" spans="2:2" x14ac:dyDescent="0.3">
      <c r="B1823" s="94" t="s">
        <v>8392</v>
      </c>
    </row>
    <row r="1824" spans="2:2" x14ac:dyDescent="0.3">
      <c r="B1824" s="94" t="s">
        <v>8393</v>
      </c>
    </row>
    <row r="1825" spans="2:2" x14ac:dyDescent="0.3">
      <c r="B1825" s="94" t="s">
        <v>8394</v>
      </c>
    </row>
    <row r="1826" spans="2:2" x14ac:dyDescent="0.3">
      <c r="B1826" s="94" t="s">
        <v>8395</v>
      </c>
    </row>
    <row r="1827" spans="2:2" x14ac:dyDescent="0.3">
      <c r="B1827" s="94" t="s">
        <v>8396</v>
      </c>
    </row>
    <row r="1828" spans="2:2" x14ac:dyDescent="0.3">
      <c r="B1828" s="94" t="s">
        <v>8397</v>
      </c>
    </row>
    <row r="1829" spans="2:2" x14ac:dyDescent="0.3">
      <c r="B1829" s="94" t="s">
        <v>8398</v>
      </c>
    </row>
    <row r="1830" spans="2:2" x14ac:dyDescent="0.3">
      <c r="B1830" s="94" t="s">
        <v>8399</v>
      </c>
    </row>
    <row r="1831" spans="2:2" x14ac:dyDescent="0.3">
      <c r="B1831" s="94" t="s">
        <v>8400</v>
      </c>
    </row>
    <row r="1832" spans="2:2" x14ac:dyDescent="0.3">
      <c r="B1832" s="94" t="s">
        <v>8401</v>
      </c>
    </row>
    <row r="1833" spans="2:2" x14ac:dyDescent="0.3">
      <c r="B1833" s="94" t="s">
        <v>8402</v>
      </c>
    </row>
    <row r="1834" spans="2:2" x14ac:dyDescent="0.3">
      <c r="B1834" s="94" t="s">
        <v>8403</v>
      </c>
    </row>
    <row r="1835" spans="2:2" x14ac:dyDescent="0.3">
      <c r="B1835" s="94" t="s">
        <v>8404</v>
      </c>
    </row>
    <row r="1836" spans="2:2" x14ac:dyDescent="0.3">
      <c r="B1836" s="94" t="s">
        <v>8405</v>
      </c>
    </row>
    <row r="1837" spans="2:2" x14ac:dyDescent="0.3">
      <c r="B1837" s="94" t="s">
        <v>8406</v>
      </c>
    </row>
    <row r="1838" spans="2:2" x14ac:dyDescent="0.3">
      <c r="B1838" s="94" t="s">
        <v>8407</v>
      </c>
    </row>
    <row r="1839" spans="2:2" x14ac:dyDescent="0.3">
      <c r="B1839" s="94" t="s">
        <v>8408</v>
      </c>
    </row>
    <row r="1840" spans="2:2" x14ac:dyDescent="0.3">
      <c r="B1840" s="94" t="s">
        <v>8409</v>
      </c>
    </row>
    <row r="1841" spans="2:2" x14ac:dyDescent="0.3">
      <c r="B1841" s="94" t="s">
        <v>8410</v>
      </c>
    </row>
    <row r="1842" spans="2:2" x14ac:dyDescent="0.3">
      <c r="B1842" s="94" t="s">
        <v>8411</v>
      </c>
    </row>
    <row r="1843" spans="2:2" x14ac:dyDescent="0.3">
      <c r="B1843" s="94" t="s">
        <v>8412</v>
      </c>
    </row>
    <row r="1844" spans="2:2" x14ac:dyDescent="0.3">
      <c r="B1844" s="94" t="s">
        <v>8413</v>
      </c>
    </row>
    <row r="1845" spans="2:2" x14ac:dyDescent="0.3">
      <c r="B1845" s="94" t="s">
        <v>8414</v>
      </c>
    </row>
    <row r="1846" spans="2:2" x14ac:dyDescent="0.3">
      <c r="B1846" s="94" t="s">
        <v>8415</v>
      </c>
    </row>
    <row r="1849" spans="2:2" ht="18" x14ac:dyDescent="0.35">
      <c r="B1849" s="199" t="s">
        <v>705</v>
      </c>
    </row>
    <row r="1850" spans="2:2" x14ac:dyDescent="0.3">
      <c r="B1850" s="94" t="s">
        <v>8416</v>
      </c>
    </row>
    <row r="1851" spans="2:2" x14ac:dyDescent="0.3">
      <c r="B1851" s="94" t="s">
        <v>8417</v>
      </c>
    </row>
    <row r="1852" spans="2:2" x14ac:dyDescent="0.3">
      <c r="B1852" s="94" t="s">
        <v>8418</v>
      </c>
    </row>
    <row r="1853" spans="2:2" x14ac:dyDescent="0.3">
      <c r="B1853" s="94" t="s">
        <v>8419</v>
      </c>
    </row>
    <row r="1854" spans="2:2" x14ac:dyDescent="0.3">
      <c r="B1854" s="94" t="s">
        <v>8420</v>
      </c>
    </row>
    <row r="1855" spans="2:2" x14ac:dyDescent="0.3">
      <c r="B1855" s="94" t="s">
        <v>8421</v>
      </c>
    </row>
    <row r="1856" spans="2:2" x14ac:dyDescent="0.3">
      <c r="B1856" s="94" t="s">
        <v>8422</v>
      </c>
    </row>
    <row r="1857" spans="2:2" x14ac:dyDescent="0.3">
      <c r="B1857" s="94" t="s">
        <v>8423</v>
      </c>
    </row>
    <row r="1858" spans="2:2" x14ac:dyDescent="0.3">
      <c r="B1858" s="94" t="s">
        <v>8424</v>
      </c>
    </row>
    <row r="1860" spans="2:2" ht="18" x14ac:dyDescent="0.35">
      <c r="B1860" s="199" t="s">
        <v>459</v>
      </c>
    </row>
    <row r="1861" spans="2:2" x14ac:dyDescent="0.3">
      <c r="B1861" s="94" t="s">
        <v>8425</v>
      </c>
    </row>
    <row r="1862" spans="2:2" x14ac:dyDescent="0.3">
      <c r="B1862" s="94" t="s">
        <v>7610</v>
      </c>
    </row>
    <row r="1863" spans="2:2" x14ac:dyDescent="0.3">
      <c r="B1863" s="94" t="s">
        <v>7611</v>
      </c>
    </row>
    <row r="1864" spans="2:2" x14ac:dyDescent="0.3">
      <c r="B1864" s="94" t="s">
        <v>7612</v>
      </c>
    </row>
    <row r="1865" spans="2:2" x14ac:dyDescent="0.3">
      <c r="B1865" s="94" t="s">
        <v>7613</v>
      </c>
    </row>
    <row r="1866" spans="2:2" x14ac:dyDescent="0.3">
      <c r="B1866" s="94" t="s">
        <v>8426</v>
      </c>
    </row>
    <row r="1867" spans="2:2" x14ac:dyDescent="0.3">
      <c r="B1867" s="94" t="s">
        <v>8427</v>
      </c>
    </row>
    <row r="1868" spans="2:2" x14ac:dyDescent="0.3">
      <c r="B1868" s="94" t="s">
        <v>8428</v>
      </c>
    </row>
    <row r="1869" spans="2:2" x14ac:dyDescent="0.3">
      <c r="B1869" s="94" t="s">
        <v>8429</v>
      </c>
    </row>
    <row r="1871" spans="2:2" ht="18" x14ac:dyDescent="0.35">
      <c r="B1871" s="199" t="s">
        <v>706</v>
      </c>
    </row>
    <row r="1872" spans="2:2" x14ac:dyDescent="0.3">
      <c r="B1872" s="94" t="s">
        <v>8430</v>
      </c>
    </row>
    <row r="1873" spans="2:2" x14ac:dyDescent="0.3">
      <c r="B1873" s="94" t="s">
        <v>8431</v>
      </c>
    </row>
    <row r="1874" spans="2:2" x14ac:dyDescent="0.3">
      <c r="B1874" s="94" t="s">
        <v>8432</v>
      </c>
    </row>
    <row r="1875" spans="2:2" x14ac:dyDescent="0.3">
      <c r="B1875" s="94" t="s">
        <v>8433</v>
      </c>
    </row>
    <row r="1876" spans="2:2" x14ac:dyDescent="0.3">
      <c r="B1876" s="94" t="s">
        <v>8434</v>
      </c>
    </row>
    <row r="1877" spans="2:2" x14ac:dyDescent="0.3">
      <c r="B1877" s="94" t="s">
        <v>8435</v>
      </c>
    </row>
    <row r="1878" spans="2:2" x14ac:dyDescent="0.3">
      <c r="B1878" s="94" t="s">
        <v>8436</v>
      </c>
    </row>
    <row r="1879" spans="2:2" x14ac:dyDescent="0.3">
      <c r="B1879" s="94" t="s">
        <v>8437</v>
      </c>
    </row>
    <row r="1880" spans="2:2" x14ac:dyDescent="0.3">
      <c r="B1880" s="94" t="s">
        <v>8438</v>
      </c>
    </row>
    <row r="1881" spans="2:2" x14ac:dyDescent="0.3">
      <c r="B1881" s="94" t="s">
        <v>8439</v>
      </c>
    </row>
    <row r="1882" spans="2:2" x14ac:dyDescent="0.3">
      <c r="B1882" s="94" t="s">
        <v>8440</v>
      </c>
    </row>
    <row r="1883" spans="2:2" x14ac:dyDescent="0.3">
      <c r="B1883" s="94" t="s">
        <v>7667</v>
      </c>
    </row>
    <row r="1885" spans="2:2" ht="18" x14ac:dyDescent="0.35">
      <c r="B1885" s="199" t="s">
        <v>707</v>
      </c>
    </row>
    <row r="1886" spans="2:2" x14ac:dyDescent="0.3">
      <c r="B1886" s="94" t="s">
        <v>8441</v>
      </c>
    </row>
    <row r="1887" spans="2:2" x14ac:dyDescent="0.3">
      <c r="B1887" s="94" t="s">
        <v>8442</v>
      </c>
    </row>
    <row r="1888" spans="2:2" x14ac:dyDescent="0.3">
      <c r="B1888" s="94" t="s">
        <v>8443</v>
      </c>
    </row>
    <row r="1890" spans="2:2" ht="18" x14ac:dyDescent="0.35">
      <c r="B1890" s="199" t="s">
        <v>708</v>
      </c>
    </row>
    <row r="1891" spans="2:2" x14ac:dyDescent="0.3">
      <c r="B1891" s="94" t="s">
        <v>8444</v>
      </c>
    </row>
    <row r="1892" spans="2:2" x14ac:dyDescent="0.3">
      <c r="B1892" s="94" t="s">
        <v>8445</v>
      </c>
    </row>
    <row r="1893" spans="2:2" x14ac:dyDescent="0.3">
      <c r="B1893" s="94" t="s">
        <v>8446</v>
      </c>
    </row>
    <row r="1894" spans="2:2" x14ac:dyDescent="0.3">
      <c r="B1894" s="94" t="s">
        <v>8447</v>
      </c>
    </row>
    <row r="1895" spans="2:2" x14ac:dyDescent="0.3">
      <c r="B1895" s="94" t="s">
        <v>8448</v>
      </c>
    </row>
    <row r="1896" spans="2:2" x14ac:dyDescent="0.3">
      <c r="B1896" s="94" t="s">
        <v>8449</v>
      </c>
    </row>
    <row r="1897" spans="2:2" x14ac:dyDescent="0.3">
      <c r="B1897" s="94" t="s">
        <v>8450</v>
      </c>
    </row>
    <row r="1898" spans="2:2" x14ac:dyDescent="0.3">
      <c r="B1898" s="94" t="s">
        <v>8451</v>
      </c>
    </row>
    <row r="1900" spans="2:2" ht="18" x14ac:dyDescent="0.35">
      <c r="B1900" s="199" t="s">
        <v>709</v>
      </c>
    </row>
    <row r="1901" spans="2:2" x14ac:dyDescent="0.3">
      <c r="B1901" s="94" t="s">
        <v>8452</v>
      </c>
    </row>
    <row r="1902" spans="2:2" x14ac:dyDescent="0.3">
      <c r="B1902" s="94" t="s">
        <v>8453</v>
      </c>
    </row>
    <row r="1903" spans="2:2" x14ac:dyDescent="0.3">
      <c r="B1903" s="94" t="s">
        <v>8454</v>
      </c>
    </row>
    <row r="1904" spans="2:2" x14ac:dyDescent="0.3">
      <c r="B1904" s="94" t="s">
        <v>8455</v>
      </c>
    </row>
    <row r="1905" spans="2:2" x14ac:dyDescent="0.3">
      <c r="B1905" s="94" t="s">
        <v>8456</v>
      </c>
    </row>
    <row r="1906" spans="2:2" x14ac:dyDescent="0.3">
      <c r="B1906" s="94" t="s">
        <v>8457</v>
      </c>
    </row>
    <row r="1908" spans="2:2" ht="18" x14ac:dyDescent="0.35">
      <c r="B1908" s="199" t="s">
        <v>711</v>
      </c>
    </row>
    <row r="1909" spans="2:2" x14ac:dyDescent="0.3">
      <c r="B1909" s="94" t="s">
        <v>8458</v>
      </c>
    </row>
    <row r="1910" spans="2:2" x14ac:dyDescent="0.3">
      <c r="B1910" s="94" t="s">
        <v>4189</v>
      </c>
    </row>
    <row r="1911" spans="2:2" x14ac:dyDescent="0.3">
      <c r="B1911" s="94" t="s">
        <v>8459</v>
      </c>
    </row>
    <row r="1912" spans="2:2" x14ac:dyDescent="0.3">
      <c r="B1912" s="94" t="s">
        <v>8460</v>
      </c>
    </row>
    <row r="1913" spans="2:2" x14ac:dyDescent="0.3">
      <c r="B1913" s="94" t="s">
        <v>8461</v>
      </c>
    </row>
    <row r="1914" spans="2:2" x14ac:dyDescent="0.3">
      <c r="B1914" s="94" t="s">
        <v>8462</v>
      </c>
    </row>
    <row r="1915" spans="2:2" x14ac:dyDescent="0.3">
      <c r="B1915" s="94" t="s">
        <v>8463</v>
      </c>
    </row>
    <row r="1916" spans="2:2" x14ac:dyDescent="0.3">
      <c r="B1916" s="85" t="s">
        <v>8464</v>
      </c>
    </row>
    <row r="1917" spans="2:2" x14ac:dyDescent="0.3">
      <c r="B1917" s="94" t="s">
        <v>8465</v>
      </c>
    </row>
    <row r="1918" spans="2:2" x14ac:dyDescent="0.3">
      <c r="B1918" s="94" t="s">
        <v>8466</v>
      </c>
    </row>
    <row r="1919" spans="2:2" x14ac:dyDescent="0.3">
      <c r="B1919" s="94" t="s">
        <v>8467</v>
      </c>
    </row>
    <row r="1920" spans="2:2" x14ac:dyDescent="0.3">
      <c r="B1920" s="85" t="s">
        <v>8468</v>
      </c>
    </row>
    <row r="1921" spans="2:2" x14ac:dyDescent="0.3">
      <c r="B1921" s="94" t="s">
        <v>8469</v>
      </c>
    </row>
    <row r="1922" spans="2:2" x14ac:dyDescent="0.3">
      <c r="B1922" s="94" t="s">
        <v>8470</v>
      </c>
    </row>
    <row r="1923" spans="2:2" x14ac:dyDescent="0.3">
      <c r="B1923" s="94" t="s">
        <v>8471</v>
      </c>
    </row>
    <row r="1924" spans="2:2" x14ac:dyDescent="0.3">
      <c r="B1924" s="94" t="s">
        <v>8472</v>
      </c>
    </row>
    <row r="1926" spans="2:2" ht="18" x14ac:dyDescent="0.35">
      <c r="B1926" s="199" t="s">
        <v>712</v>
      </c>
    </row>
    <row r="1927" spans="2:2" x14ac:dyDescent="0.3">
      <c r="B1927" s="94" t="s">
        <v>8473</v>
      </c>
    </row>
    <row r="1928" spans="2:2" x14ac:dyDescent="0.3">
      <c r="B1928" s="94" t="s">
        <v>4189</v>
      </c>
    </row>
    <row r="1929" spans="2:2" x14ac:dyDescent="0.3">
      <c r="B1929" s="85" t="s">
        <v>8474</v>
      </c>
    </row>
    <row r="1930" spans="2:2" x14ac:dyDescent="0.3">
      <c r="B1930" s="94" t="s">
        <v>8475</v>
      </c>
    </row>
    <row r="1931" spans="2:2" x14ac:dyDescent="0.3">
      <c r="B1931" s="85" t="s">
        <v>8476</v>
      </c>
    </row>
    <row r="1932" spans="2:2" x14ac:dyDescent="0.3">
      <c r="B1932" s="94" t="s">
        <v>8477</v>
      </c>
    </row>
    <row r="1933" spans="2:2" x14ac:dyDescent="0.3">
      <c r="B1933" s="94" t="s">
        <v>8478</v>
      </c>
    </row>
    <row r="1934" spans="2:2" x14ac:dyDescent="0.3">
      <c r="B1934" s="94" t="s">
        <v>8479</v>
      </c>
    </row>
    <row r="1935" spans="2:2" x14ac:dyDescent="0.3">
      <c r="B1935" s="85" t="s">
        <v>8480</v>
      </c>
    </row>
    <row r="1936" spans="2:2" x14ac:dyDescent="0.3">
      <c r="B1936" s="94" t="s">
        <v>8481</v>
      </c>
    </row>
    <row r="1938" spans="2:2" ht="18" x14ac:dyDescent="0.35">
      <c r="B1938" s="199" t="s">
        <v>713</v>
      </c>
    </row>
    <row r="1939" spans="2:2" x14ac:dyDescent="0.3">
      <c r="B1939" s="94" t="s">
        <v>8482</v>
      </c>
    </row>
    <row r="1940" spans="2:2" x14ac:dyDescent="0.3">
      <c r="B1940" s="94" t="s">
        <v>4189</v>
      </c>
    </row>
    <row r="1941" spans="2:2" x14ac:dyDescent="0.3">
      <c r="B1941" s="85" t="s">
        <v>8483</v>
      </c>
    </row>
    <row r="1942" spans="2:2" x14ac:dyDescent="0.3">
      <c r="B1942" s="94" t="s">
        <v>8484</v>
      </c>
    </row>
    <row r="1943" spans="2:2" x14ac:dyDescent="0.3">
      <c r="B1943" s="94" t="s">
        <v>8485</v>
      </c>
    </row>
    <row r="1944" spans="2:2" x14ac:dyDescent="0.3">
      <c r="B1944" s="94" t="s">
        <v>8486</v>
      </c>
    </row>
    <row r="1945" spans="2:2" x14ac:dyDescent="0.3">
      <c r="B1945" s="94" t="s">
        <v>8487</v>
      </c>
    </row>
    <row r="1946" spans="2:2" x14ac:dyDescent="0.3">
      <c r="B1946" s="85" t="s">
        <v>8488</v>
      </c>
    </row>
    <row r="1947" spans="2:2" x14ac:dyDescent="0.3">
      <c r="B1947" s="94" t="s">
        <v>8489</v>
      </c>
    </row>
    <row r="1948" spans="2:2" x14ac:dyDescent="0.3">
      <c r="B1948" s="94" t="s">
        <v>8490</v>
      </c>
    </row>
    <row r="1950" spans="2:2" ht="18" x14ac:dyDescent="0.35">
      <c r="B1950" s="199" t="s">
        <v>714</v>
      </c>
    </row>
    <row r="1951" spans="2:2" x14ac:dyDescent="0.3">
      <c r="B1951" s="94" t="s">
        <v>8491</v>
      </c>
    </row>
    <row r="1952" spans="2:2" x14ac:dyDescent="0.3">
      <c r="B1952" s="94" t="s">
        <v>4189</v>
      </c>
    </row>
    <row r="1953" spans="2:2" x14ac:dyDescent="0.3">
      <c r="B1953" s="94" t="s">
        <v>8492</v>
      </c>
    </row>
    <row r="1954" spans="2:2" x14ac:dyDescent="0.3">
      <c r="B1954" s="94" t="s">
        <v>8493</v>
      </c>
    </row>
    <row r="1955" spans="2:2" x14ac:dyDescent="0.3">
      <c r="B1955" s="94" t="s">
        <v>8494</v>
      </c>
    </row>
    <row r="1956" spans="2:2" x14ac:dyDescent="0.3">
      <c r="B1956" s="94" t="s">
        <v>8495</v>
      </c>
    </row>
    <row r="1957" spans="2:2" x14ac:dyDescent="0.3">
      <c r="B1957" s="94" t="s">
        <v>8496</v>
      </c>
    </row>
    <row r="1958" spans="2:2" x14ac:dyDescent="0.3">
      <c r="B1958" s="94" t="s">
        <v>8497</v>
      </c>
    </row>
    <row r="1959" spans="2:2" x14ac:dyDescent="0.3">
      <c r="B1959" s="94" t="s">
        <v>8498</v>
      </c>
    </row>
    <row r="1960" spans="2:2" x14ac:dyDescent="0.3">
      <c r="B1960" s="85" t="s">
        <v>8499</v>
      </c>
    </row>
    <row r="1961" spans="2:2" x14ac:dyDescent="0.3">
      <c r="B1961" s="94" t="s">
        <v>8500</v>
      </c>
    </row>
    <row r="1962" spans="2:2" x14ac:dyDescent="0.3">
      <c r="B1962" s="94" t="s">
        <v>8501</v>
      </c>
    </row>
    <row r="1963" spans="2:2" x14ac:dyDescent="0.3">
      <c r="B1963" s="94" t="s">
        <v>8502</v>
      </c>
    </row>
    <row r="1964" spans="2:2" x14ac:dyDescent="0.3">
      <c r="B1964" s="85" t="s">
        <v>8503</v>
      </c>
    </row>
    <row r="1965" spans="2:2" x14ac:dyDescent="0.3">
      <c r="B1965" s="94" t="s">
        <v>7433</v>
      </c>
    </row>
    <row r="1966" spans="2:2" x14ac:dyDescent="0.3">
      <c r="B1966" s="94" t="s">
        <v>8504</v>
      </c>
    </row>
    <row r="1968" spans="2:2" ht="18" x14ac:dyDescent="0.35">
      <c r="B1968" s="199" t="s">
        <v>717</v>
      </c>
    </row>
    <row r="1969" spans="2:2" x14ac:dyDescent="0.3">
      <c r="B1969" s="94" t="s">
        <v>8505</v>
      </c>
    </row>
    <row r="1970" spans="2:2" x14ac:dyDescent="0.3">
      <c r="B1970" s="94" t="s">
        <v>8506</v>
      </c>
    </row>
    <row r="1971" spans="2:2" x14ac:dyDescent="0.3">
      <c r="B1971" s="94" t="s">
        <v>8507</v>
      </c>
    </row>
    <row r="1972" spans="2:2" x14ac:dyDescent="0.3">
      <c r="B1972" s="94" t="s">
        <v>8508</v>
      </c>
    </row>
    <row r="1973" spans="2:2" x14ac:dyDescent="0.3">
      <c r="B1973" s="94" t="s">
        <v>8509</v>
      </c>
    </row>
    <row r="1974" spans="2:2" x14ac:dyDescent="0.3">
      <c r="B1974" s="94" t="s">
        <v>8510</v>
      </c>
    </row>
    <row r="1975" spans="2:2" x14ac:dyDescent="0.3">
      <c r="B1975" s="94" t="s">
        <v>8511</v>
      </c>
    </row>
    <row r="1976" spans="2:2" x14ac:dyDescent="0.3">
      <c r="B1976" s="94" t="s">
        <v>8512</v>
      </c>
    </row>
    <row r="1977" spans="2:2" x14ac:dyDescent="0.3">
      <c r="B1977" s="94" t="s">
        <v>8513</v>
      </c>
    </row>
    <row r="1978" spans="2:2" x14ac:dyDescent="0.3">
      <c r="B1978" s="94" t="s">
        <v>8514</v>
      </c>
    </row>
    <row r="1979" spans="2:2" x14ac:dyDescent="0.3">
      <c r="B1979" s="94" t="s">
        <v>8515</v>
      </c>
    </row>
    <row r="1980" spans="2:2" x14ac:dyDescent="0.3">
      <c r="B1980" s="94" t="s">
        <v>8516</v>
      </c>
    </row>
    <row r="1981" spans="2:2" x14ac:dyDescent="0.3">
      <c r="B1981" s="94" t="s">
        <v>8517</v>
      </c>
    </row>
    <row r="1982" spans="2:2" x14ac:dyDescent="0.3">
      <c r="B1982" s="94" t="s">
        <v>8518</v>
      </c>
    </row>
    <row r="1983" spans="2:2" x14ac:dyDescent="0.3">
      <c r="B1983" s="94" t="s">
        <v>8519</v>
      </c>
    </row>
    <row r="1984" spans="2:2" x14ac:dyDescent="0.3">
      <c r="B1984" s="94" t="s">
        <v>8520</v>
      </c>
    </row>
    <row r="1985" spans="2:2" x14ac:dyDescent="0.3">
      <c r="B1985" s="94" t="s">
        <v>8521</v>
      </c>
    </row>
    <row r="1986" spans="2:2" x14ac:dyDescent="0.3">
      <c r="B1986" s="94" t="s">
        <v>8522</v>
      </c>
    </row>
    <row r="1987" spans="2:2" x14ac:dyDescent="0.3">
      <c r="B1987" s="94" t="s">
        <v>8523</v>
      </c>
    </row>
    <row r="1988" spans="2:2" x14ac:dyDescent="0.3">
      <c r="B1988" s="94" t="s">
        <v>8524</v>
      </c>
    </row>
    <row r="1989" spans="2:2" x14ac:dyDescent="0.3">
      <c r="B1989" s="94" t="s">
        <v>8525</v>
      </c>
    </row>
    <row r="1990" spans="2:2" x14ac:dyDescent="0.3">
      <c r="B1990" s="94" t="s">
        <v>8526</v>
      </c>
    </row>
    <row r="1991" spans="2:2" x14ac:dyDescent="0.3">
      <c r="B1991" s="94" t="s">
        <v>8527</v>
      </c>
    </row>
    <row r="1992" spans="2:2" x14ac:dyDescent="0.3">
      <c r="B1992" s="94" t="s">
        <v>8528</v>
      </c>
    </row>
    <row r="1993" spans="2:2" x14ac:dyDescent="0.3">
      <c r="B1993" s="94" t="s">
        <v>8529</v>
      </c>
    </row>
    <row r="1995" spans="2:2" ht="18" x14ac:dyDescent="0.35">
      <c r="B1995" s="199" t="s">
        <v>719</v>
      </c>
    </row>
    <row r="1996" spans="2:2" x14ac:dyDescent="0.3">
      <c r="B1996" s="94" t="s">
        <v>8530</v>
      </c>
    </row>
    <row r="1997" spans="2:2" x14ac:dyDescent="0.3">
      <c r="B1997" s="94" t="s">
        <v>8531</v>
      </c>
    </row>
    <row r="1998" spans="2:2" x14ac:dyDescent="0.3">
      <c r="B1998" s="94" t="s">
        <v>8532</v>
      </c>
    </row>
    <row r="1999" spans="2:2" x14ac:dyDescent="0.3">
      <c r="B1999" s="94" t="s">
        <v>8533</v>
      </c>
    </row>
    <row r="2001" spans="2:2" ht="18" x14ac:dyDescent="0.35">
      <c r="B2001" s="199" t="s">
        <v>721</v>
      </c>
    </row>
    <row r="2002" spans="2:2" x14ac:dyDescent="0.3">
      <c r="B2002" s="94" t="s">
        <v>8534</v>
      </c>
    </row>
    <row r="2003" spans="2:2" x14ac:dyDescent="0.3">
      <c r="B2003" s="94" t="s">
        <v>8535</v>
      </c>
    </row>
    <row r="2004" spans="2:2" x14ac:dyDescent="0.3">
      <c r="B2004" s="94" t="s">
        <v>8536</v>
      </c>
    </row>
    <row r="2006" spans="2:2" ht="18" x14ac:dyDescent="0.35">
      <c r="B2006" s="199" t="s">
        <v>722</v>
      </c>
    </row>
    <row r="2007" spans="2:2" x14ac:dyDescent="0.3">
      <c r="B2007" s="94" t="s">
        <v>8537</v>
      </c>
    </row>
    <row r="2008" spans="2:2" x14ac:dyDescent="0.3">
      <c r="B2008" s="94" t="s">
        <v>8538</v>
      </c>
    </row>
    <row r="2009" spans="2:2" x14ac:dyDescent="0.3">
      <c r="B2009" s="94" t="s">
        <v>8539</v>
      </c>
    </row>
    <row r="2011" spans="2:2" ht="18" x14ac:dyDescent="0.35">
      <c r="B2011" s="199" t="s">
        <v>8540</v>
      </c>
    </row>
    <row r="2012" spans="2:2" ht="18" x14ac:dyDescent="0.35">
      <c r="B2012" s="199" t="s">
        <v>172</v>
      </c>
    </row>
    <row r="2013" spans="2:2" x14ac:dyDescent="0.3">
      <c r="B2013" s="94" t="s">
        <v>8541</v>
      </c>
    </row>
    <row r="2014" spans="2:2" x14ac:dyDescent="0.3">
      <c r="B2014" s="94" t="s">
        <v>8542</v>
      </c>
    </row>
    <row r="2015" spans="2:2" x14ac:dyDescent="0.3">
      <c r="B2015" s="94" t="s">
        <v>8543</v>
      </c>
    </row>
    <row r="2016" spans="2:2" x14ac:dyDescent="0.3">
      <c r="B2016" s="94" t="s">
        <v>8544</v>
      </c>
    </row>
    <row r="2017" spans="2:2" x14ac:dyDescent="0.3">
      <c r="B2017" s="94" t="s">
        <v>8545</v>
      </c>
    </row>
    <row r="2018" spans="2:2" x14ac:dyDescent="0.3">
      <c r="B2018" s="94" t="s">
        <v>8546</v>
      </c>
    </row>
    <row r="2019" spans="2:2" x14ac:dyDescent="0.3">
      <c r="B2019" s="94" t="s">
        <v>8547</v>
      </c>
    </row>
    <row r="2020" spans="2:2" x14ac:dyDescent="0.3">
      <c r="B2020" s="94" t="s">
        <v>7667</v>
      </c>
    </row>
    <row r="2022" spans="2:2" ht="18" x14ac:dyDescent="0.35">
      <c r="B2022" s="199" t="s">
        <v>730</v>
      </c>
    </row>
    <row r="2023" spans="2:2" x14ac:dyDescent="0.3">
      <c r="B2023" s="94" t="s">
        <v>8548</v>
      </c>
    </row>
    <row r="2024" spans="2:2" x14ac:dyDescent="0.3">
      <c r="B2024" s="94" t="s">
        <v>8549</v>
      </c>
    </row>
    <row r="2025" spans="2:2" x14ac:dyDescent="0.3">
      <c r="B2025" s="94" t="s">
        <v>8550</v>
      </c>
    </row>
    <row r="2026" spans="2:2" x14ac:dyDescent="0.3">
      <c r="B2026" s="94" t="s">
        <v>8551</v>
      </c>
    </row>
    <row r="2027" spans="2:2" x14ac:dyDescent="0.3">
      <c r="B2027" s="94" t="s">
        <v>8552</v>
      </c>
    </row>
    <row r="2028" spans="2:2" x14ac:dyDescent="0.3">
      <c r="B2028" s="94" t="s">
        <v>8553</v>
      </c>
    </row>
    <row r="2029" spans="2:2" x14ac:dyDescent="0.3">
      <c r="B2029" s="94" t="s">
        <v>8554</v>
      </c>
    </row>
    <row r="2030" spans="2:2" x14ac:dyDescent="0.3">
      <c r="B2030" s="94" t="s">
        <v>8555</v>
      </c>
    </row>
    <row r="2031" spans="2:2" x14ac:dyDescent="0.3">
      <c r="B2031" s="94" t="s">
        <v>8556</v>
      </c>
    </row>
    <row r="2032" spans="2:2" x14ac:dyDescent="0.3">
      <c r="B2032" s="94" t="s">
        <v>8557</v>
      </c>
    </row>
    <row r="2033" spans="2:2" x14ac:dyDescent="0.3">
      <c r="B2033" s="94" t="s">
        <v>8558</v>
      </c>
    </row>
    <row r="2034" spans="2:2" x14ac:dyDescent="0.3">
      <c r="B2034" s="94" t="s">
        <v>8559</v>
      </c>
    </row>
    <row r="2036" spans="2:2" ht="18" x14ac:dyDescent="0.35">
      <c r="B2036" s="199" t="s">
        <v>731</v>
      </c>
    </row>
    <row r="2037" spans="2:2" x14ac:dyDescent="0.3">
      <c r="B2037" s="94" t="s">
        <v>8560</v>
      </c>
    </row>
    <row r="2038" spans="2:2" x14ac:dyDescent="0.3">
      <c r="B2038" s="94" t="s">
        <v>8561</v>
      </c>
    </row>
    <row r="2039" spans="2:2" x14ac:dyDescent="0.3">
      <c r="B2039" s="94" t="s">
        <v>8562</v>
      </c>
    </row>
    <row r="2040" spans="2:2" x14ac:dyDescent="0.3">
      <c r="B2040" s="94" t="s">
        <v>8563</v>
      </c>
    </row>
    <row r="2041" spans="2:2" x14ac:dyDescent="0.3">
      <c r="B2041" s="94" t="s">
        <v>8564</v>
      </c>
    </row>
    <row r="2042" spans="2:2" x14ac:dyDescent="0.3">
      <c r="B2042" s="94" t="s">
        <v>8565</v>
      </c>
    </row>
    <row r="2043" spans="2:2" x14ac:dyDescent="0.3">
      <c r="B2043" s="94" t="s">
        <v>8566</v>
      </c>
    </row>
    <row r="2044" spans="2:2" x14ac:dyDescent="0.3">
      <c r="B2044" s="94" t="s">
        <v>8567</v>
      </c>
    </row>
    <row r="2045" spans="2:2" x14ac:dyDescent="0.3">
      <c r="B2045" s="94" t="s">
        <v>8568</v>
      </c>
    </row>
    <row r="2046" spans="2:2" x14ac:dyDescent="0.3">
      <c r="B2046" s="94" t="s">
        <v>8569</v>
      </c>
    </row>
    <row r="2047" spans="2:2" x14ac:dyDescent="0.3">
      <c r="B2047" s="94" t="s">
        <v>8570</v>
      </c>
    </row>
    <row r="2048" spans="2:2" x14ac:dyDescent="0.3">
      <c r="B2048" s="94" t="s">
        <v>8571</v>
      </c>
    </row>
    <row r="2050" spans="2:2" ht="18" x14ac:dyDescent="0.35">
      <c r="B2050" s="199" t="s">
        <v>732</v>
      </c>
    </row>
    <row r="2051" spans="2:2" x14ac:dyDescent="0.3">
      <c r="B2051" s="94" t="s">
        <v>8572</v>
      </c>
    </row>
    <row r="2052" spans="2:2" x14ac:dyDescent="0.3">
      <c r="B2052" s="94" t="s">
        <v>8573</v>
      </c>
    </row>
    <row r="2053" spans="2:2" x14ac:dyDescent="0.3">
      <c r="B2053" s="94" t="s">
        <v>8574</v>
      </c>
    </row>
    <row r="2054" spans="2:2" x14ac:dyDescent="0.3">
      <c r="B2054" s="94" t="s">
        <v>8575</v>
      </c>
    </row>
    <row r="2055" spans="2:2" x14ac:dyDescent="0.3">
      <c r="B2055" s="94" t="s">
        <v>8576</v>
      </c>
    </row>
    <row r="2057" spans="2:2" ht="18" x14ac:dyDescent="0.35">
      <c r="B2057" s="199" t="s">
        <v>733</v>
      </c>
    </row>
    <row r="2058" spans="2:2" x14ac:dyDescent="0.3">
      <c r="B2058" s="94" t="s">
        <v>8577</v>
      </c>
    </row>
    <row r="2059" spans="2:2" x14ac:dyDescent="0.3">
      <c r="B2059" s="94" t="s">
        <v>7433</v>
      </c>
    </row>
    <row r="2060" spans="2:2" x14ac:dyDescent="0.3">
      <c r="B2060" s="94" t="s">
        <v>8504</v>
      </c>
    </row>
    <row r="2062" spans="2:2" ht="18" x14ac:dyDescent="0.35">
      <c r="B2062" s="199" t="s">
        <v>628</v>
      </c>
    </row>
    <row r="2063" spans="2:2" x14ac:dyDescent="0.3">
      <c r="B2063" s="94" t="s">
        <v>8578</v>
      </c>
    </row>
    <row r="2064" spans="2:2" x14ac:dyDescent="0.3">
      <c r="B2064" s="94" t="s">
        <v>8579</v>
      </c>
    </row>
    <row r="2065" spans="2:2" x14ac:dyDescent="0.3">
      <c r="B2065" s="94" t="s">
        <v>8580</v>
      </c>
    </row>
    <row r="2066" spans="2:2" x14ac:dyDescent="0.3">
      <c r="B2066" s="94" t="s">
        <v>8581</v>
      </c>
    </row>
    <row r="2067" spans="2:2" x14ac:dyDescent="0.3">
      <c r="B2067" s="94" t="s">
        <v>8582</v>
      </c>
    </row>
    <row r="2068" spans="2:2" x14ac:dyDescent="0.3">
      <c r="B2068" s="94" t="s">
        <v>8583</v>
      </c>
    </row>
    <row r="2069" spans="2:2" x14ac:dyDescent="0.3">
      <c r="B2069" s="94" t="s">
        <v>8584</v>
      </c>
    </row>
    <row r="2071" spans="2:2" ht="18" x14ac:dyDescent="0.35">
      <c r="B2071" s="199" t="s">
        <v>734</v>
      </c>
    </row>
    <row r="2072" spans="2:2" x14ac:dyDescent="0.3">
      <c r="B2072" s="94" t="s">
        <v>8585</v>
      </c>
    </row>
    <row r="2073" spans="2:2" x14ac:dyDescent="0.3">
      <c r="B2073" s="94" t="s">
        <v>8586</v>
      </c>
    </row>
    <row r="2074" spans="2:2" x14ac:dyDescent="0.3">
      <c r="B2074" s="94" t="s">
        <v>8587</v>
      </c>
    </row>
    <row r="2075" spans="2:2" x14ac:dyDescent="0.3">
      <c r="B2075" s="94" t="s">
        <v>8588</v>
      </c>
    </row>
    <row r="2077" spans="2:2" ht="18" x14ac:dyDescent="0.35">
      <c r="B2077" s="199" t="s">
        <v>735</v>
      </c>
    </row>
    <row r="2078" spans="2:2" x14ac:dyDescent="0.3">
      <c r="B2078" s="94" t="s">
        <v>8589</v>
      </c>
    </row>
    <row r="2079" spans="2:2" x14ac:dyDescent="0.3">
      <c r="B2079" s="94" t="s">
        <v>8590</v>
      </c>
    </row>
    <row r="2080" spans="2:2" x14ac:dyDescent="0.3">
      <c r="B2080" s="94" t="s">
        <v>8591</v>
      </c>
    </row>
    <row r="2082" spans="2:2" ht="18" x14ac:dyDescent="0.35">
      <c r="B2082" s="199" t="s">
        <v>736</v>
      </c>
    </row>
    <row r="2083" spans="2:2" x14ac:dyDescent="0.3">
      <c r="B2083" s="94" t="s">
        <v>8592</v>
      </c>
    </row>
    <row r="2084" spans="2:2" x14ac:dyDescent="0.3">
      <c r="B2084" s="94" t="s">
        <v>8593</v>
      </c>
    </row>
    <row r="2086" spans="2:2" ht="18" x14ac:dyDescent="0.35">
      <c r="B2086" s="199" t="s">
        <v>737</v>
      </c>
    </row>
    <row r="2087" spans="2:2" x14ac:dyDescent="0.3">
      <c r="B2087" s="94" t="s">
        <v>8594</v>
      </c>
    </row>
    <row r="2088" spans="2:2" x14ac:dyDescent="0.3">
      <c r="B2088" s="94" t="s">
        <v>8595</v>
      </c>
    </row>
    <row r="2089" spans="2:2" x14ac:dyDescent="0.3">
      <c r="B2089" s="94" t="s">
        <v>8596</v>
      </c>
    </row>
    <row r="2090" spans="2:2" x14ac:dyDescent="0.3">
      <c r="B2090" s="94" t="s">
        <v>6989</v>
      </c>
    </row>
    <row r="2092" spans="2:2" ht="18" x14ac:dyDescent="0.35">
      <c r="B2092" s="199" t="s">
        <v>738</v>
      </c>
    </row>
    <row r="2093" spans="2:2" x14ac:dyDescent="0.3">
      <c r="B2093" s="94" t="s">
        <v>8597</v>
      </c>
    </row>
    <row r="2094" spans="2:2" x14ac:dyDescent="0.3">
      <c r="B2094" s="94" t="s">
        <v>8598</v>
      </c>
    </row>
    <row r="2095" spans="2:2" x14ac:dyDescent="0.3">
      <c r="B2095" s="94" t="s">
        <v>8599</v>
      </c>
    </row>
    <row r="2096" spans="2:2" x14ac:dyDescent="0.3">
      <c r="B2096" s="94" t="s">
        <v>8600</v>
      </c>
    </row>
    <row r="2097" spans="2:2" x14ac:dyDescent="0.3">
      <c r="B2097" s="94" t="s">
        <v>7319</v>
      </c>
    </row>
    <row r="2098" spans="2:2" x14ac:dyDescent="0.3">
      <c r="B2098" s="94" t="s">
        <v>7320</v>
      </c>
    </row>
    <row r="2100" spans="2:2" ht="18" x14ac:dyDescent="0.35">
      <c r="B2100" s="199" t="s">
        <v>740</v>
      </c>
    </row>
    <row r="2101" spans="2:2" x14ac:dyDescent="0.3">
      <c r="B2101" s="94" t="s">
        <v>8601</v>
      </c>
    </row>
    <row r="2102" spans="2:2" x14ac:dyDescent="0.3">
      <c r="B2102" s="94" t="s">
        <v>8602</v>
      </c>
    </row>
    <row r="2103" spans="2:2" x14ac:dyDescent="0.3">
      <c r="B2103" s="94" t="s">
        <v>8603</v>
      </c>
    </row>
    <row r="2104" spans="2:2" x14ac:dyDescent="0.3">
      <c r="B2104" s="94" t="s">
        <v>8604</v>
      </c>
    </row>
    <row r="2105" spans="2:2" x14ac:dyDescent="0.3">
      <c r="B2105" s="94" t="s">
        <v>8605</v>
      </c>
    </row>
    <row r="2107" spans="2:2" ht="18" x14ac:dyDescent="0.35">
      <c r="B2107" s="199" t="s">
        <v>741</v>
      </c>
    </row>
    <row r="2108" spans="2:2" x14ac:dyDescent="0.3">
      <c r="B2108" s="94" t="s">
        <v>8606</v>
      </c>
    </row>
    <row r="2109" spans="2:2" x14ac:dyDescent="0.3">
      <c r="B2109" s="94" t="s">
        <v>8607</v>
      </c>
    </row>
    <row r="2110" spans="2:2" x14ac:dyDescent="0.3">
      <c r="B2110" s="94" t="s">
        <v>8608</v>
      </c>
    </row>
    <row r="2111" spans="2:2" x14ac:dyDescent="0.3">
      <c r="B2111" s="94" t="s">
        <v>8609</v>
      </c>
    </row>
    <row r="2112" spans="2:2" x14ac:dyDescent="0.3">
      <c r="B2112" s="94" t="s">
        <v>8610</v>
      </c>
    </row>
    <row r="2113" spans="2:2" x14ac:dyDescent="0.3">
      <c r="B2113" s="94" t="s">
        <v>8611</v>
      </c>
    </row>
    <row r="2115" spans="2:2" ht="18" x14ac:dyDescent="0.35">
      <c r="B2115" s="199" t="s">
        <v>742</v>
      </c>
    </row>
    <row r="2116" spans="2:2" x14ac:dyDescent="0.3">
      <c r="B2116" s="94" t="s">
        <v>8612</v>
      </c>
    </row>
    <row r="2117" spans="2:2" x14ac:dyDescent="0.3">
      <c r="B2117" s="94" t="s">
        <v>8613</v>
      </c>
    </row>
    <row r="2118" spans="2:2" x14ac:dyDescent="0.3">
      <c r="B2118" s="94" t="s">
        <v>8614</v>
      </c>
    </row>
    <row r="2120" spans="2:2" ht="18" x14ac:dyDescent="0.35">
      <c r="B2120" s="199" t="s">
        <v>743</v>
      </c>
    </row>
    <row r="2121" spans="2:2" x14ac:dyDescent="0.3">
      <c r="B2121" s="94" t="s">
        <v>8615</v>
      </c>
    </row>
    <row r="2122" spans="2:2" x14ac:dyDescent="0.3">
      <c r="B2122" s="94" t="s">
        <v>8616</v>
      </c>
    </row>
    <row r="2123" spans="2:2" x14ac:dyDescent="0.3">
      <c r="B2123" s="94" t="s">
        <v>8617</v>
      </c>
    </row>
    <row r="2124" spans="2:2" x14ac:dyDescent="0.3">
      <c r="B2124" s="94" t="s">
        <v>8618</v>
      </c>
    </row>
    <row r="2125" spans="2:2" x14ac:dyDescent="0.3">
      <c r="B2125" s="94" t="s">
        <v>8619</v>
      </c>
    </row>
    <row r="2127" spans="2:2" ht="18" x14ac:dyDescent="0.35">
      <c r="B2127" s="199" t="s">
        <v>744</v>
      </c>
    </row>
    <row r="2128" spans="2:2" x14ac:dyDescent="0.3">
      <c r="B2128" s="94" t="s">
        <v>8620</v>
      </c>
    </row>
    <row r="2129" spans="2:2" x14ac:dyDescent="0.3">
      <c r="B2129" s="94" t="s">
        <v>8621</v>
      </c>
    </row>
    <row r="2130" spans="2:2" x14ac:dyDescent="0.3">
      <c r="B2130" s="94" t="s">
        <v>8622</v>
      </c>
    </row>
    <row r="2131" spans="2:2" x14ac:dyDescent="0.3">
      <c r="B2131" s="94" t="s">
        <v>8623</v>
      </c>
    </row>
    <row r="2132" spans="2:2" x14ac:dyDescent="0.3">
      <c r="B2132" s="94" t="s">
        <v>8624</v>
      </c>
    </row>
    <row r="2133" spans="2:2" x14ac:dyDescent="0.3">
      <c r="B2133" s="94" t="s">
        <v>8625</v>
      </c>
    </row>
    <row r="2135" spans="2:2" ht="18" x14ac:dyDescent="0.35">
      <c r="B2135" s="199" t="s">
        <v>746</v>
      </c>
    </row>
    <row r="2136" spans="2:2" x14ac:dyDescent="0.3">
      <c r="B2136" s="94" t="s">
        <v>8606</v>
      </c>
    </row>
    <row r="2137" spans="2:2" x14ac:dyDescent="0.3">
      <c r="B2137" s="94" t="s">
        <v>8626</v>
      </c>
    </row>
    <row r="2139" spans="2:2" ht="18" x14ac:dyDescent="0.35">
      <c r="B2139" s="199" t="s">
        <v>747</v>
      </c>
    </row>
    <row r="2140" spans="2:2" x14ac:dyDescent="0.3">
      <c r="B2140" s="94" t="s">
        <v>8627</v>
      </c>
    </row>
    <row r="2141" spans="2:2" x14ac:dyDescent="0.3">
      <c r="B2141" s="94" t="s">
        <v>8628</v>
      </c>
    </row>
    <row r="2142" spans="2:2" x14ac:dyDescent="0.3">
      <c r="B2142" s="94" t="s">
        <v>8629</v>
      </c>
    </row>
    <row r="2143" spans="2:2" x14ac:dyDescent="0.3">
      <c r="B2143" s="94" t="s">
        <v>8630</v>
      </c>
    </row>
    <row r="2144" spans="2:2" x14ac:dyDescent="0.3">
      <c r="B2144" s="94" t="s">
        <v>8631</v>
      </c>
    </row>
    <row r="2146" spans="2:2" ht="18" x14ac:dyDescent="0.35">
      <c r="B2146" s="199" t="s">
        <v>748</v>
      </c>
    </row>
    <row r="2147" spans="2:2" x14ac:dyDescent="0.3">
      <c r="B2147" s="94" t="s">
        <v>8632</v>
      </c>
    </row>
    <row r="2148" spans="2:2" x14ac:dyDescent="0.3">
      <c r="B2148" s="94" t="s">
        <v>8633</v>
      </c>
    </row>
    <row r="2149" spans="2:2" x14ac:dyDescent="0.3">
      <c r="B2149" s="94" t="s">
        <v>8634</v>
      </c>
    </row>
    <row r="2150" spans="2:2" x14ac:dyDescent="0.3">
      <c r="B2150" s="94" t="s">
        <v>8635</v>
      </c>
    </row>
    <row r="2151" spans="2:2" x14ac:dyDescent="0.3">
      <c r="B2151" s="94" t="s">
        <v>8636</v>
      </c>
    </row>
    <row r="2152" spans="2:2" x14ac:dyDescent="0.3">
      <c r="B2152" s="94" t="s">
        <v>8637</v>
      </c>
    </row>
    <row r="2153" spans="2:2" x14ac:dyDescent="0.3">
      <c r="B2153" s="94" t="s">
        <v>8638</v>
      </c>
    </row>
    <row r="2154" spans="2:2" x14ac:dyDescent="0.3">
      <c r="B2154" s="94" t="s">
        <v>8639</v>
      </c>
    </row>
    <row r="2155" spans="2:2" x14ac:dyDescent="0.3">
      <c r="B2155" s="94" t="s">
        <v>8640</v>
      </c>
    </row>
    <row r="2156" spans="2:2" x14ac:dyDescent="0.3">
      <c r="B2156" s="94" t="s">
        <v>8641</v>
      </c>
    </row>
    <row r="2157" spans="2:2" x14ac:dyDescent="0.3">
      <c r="B2157" s="94" t="s">
        <v>8642</v>
      </c>
    </row>
    <row r="2158" spans="2:2" x14ac:dyDescent="0.3">
      <c r="B2158" s="94" t="s">
        <v>8643</v>
      </c>
    </row>
    <row r="2160" spans="2:2" ht="18" x14ac:dyDescent="0.35">
      <c r="B2160" s="199" t="s">
        <v>749</v>
      </c>
    </row>
    <row r="2161" spans="2:2" x14ac:dyDescent="0.3">
      <c r="B2161" s="94" t="s">
        <v>8644</v>
      </c>
    </row>
    <row r="2162" spans="2:2" x14ac:dyDescent="0.3">
      <c r="B2162" s="94" t="s">
        <v>8645</v>
      </c>
    </row>
    <row r="2163" spans="2:2" x14ac:dyDescent="0.3">
      <c r="B2163" s="94" t="s">
        <v>8646</v>
      </c>
    </row>
    <row r="2164" spans="2:2" x14ac:dyDescent="0.3">
      <c r="B2164" s="94" t="s">
        <v>8647</v>
      </c>
    </row>
    <row r="2165" spans="2:2" x14ac:dyDescent="0.3">
      <c r="B2165" s="94" t="s">
        <v>8648</v>
      </c>
    </row>
    <row r="2166" spans="2:2" x14ac:dyDescent="0.3">
      <c r="B2166" s="94" t="s">
        <v>8649</v>
      </c>
    </row>
    <row r="2167" spans="2:2" x14ac:dyDescent="0.3">
      <c r="B2167" s="94" t="s">
        <v>8650</v>
      </c>
    </row>
    <row r="2168" spans="2:2" x14ac:dyDescent="0.3">
      <c r="B2168" s="94" t="s">
        <v>8651</v>
      </c>
    </row>
    <row r="2169" spans="2:2" x14ac:dyDescent="0.3">
      <c r="B2169" s="94" t="s">
        <v>8652</v>
      </c>
    </row>
    <row r="2170" spans="2:2" x14ac:dyDescent="0.3">
      <c r="B2170" s="94" t="s">
        <v>8653</v>
      </c>
    </row>
    <row r="2172" spans="2:2" ht="18" x14ac:dyDescent="0.35">
      <c r="B2172" s="199" t="s">
        <v>750</v>
      </c>
    </row>
    <row r="2173" spans="2:2" x14ac:dyDescent="0.3">
      <c r="B2173" s="94" t="s">
        <v>8654</v>
      </c>
    </row>
    <row r="2174" spans="2:2" x14ac:dyDescent="0.3">
      <c r="B2174" s="94" t="s">
        <v>8655</v>
      </c>
    </row>
    <row r="2175" spans="2:2" x14ac:dyDescent="0.3">
      <c r="B2175" s="94" t="s">
        <v>8656</v>
      </c>
    </row>
    <row r="2176" spans="2:2" x14ac:dyDescent="0.3">
      <c r="B2176" s="94" t="s">
        <v>8657</v>
      </c>
    </row>
    <row r="2177" spans="2:2" x14ac:dyDescent="0.3">
      <c r="B2177" s="94" t="s">
        <v>8658</v>
      </c>
    </row>
    <row r="2178" spans="2:2" x14ac:dyDescent="0.3">
      <c r="B2178" s="94" t="s">
        <v>8659</v>
      </c>
    </row>
    <row r="2180" spans="2:2" ht="18" x14ac:dyDescent="0.35">
      <c r="B2180" s="199" t="s">
        <v>752</v>
      </c>
    </row>
    <row r="2181" spans="2:2" x14ac:dyDescent="0.3">
      <c r="B2181" s="94" t="s">
        <v>8660</v>
      </c>
    </row>
    <row r="2182" spans="2:2" x14ac:dyDescent="0.3">
      <c r="B2182" s="94" t="s">
        <v>8661</v>
      </c>
    </row>
    <row r="2183" spans="2:2" x14ac:dyDescent="0.3">
      <c r="B2183" s="94" t="s">
        <v>8662</v>
      </c>
    </row>
    <row r="2185" spans="2:2" x14ac:dyDescent="0.3">
      <c r="B2185" s="94" t="s">
        <v>8663</v>
      </c>
    </row>
    <row r="2186" spans="2:2" x14ac:dyDescent="0.3">
      <c r="B2186" s="94" t="s">
        <v>8664</v>
      </c>
    </row>
    <row r="2187" spans="2:2" x14ac:dyDescent="0.3">
      <c r="B2187" s="94" t="s">
        <v>8665</v>
      </c>
    </row>
    <row r="2188" spans="2:2" x14ac:dyDescent="0.3">
      <c r="B2188" s="94" t="s">
        <v>8666</v>
      </c>
    </row>
    <row r="2189" spans="2:2" x14ac:dyDescent="0.3">
      <c r="B2189" s="94" t="s">
        <v>8667</v>
      </c>
    </row>
    <row r="2190" spans="2:2" x14ac:dyDescent="0.3">
      <c r="B2190" s="94" t="s">
        <v>8668</v>
      </c>
    </row>
    <row r="2192" spans="2:2" x14ac:dyDescent="0.3">
      <c r="B2192" s="94" t="s">
        <v>8669</v>
      </c>
    </row>
    <row r="2193" spans="2:2" x14ac:dyDescent="0.3">
      <c r="B2193" s="94" t="s">
        <v>8670</v>
      </c>
    </row>
    <row r="2194" spans="2:2" x14ac:dyDescent="0.3">
      <c r="B2194" s="94" t="s">
        <v>8671</v>
      </c>
    </row>
    <row r="2195" spans="2:2" x14ac:dyDescent="0.3">
      <c r="B2195" s="94" t="s">
        <v>8672</v>
      </c>
    </row>
    <row r="2196" spans="2:2" x14ac:dyDescent="0.3">
      <c r="B2196" s="94" t="s">
        <v>8673</v>
      </c>
    </row>
    <row r="2197" spans="2:2" x14ac:dyDescent="0.3">
      <c r="B2197" s="94" t="s">
        <v>8674</v>
      </c>
    </row>
    <row r="2199" spans="2:2" ht="18" x14ac:dyDescent="0.35">
      <c r="B2199" s="199" t="s">
        <v>753</v>
      </c>
    </row>
    <row r="2200" spans="2:2" x14ac:dyDescent="0.3">
      <c r="B2200" s="94" t="s">
        <v>8675</v>
      </c>
    </row>
    <row r="2201" spans="2:2" x14ac:dyDescent="0.3">
      <c r="B2201" s="94" t="s">
        <v>8676</v>
      </c>
    </row>
    <row r="2202" spans="2:2" x14ac:dyDescent="0.3">
      <c r="B2202" s="94" t="s">
        <v>8677</v>
      </c>
    </row>
    <row r="2203" spans="2:2" x14ac:dyDescent="0.3">
      <c r="B2203" s="94" t="s">
        <v>8678</v>
      </c>
    </row>
    <row r="2205" spans="2:2" ht="18" x14ac:dyDescent="0.35">
      <c r="B2205" s="199" t="s">
        <v>754</v>
      </c>
    </row>
    <row r="2206" spans="2:2" x14ac:dyDescent="0.3">
      <c r="B2206" s="94" t="s">
        <v>8679</v>
      </c>
    </row>
    <row r="2207" spans="2:2" x14ac:dyDescent="0.3">
      <c r="B2207" s="94" t="s">
        <v>8680</v>
      </c>
    </row>
    <row r="2208" spans="2:2" x14ac:dyDescent="0.3">
      <c r="B2208" s="94" t="s">
        <v>8681</v>
      </c>
    </row>
    <row r="2209" spans="2:2" x14ac:dyDescent="0.3">
      <c r="B2209" s="94" t="s">
        <v>8682</v>
      </c>
    </row>
    <row r="2210" spans="2:2" x14ac:dyDescent="0.3">
      <c r="B2210" s="94" t="s">
        <v>8683</v>
      </c>
    </row>
    <row r="2212" spans="2:2" ht="18" x14ac:dyDescent="0.35">
      <c r="B2212" s="199" t="s">
        <v>755</v>
      </c>
    </row>
    <row r="2213" spans="2:2" x14ac:dyDescent="0.3">
      <c r="B2213" s="94" t="s">
        <v>8684</v>
      </c>
    </row>
    <row r="2214" spans="2:2" x14ac:dyDescent="0.3">
      <c r="B2214" s="94" t="s">
        <v>8685</v>
      </c>
    </row>
    <row r="2215" spans="2:2" x14ac:dyDescent="0.3">
      <c r="B2215" s="94" t="s">
        <v>8686</v>
      </c>
    </row>
    <row r="2216" spans="2:2" x14ac:dyDescent="0.3">
      <c r="B2216" s="94" t="s">
        <v>8687</v>
      </c>
    </row>
    <row r="2217" spans="2:2" x14ac:dyDescent="0.3">
      <c r="B2217" s="94" t="s">
        <v>8688</v>
      </c>
    </row>
    <row r="2218" spans="2:2" x14ac:dyDescent="0.3">
      <c r="B2218" s="94" t="s">
        <v>8689</v>
      </c>
    </row>
    <row r="2219" spans="2:2" x14ac:dyDescent="0.3">
      <c r="B2219" s="94" t="s">
        <v>8690</v>
      </c>
    </row>
    <row r="2220" spans="2:2" x14ac:dyDescent="0.3">
      <c r="B2220" s="94" t="s">
        <v>8691</v>
      </c>
    </row>
    <row r="2221" spans="2:2" x14ac:dyDescent="0.3">
      <c r="B2221" s="94" t="s">
        <v>8692</v>
      </c>
    </row>
    <row r="2222" spans="2:2" x14ac:dyDescent="0.3">
      <c r="B2222" s="94" t="s">
        <v>8693</v>
      </c>
    </row>
    <row r="2223" spans="2:2" x14ac:dyDescent="0.3">
      <c r="B2223" s="94" t="s">
        <v>8694</v>
      </c>
    </row>
    <row r="2224" spans="2:2" x14ac:dyDescent="0.3">
      <c r="B2224" s="94" t="s">
        <v>8695</v>
      </c>
    </row>
    <row r="2225" spans="2:2" x14ac:dyDescent="0.3">
      <c r="B2225" s="94" t="s">
        <v>8696</v>
      </c>
    </row>
    <row r="2226" spans="2:2" x14ac:dyDescent="0.3">
      <c r="B2226" s="94" t="s">
        <v>8697</v>
      </c>
    </row>
    <row r="2227" spans="2:2" x14ac:dyDescent="0.3">
      <c r="B2227" s="94" t="s">
        <v>7319</v>
      </c>
    </row>
    <row r="2228" spans="2:2" x14ac:dyDescent="0.3">
      <c r="B2228" s="94" t="s">
        <v>7280</v>
      </c>
    </row>
    <row r="2230" spans="2:2" ht="18" x14ac:dyDescent="0.35">
      <c r="B2230" s="199" t="s">
        <v>8698</v>
      </c>
    </row>
    <row r="2231" spans="2:2" ht="18" x14ac:dyDescent="0.35">
      <c r="B2231" s="199" t="s">
        <v>763</v>
      </c>
    </row>
    <row r="2232" spans="2:2" x14ac:dyDescent="0.3">
      <c r="B2232" s="94" t="s">
        <v>8699</v>
      </c>
    </row>
    <row r="2233" spans="2:2" x14ac:dyDescent="0.3">
      <c r="B2233" s="94" t="s">
        <v>8700</v>
      </c>
    </row>
    <row r="2234" spans="2:2" x14ac:dyDescent="0.3">
      <c r="B2234" s="94" t="s">
        <v>8701</v>
      </c>
    </row>
    <row r="2235" spans="2:2" x14ac:dyDescent="0.3">
      <c r="B2235" s="94" t="s">
        <v>8702</v>
      </c>
    </row>
    <row r="2236" spans="2:2" x14ac:dyDescent="0.3">
      <c r="B2236" s="94" t="s">
        <v>8703</v>
      </c>
    </row>
    <row r="2237" spans="2:2" x14ac:dyDescent="0.3">
      <c r="B2237" s="94" t="s">
        <v>8704</v>
      </c>
    </row>
    <row r="2239" spans="2:2" ht="18" x14ac:dyDescent="0.35">
      <c r="B2239" s="199" t="s">
        <v>765</v>
      </c>
    </row>
    <row r="2240" spans="2:2" x14ac:dyDescent="0.3">
      <c r="B2240" s="94" t="s">
        <v>8705</v>
      </c>
    </row>
    <row r="2241" spans="2:4" x14ac:dyDescent="0.3">
      <c r="B2241" s="94" t="s">
        <v>8706</v>
      </c>
    </row>
    <row r="2242" spans="2:4" x14ac:dyDescent="0.3">
      <c r="B2242" s="94" t="s">
        <v>8707</v>
      </c>
    </row>
    <row r="2243" spans="2:4" x14ac:dyDescent="0.3">
      <c r="B2243" s="94" t="s">
        <v>8708</v>
      </c>
    </row>
    <row r="2244" spans="2:4" x14ac:dyDescent="0.3">
      <c r="B2244" s="94" t="s">
        <v>8709</v>
      </c>
    </row>
    <row r="2245" spans="2:4" x14ac:dyDescent="0.3">
      <c r="B2245" s="94" t="s">
        <v>8710</v>
      </c>
    </row>
    <row r="2246" spans="2:4" x14ac:dyDescent="0.3">
      <c r="B2246" s="94" t="s">
        <v>8711</v>
      </c>
    </row>
    <row r="2247" spans="2:4" x14ac:dyDescent="0.3">
      <c r="B2247" s="94" t="s">
        <v>8712</v>
      </c>
    </row>
    <row r="2248" spans="2:4" x14ac:dyDescent="0.3">
      <c r="B2248" s="94" t="s">
        <v>8713</v>
      </c>
    </row>
    <row r="2250" spans="2:4" ht="18" x14ac:dyDescent="0.35">
      <c r="C2250" s="200" t="s">
        <v>8714</v>
      </c>
      <c r="D2250" s="200" t="s">
        <v>8715</v>
      </c>
    </row>
    <row r="2251" spans="2:4" x14ac:dyDescent="0.3">
      <c r="C2251" s="144" t="s">
        <v>580</v>
      </c>
      <c r="D2251" s="144">
        <v>2</v>
      </c>
    </row>
    <row r="2252" spans="2:4" x14ac:dyDescent="0.3">
      <c r="C2252" s="144" t="s">
        <v>581</v>
      </c>
      <c r="D2252" s="144">
        <v>3</v>
      </c>
    </row>
    <row r="2253" spans="2:4" x14ac:dyDescent="0.3">
      <c r="C2253" s="144" t="s">
        <v>582</v>
      </c>
      <c r="D2253" s="144">
        <v>5</v>
      </c>
    </row>
    <row r="2254" spans="2:4" x14ac:dyDescent="0.3">
      <c r="C2254" s="144" t="s">
        <v>583</v>
      </c>
      <c r="D2254" s="144">
        <v>6</v>
      </c>
    </row>
    <row r="2255" spans="2:4" x14ac:dyDescent="0.3">
      <c r="C2255" s="144" t="s">
        <v>585</v>
      </c>
      <c r="D2255" s="144">
        <v>7</v>
      </c>
    </row>
    <row r="2257" spans="2:2" x14ac:dyDescent="0.3">
      <c r="B2257" s="85" t="s">
        <v>8716</v>
      </c>
    </row>
    <row r="2258" spans="2:2" x14ac:dyDescent="0.3">
      <c r="B2258" s="94" t="s">
        <v>8717</v>
      </c>
    </row>
    <row r="2259" spans="2:2" x14ac:dyDescent="0.3">
      <c r="B2259" s="94" t="s">
        <v>8718</v>
      </c>
    </row>
    <row r="2260" spans="2:2" x14ac:dyDescent="0.3">
      <c r="B2260" s="94" t="s">
        <v>8719</v>
      </c>
    </row>
    <row r="2262" spans="2:2" ht="18" x14ac:dyDescent="0.35">
      <c r="B2262" s="199" t="s">
        <v>767</v>
      </c>
    </row>
    <row r="2263" spans="2:2" x14ac:dyDescent="0.3">
      <c r="B2263" s="94" t="s">
        <v>8720</v>
      </c>
    </row>
    <row r="2264" spans="2:2" x14ac:dyDescent="0.3">
      <c r="B2264" s="94" t="s">
        <v>8721</v>
      </c>
    </row>
    <row r="2265" spans="2:2" x14ac:dyDescent="0.3">
      <c r="B2265" s="94" t="s">
        <v>8722</v>
      </c>
    </row>
    <row r="2266" spans="2:2" x14ac:dyDescent="0.3">
      <c r="B2266" s="94" t="s">
        <v>8723</v>
      </c>
    </row>
    <row r="2267" spans="2:2" x14ac:dyDescent="0.3">
      <c r="B2267" s="94" t="s">
        <v>8724</v>
      </c>
    </row>
    <row r="2268" spans="2:2" x14ac:dyDescent="0.3">
      <c r="B2268" s="94" t="s">
        <v>8725</v>
      </c>
    </row>
    <row r="2269" spans="2:2" x14ac:dyDescent="0.3">
      <c r="B2269" s="94" t="s">
        <v>8726</v>
      </c>
    </row>
    <row r="2271" spans="2:2" ht="18" x14ac:dyDescent="0.35">
      <c r="B2271" s="199" t="s">
        <v>768</v>
      </c>
    </row>
    <row r="2272" spans="2:2" x14ac:dyDescent="0.3">
      <c r="B2272" s="94" t="s">
        <v>8727</v>
      </c>
    </row>
    <row r="2273" spans="2:2" x14ac:dyDescent="0.3">
      <c r="B2273" s="94" t="s">
        <v>8728</v>
      </c>
    </row>
    <row r="2274" spans="2:2" x14ac:dyDescent="0.3">
      <c r="B2274" s="94" t="s">
        <v>8729</v>
      </c>
    </row>
    <row r="2275" spans="2:2" x14ac:dyDescent="0.3">
      <c r="B2275" s="94" t="s">
        <v>8730</v>
      </c>
    </row>
    <row r="2276" spans="2:2" x14ac:dyDescent="0.3">
      <c r="B2276" s="94" t="s">
        <v>8731</v>
      </c>
    </row>
    <row r="2277" spans="2:2" x14ac:dyDescent="0.3">
      <c r="B2277" s="94" t="s">
        <v>8732</v>
      </c>
    </row>
    <row r="2279" spans="2:2" ht="18" x14ac:dyDescent="0.35">
      <c r="B2279" s="199" t="s">
        <v>769</v>
      </c>
    </row>
    <row r="2280" spans="2:2" x14ac:dyDescent="0.3">
      <c r="B2280" s="94" t="s">
        <v>8733</v>
      </c>
    </row>
    <row r="2281" spans="2:2" x14ac:dyDescent="0.3">
      <c r="B2281" s="94" t="s">
        <v>8734</v>
      </c>
    </row>
    <row r="2282" spans="2:2" x14ac:dyDescent="0.3">
      <c r="B2282" s="94" t="s">
        <v>8735</v>
      </c>
    </row>
    <row r="2283" spans="2:2" x14ac:dyDescent="0.3">
      <c r="B2283" s="94" t="s">
        <v>8736</v>
      </c>
    </row>
    <row r="2284" spans="2:2" x14ac:dyDescent="0.3">
      <c r="B2284" s="94" t="s">
        <v>8737</v>
      </c>
    </row>
    <row r="2285" spans="2:2" x14ac:dyDescent="0.3">
      <c r="B2285" s="94" t="s">
        <v>8738</v>
      </c>
    </row>
    <row r="2286" spans="2:2" x14ac:dyDescent="0.3">
      <c r="B2286" s="94" t="s">
        <v>8739</v>
      </c>
    </row>
    <row r="2288" spans="2:2" ht="18" x14ac:dyDescent="0.35">
      <c r="B2288" s="199" t="s">
        <v>770</v>
      </c>
    </row>
    <row r="2289" spans="2:2" x14ac:dyDescent="0.3">
      <c r="B2289" s="94" t="s">
        <v>8740</v>
      </c>
    </row>
    <row r="2290" spans="2:2" x14ac:dyDescent="0.3">
      <c r="B2290" s="94" t="s">
        <v>8741</v>
      </c>
    </row>
    <row r="2291" spans="2:2" x14ac:dyDescent="0.3">
      <c r="B2291" s="94" t="s">
        <v>8742</v>
      </c>
    </row>
    <row r="2293" spans="2:2" ht="18" x14ac:dyDescent="0.35">
      <c r="B2293" s="199" t="s">
        <v>771</v>
      </c>
    </row>
    <row r="2294" spans="2:2" x14ac:dyDescent="0.3">
      <c r="B2294" s="94" t="s">
        <v>8743</v>
      </c>
    </row>
    <row r="2295" spans="2:2" x14ac:dyDescent="0.3">
      <c r="B2295" s="94" t="s">
        <v>8744</v>
      </c>
    </row>
    <row r="2296" spans="2:2" x14ac:dyDescent="0.3">
      <c r="B2296" s="94" t="s">
        <v>8745</v>
      </c>
    </row>
    <row r="2297" spans="2:2" x14ac:dyDescent="0.3">
      <c r="B2297" s="94" t="s">
        <v>8746</v>
      </c>
    </row>
    <row r="2299" spans="2:2" ht="18" x14ac:dyDescent="0.35">
      <c r="B2299" s="199" t="s">
        <v>772</v>
      </c>
    </row>
    <row r="2300" spans="2:2" x14ac:dyDescent="0.3">
      <c r="B2300" s="94" t="s">
        <v>8747</v>
      </c>
    </row>
    <row r="2301" spans="2:2" x14ac:dyDescent="0.3">
      <c r="B2301" s="94" t="s">
        <v>8748</v>
      </c>
    </row>
    <row r="2302" spans="2:2" x14ac:dyDescent="0.3">
      <c r="B2302" s="94" t="s">
        <v>8749</v>
      </c>
    </row>
    <row r="2304" spans="2:2" ht="18" x14ac:dyDescent="0.35">
      <c r="B2304" s="199" t="s">
        <v>773</v>
      </c>
    </row>
    <row r="2305" spans="2:4" x14ac:dyDescent="0.3">
      <c r="B2305" s="94" t="s">
        <v>8750</v>
      </c>
    </row>
    <row r="2306" spans="2:4" x14ac:dyDescent="0.3">
      <c r="B2306" s="94" t="s">
        <v>8751</v>
      </c>
    </row>
    <row r="2308" spans="2:4" ht="18" x14ac:dyDescent="0.35">
      <c r="B2308" s="199" t="s">
        <v>774</v>
      </c>
    </row>
    <row r="2309" spans="2:4" x14ac:dyDescent="0.3">
      <c r="B2309" s="94" t="s">
        <v>8752</v>
      </c>
    </row>
    <row r="2310" spans="2:4" x14ac:dyDescent="0.3">
      <c r="B2310" s="94" t="s">
        <v>8753</v>
      </c>
    </row>
    <row r="2311" spans="2:4" x14ac:dyDescent="0.3">
      <c r="B2311" s="94" t="s">
        <v>8754</v>
      </c>
    </row>
    <row r="2312" spans="2:4" x14ac:dyDescent="0.3">
      <c r="B2312" s="94" t="s">
        <v>8755</v>
      </c>
    </row>
    <row r="2313" spans="2:4" x14ac:dyDescent="0.3">
      <c r="B2313" s="94" t="s">
        <v>8756</v>
      </c>
    </row>
    <row r="2315" spans="2:4" ht="18" x14ac:dyDescent="0.35">
      <c r="B2315" s="199" t="s">
        <v>776</v>
      </c>
    </row>
    <row r="2316" spans="2:4" x14ac:dyDescent="0.3">
      <c r="B2316" s="94" t="s">
        <v>8757</v>
      </c>
    </row>
    <row r="2317" spans="2:4" x14ac:dyDescent="0.3">
      <c r="B2317" s="94" t="s">
        <v>8758</v>
      </c>
    </row>
    <row r="2318" spans="2:4" x14ac:dyDescent="0.3">
      <c r="B2318" s="94" t="s">
        <v>8759</v>
      </c>
    </row>
    <row r="2320" spans="2:4" ht="18" x14ac:dyDescent="0.35">
      <c r="C2320" s="200" t="s">
        <v>8760</v>
      </c>
      <c r="D2320" s="200" t="s">
        <v>8761</v>
      </c>
    </row>
    <row r="2321" spans="2:4" x14ac:dyDescent="0.3">
      <c r="C2321" s="144" t="s">
        <v>8762</v>
      </c>
      <c r="D2321" s="144" t="s">
        <v>8763</v>
      </c>
    </row>
    <row r="2322" spans="2:4" x14ac:dyDescent="0.3">
      <c r="C2322" s="144" t="s">
        <v>8764</v>
      </c>
      <c r="D2322" s="144" t="s">
        <v>8765</v>
      </c>
    </row>
    <row r="2323" spans="2:4" x14ac:dyDescent="0.3">
      <c r="C2323" s="144" t="s">
        <v>8766</v>
      </c>
      <c r="D2323" s="144" t="s">
        <v>8767</v>
      </c>
    </row>
    <row r="2324" spans="2:4" x14ac:dyDescent="0.3">
      <c r="C2324" s="144" t="s">
        <v>8768</v>
      </c>
      <c r="D2324" s="144" t="s">
        <v>8769</v>
      </c>
    </row>
    <row r="2325" spans="2:4" x14ac:dyDescent="0.3">
      <c r="C2325" s="144" t="s">
        <v>8770</v>
      </c>
      <c r="D2325" s="144" t="s">
        <v>8763</v>
      </c>
    </row>
    <row r="2326" spans="2:4" x14ac:dyDescent="0.3">
      <c r="C2326" s="144" t="s">
        <v>8771</v>
      </c>
      <c r="D2326" s="144" t="s">
        <v>8767</v>
      </c>
    </row>
    <row r="2327" spans="2:4" x14ac:dyDescent="0.3">
      <c r="C2327" s="144" t="s">
        <v>8772</v>
      </c>
      <c r="D2327" s="144" t="s">
        <v>8773</v>
      </c>
    </row>
    <row r="2328" spans="2:4" x14ac:dyDescent="0.3">
      <c r="C2328" s="144" t="s">
        <v>8774</v>
      </c>
      <c r="D2328" s="144" t="s">
        <v>8775</v>
      </c>
    </row>
    <row r="2329" spans="2:4" x14ac:dyDescent="0.3">
      <c r="C2329" s="144" t="s">
        <v>8776</v>
      </c>
      <c r="D2329" s="144" t="s">
        <v>8777</v>
      </c>
    </row>
    <row r="2330" spans="2:4" x14ac:dyDescent="0.3">
      <c r="C2330" s="144" t="s">
        <v>8778</v>
      </c>
      <c r="D2330" s="144" t="s">
        <v>2397</v>
      </c>
    </row>
    <row r="2332" spans="2:4" x14ac:dyDescent="0.3">
      <c r="B2332" s="94" t="s">
        <v>8779</v>
      </c>
    </row>
    <row r="2333" spans="2:4" x14ac:dyDescent="0.3">
      <c r="B2333" s="94" t="s">
        <v>8780</v>
      </c>
    </row>
    <row r="2334" spans="2:4" x14ac:dyDescent="0.3">
      <c r="B2334" s="94" t="s">
        <v>8781</v>
      </c>
    </row>
    <row r="2335" spans="2:4" x14ac:dyDescent="0.3">
      <c r="B2335" s="94" t="s">
        <v>8782</v>
      </c>
    </row>
    <row r="2337" spans="2:2" ht="18" x14ac:dyDescent="0.35">
      <c r="B2337" s="199" t="s">
        <v>777</v>
      </c>
    </row>
    <row r="2338" spans="2:2" x14ac:dyDescent="0.3">
      <c r="B2338" s="94" t="s">
        <v>8783</v>
      </c>
    </row>
    <row r="2339" spans="2:2" x14ac:dyDescent="0.3">
      <c r="B2339" s="94" t="s">
        <v>8784</v>
      </c>
    </row>
    <row r="2340" spans="2:2" x14ac:dyDescent="0.3">
      <c r="B2340" s="94" t="s">
        <v>8785</v>
      </c>
    </row>
    <row r="2341" spans="2:2" x14ac:dyDescent="0.3">
      <c r="B2341" s="94" t="s">
        <v>8786</v>
      </c>
    </row>
    <row r="2342" spans="2:2" x14ac:dyDescent="0.3">
      <c r="B2342" s="94" t="s">
        <v>8787</v>
      </c>
    </row>
    <row r="2343" spans="2:2" x14ac:dyDescent="0.3">
      <c r="B2343" s="94" t="s">
        <v>8788</v>
      </c>
    </row>
    <row r="2344" spans="2:2" x14ac:dyDescent="0.3">
      <c r="B2344" s="94" t="s">
        <v>8789</v>
      </c>
    </row>
    <row r="2346" spans="2:2" ht="18" x14ac:dyDescent="0.35">
      <c r="B2346" s="199" t="s">
        <v>778</v>
      </c>
    </row>
    <row r="2347" spans="2:2" x14ac:dyDescent="0.3">
      <c r="B2347" s="94" t="s">
        <v>8790</v>
      </c>
    </row>
    <row r="2348" spans="2:2" x14ac:dyDescent="0.3">
      <c r="B2348" s="94" t="s">
        <v>8791</v>
      </c>
    </row>
    <row r="2349" spans="2:2" x14ac:dyDescent="0.3">
      <c r="B2349" s="94" t="s">
        <v>8792</v>
      </c>
    </row>
    <row r="2350" spans="2:2" x14ac:dyDescent="0.3">
      <c r="B2350" s="94" t="s">
        <v>8793</v>
      </c>
    </row>
    <row r="2351" spans="2:2" x14ac:dyDescent="0.3">
      <c r="B2351" s="94" t="s">
        <v>8794</v>
      </c>
    </row>
    <row r="2353" spans="2:2" ht="18" x14ac:dyDescent="0.35">
      <c r="B2353" s="199" t="s">
        <v>779</v>
      </c>
    </row>
    <row r="2354" spans="2:2" x14ac:dyDescent="0.3">
      <c r="B2354" s="94" t="s">
        <v>8795</v>
      </c>
    </row>
    <row r="2355" spans="2:2" x14ac:dyDescent="0.3">
      <c r="B2355" s="94" t="s">
        <v>8796</v>
      </c>
    </row>
    <row r="2356" spans="2:2" x14ac:dyDescent="0.3">
      <c r="B2356" s="94" t="s">
        <v>8797</v>
      </c>
    </row>
    <row r="2357" spans="2:2" x14ac:dyDescent="0.3">
      <c r="B2357" s="94" t="s">
        <v>8798</v>
      </c>
    </row>
    <row r="2358" spans="2:2" x14ac:dyDescent="0.3">
      <c r="B2358" s="94" t="s">
        <v>8799</v>
      </c>
    </row>
    <row r="2359" spans="2:2" x14ac:dyDescent="0.3">
      <c r="B2359" s="94" t="s">
        <v>8800</v>
      </c>
    </row>
    <row r="2360" spans="2:2" x14ac:dyDescent="0.3">
      <c r="B2360" s="94" t="s">
        <v>8801</v>
      </c>
    </row>
    <row r="2361" spans="2:2" x14ac:dyDescent="0.3">
      <c r="B2361" s="94" t="s">
        <v>8802</v>
      </c>
    </row>
    <row r="2362" spans="2:2" x14ac:dyDescent="0.3">
      <c r="B2362" s="94" t="s">
        <v>8803</v>
      </c>
    </row>
    <row r="2364" spans="2:2" ht="18" x14ac:dyDescent="0.35">
      <c r="B2364" s="199" t="s">
        <v>780</v>
      </c>
    </row>
    <row r="2365" spans="2:2" x14ac:dyDescent="0.3">
      <c r="B2365" s="94" t="s">
        <v>8804</v>
      </c>
    </row>
    <row r="2366" spans="2:2" x14ac:dyDescent="0.3">
      <c r="B2366" s="94" t="s">
        <v>8805</v>
      </c>
    </row>
    <row r="2367" spans="2:2" x14ac:dyDescent="0.3">
      <c r="B2367" s="94" t="s">
        <v>8806</v>
      </c>
    </row>
    <row r="2368" spans="2:2" x14ac:dyDescent="0.3">
      <c r="B2368" s="94" t="s">
        <v>8807</v>
      </c>
    </row>
    <row r="2369" spans="2:2" x14ac:dyDescent="0.3">
      <c r="B2369" s="94" t="s">
        <v>8808</v>
      </c>
    </row>
    <row r="2370" spans="2:2" x14ac:dyDescent="0.3">
      <c r="B2370" s="94" t="s">
        <v>8809</v>
      </c>
    </row>
    <row r="2371" spans="2:2" x14ac:dyDescent="0.3">
      <c r="B2371" s="94" t="s">
        <v>8810</v>
      </c>
    </row>
    <row r="2372" spans="2:2" x14ac:dyDescent="0.3">
      <c r="B2372" s="94" t="s">
        <v>8811</v>
      </c>
    </row>
    <row r="2373" spans="2:2" x14ac:dyDescent="0.3">
      <c r="B2373" s="94" t="s">
        <v>8812</v>
      </c>
    </row>
    <row r="2374" spans="2:2" x14ac:dyDescent="0.3">
      <c r="B2374" s="94" t="s">
        <v>8813</v>
      </c>
    </row>
    <row r="2375" spans="2:2" x14ac:dyDescent="0.3">
      <c r="B2375" s="94" t="s">
        <v>8814</v>
      </c>
    </row>
    <row r="2376" spans="2:2" x14ac:dyDescent="0.3">
      <c r="B2376" s="94" t="s">
        <v>8815</v>
      </c>
    </row>
    <row r="2378" spans="2:2" ht="18" x14ac:dyDescent="0.35">
      <c r="B2378" s="199" t="s">
        <v>782</v>
      </c>
    </row>
    <row r="2379" spans="2:2" x14ac:dyDescent="0.3">
      <c r="B2379" s="94" t="s">
        <v>8816</v>
      </c>
    </row>
    <row r="2380" spans="2:2" x14ac:dyDescent="0.3">
      <c r="B2380" s="94" t="s">
        <v>8817</v>
      </c>
    </row>
    <row r="2381" spans="2:2" x14ac:dyDescent="0.3">
      <c r="B2381" s="94" t="s">
        <v>8818</v>
      </c>
    </row>
    <row r="2382" spans="2:2" x14ac:dyDescent="0.3">
      <c r="B2382" s="94" t="s">
        <v>8819</v>
      </c>
    </row>
    <row r="2383" spans="2:2" x14ac:dyDescent="0.3">
      <c r="B2383" s="94" t="s">
        <v>8820</v>
      </c>
    </row>
    <row r="2384" spans="2:2" x14ac:dyDescent="0.3">
      <c r="B2384" s="94" t="s">
        <v>8821</v>
      </c>
    </row>
    <row r="2386" spans="2:2" ht="18" x14ac:dyDescent="0.35">
      <c r="B2386" s="199" t="s">
        <v>784</v>
      </c>
    </row>
    <row r="2387" spans="2:2" x14ac:dyDescent="0.3">
      <c r="B2387" s="94" t="s">
        <v>8822</v>
      </c>
    </row>
    <row r="2388" spans="2:2" x14ac:dyDescent="0.3">
      <c r="B2388" s="94" t="s">
        <v>8823</v>
      </c>
    </row>
    <row r="2389" spans="2:2" x14ac:dyDescent="0.3">
      <c r="B2389" s="94" t="s">
        <v>8824</v>
      </c>
    </row>
    <row r="2390" spans="2:2" x14ac:dyDescent="0.3">
      <c r="B2390" s="94" t="s">
        <v>8825</v>
      </c>
    </row>
    <row r="2391" spans="2:2" x14ac:dyDescent="0.3">
      <c r="B2391" s="94" t="s">
        <v>8826</v>
      </c>
    </row>
    <row r="2392" spans="2:2" x14ac:dyDescent="0.3">
      <c r="B2392" s="94" t="s">
        <v>8827</v>
      </c>
    </row>
    <row r="2393" spans="2:2" x14ac:dyDescent="0.3">
      <c r="B2393" s="94" t="s">
        <v>8828</v>
      </c>
    </row>
    <row r="2394" spans="2:2" x14ac:dyDescent="0.3">
      <c r="B2394" s="94" t="s">
        <v>8829</v>
      </c>
    </row>
    <row r="2396" spans="2:2" ht="18" x14ac:dyDescent="0.35">
      <c r="B2396" s="199" t="s">
        <v>785</v>
      </c>
    </row>
    <row r="2397" spans="2:2" x14ac:dyDescent="0.3">
      <c r="B2397" s="94" t="s">
        <v>8830</v>
      </c>
    </row>
    <row r="2398" spans="2:2" x14ac:dyDescent="0.3">
      <c r="B2398" s="94" t="s">
        <v>8831</v>
      </c>
    </row>
    <row r="2399" spans="2:2" x14ac:dyDescent="0.3">
      <c r="B2399" s="94" t="s">
        <v>8832</v>
      </c>
    </row>
    <row r="2400" spans="2:2" x14ac:dyDescent="0.3">
      <c r="B2400" s="94" t="s">
        <v>8833</v>
      </c>
    </row>
    <row r="2401" spans="2:2" x14ac:dyDescent="0.3">
      <c r="B2401" s="94" t="s">
        <v>8834</v>
      </c>
    </row>
    <row r="2402" spans="2:2" x14ac:dyDescent="0.3">
      <c r="B2402" s="94" t="s">
        <v>8835</v>
      </c>
    </row>
    <row r="2403" spans="2:2" x14ac:dyDescent="0.3">
      <c r="B2403" s="94" t="s">
        <v>8836</v>
      </c>
    </row>
    <row r="2404" spans="2:2" x14ac:dyDescent="0.3">
      <c r="B2404" s="94" t="s">
        <v>8837</v>
      </c>
    </row>
    <row r="2406" spans="2:2" ht="18" x14ac:dyDescent="0.35">
      <c r="B2406" s="199" t="s">
        <v>786</v>
      </c>
    </row>
    <row r="2407" spans="2:2" x14ac:dyDescent="0.3">
      <c r="B2407" s="94" t="s">
        <v>8838</v>
      </c>
    </row>
    <row r="2408" spans="2:2" x14ac:dyDescent="0.3">
      <c r="B2408" s="94" t="s">
        <v>8839</v>
      </c>
    </row>
    <row r="2409" spans="2:2" x14ac:dyDescent="0.3">
      <c r="B2409" s="94" t="s">
        <v>8840</v>
      </c>
    </row>
    <row r="2410" spans="2:2" x14ac:dyDescent="0.3">
      <c r="B2410" s="94" t="s">
        <v>8841</v>
      </c>
    </row>
    <row r="2412" spans="2:2" ht="18" x14ac:dyDescent="0.35">
      <c r="B2412" s="199" t="s">
        <v>787</v>
      </c>
    </row>
    <row r="2413" spans="2:2" x14ac:dyDescent="0.3">
      <c r="B2413" s="94" t="s">
        <v>8842</v>
      </c>
    </row>
    <row r="2414" spans="2:2" x14ac:dyDescent="0.3">
      <c r="B2414" s="94" t="s">
        <v>8843</v>
      </c>
    </row>
    <row r="2415" spans="2:2" x14ac:dyDescent="0.3">
      <c r="B2415" s="94" t="s">
        <v>8844</v>
      </c>
    </row>
    <row r="2416" spans="2:2" x14ac:dyDescent="0.3">
      <c r="B2416" s="94" t="s">
        <v>8845</v>
      </c>
    </row>
    <row r="2417" spans="2:4" x14ac:dyDescent="0.3">
      <c r="B2417" s="94" t="s">
        <v>8846</v>
      </c>
    </row>
    <row r="2419" spans="2:4" ht="18" x14ac:dyDescent="0.35">
      <c r="B2419" s="199" t="s">
        <v>783</v>
      </c>
    </row>
    <row r="2420" spans="2:4" ht="18" x14ac:dyDescent="0.35">
      <c r="C2420" s="199" t="s">
        <v>8847</v>
      </c>
      <c r="D2420" s="199" t="s">
        <v>8848</v>
      </c>
    </row>
    <row r="2421" spans="2:4" x14ac:dyDescent="0.3">
      <c r="C2421" s="156" t="s">
        <v>8849</v>
      </c>
      <c r="D2421" s="156" t="s">
        <v>8850</v>
      </c>
    </row>
    <row r="2422" spans="2:4" x14ac:dyDescent="0.3">
      <c r="C2422" s="156" t="s">
        <v>8851</v>
      </c>
      <c r="D2422" s="156" t="s">
        <v>8852</v>
      </c>
    </row>
    <row r="2423" spans="2:4" x14ac:dyDescent="0.3">
      <c r="C2423" s="156" t="s">
        <v>8853</v>
      </c>
      <c r="D2423" s="156" t="s">
        <v>8854</v>
      </c>
    </row>
    <row r="2424" spans="2:4" x14ac:dyDescent="0.3">
      <c r="C2424" s="156" t="s">
        <v>8855</v>
      </c>
      <c r="D2424" s="156" t="s">
        <v>8856</v>
      </c>
    </row>
    <row r="2425" spans="2:4" x14ac:dyDescent="0.3">
      <c r="C2425" s="156" t="s">
        <v>8857</v>
      </c>
      <c r="D2425" s="156" t="s">
        <v>8858</v>
      </c>
    </row>
    <row r="2426" spans="2:4" x14ac:dyDescent="0.3">
      <c r="C2426" s="156" t="s">
        <v>8859</v>
      </c>
      <c r="D2426" s="156" t="s">
        <v>8860</v>
      </c>
    </row>
    <row r="2427" spans="2:4" x14ac:dyDescent="0.3">
      <c r="C2427" s="156" t="s">
        <v>8861</v>
      </c>
      <c r="D2427" s="156" t="s">
        <v>8862</v>
      </c>
    </row>
    <row r="2428" spans="2:4" x14ac:dyDescent="0.3">
      <c r="C2428" s="156" t="s">
        <v>8863</v>
      </c>
      <c r="D2428" s="156" t="s">
        <v>8864</v>
      </c>
    </row>
    <row r="2429" spans="2:4" x14ac:dyDescent="0.3">
      <c r="C2429" s="156" t="s">
        <v>8865</v>
      </c>
      <c r="D2429" s="156" t="s">
        <v>8866</v>
      </c>
    </row>
    <row r="2430" spans="2:4" x14ac:dyDescent="0.3">
      <c r="C2430" s="156" t="s">
        <v>8867</v>
      </c>
      <c r="D2430" s="156" t="s">
        <v>8868</v>
      </c>
    </row>
    <row r="2431" spans="2:4" x14ac:dyDescent="0.3">
      <c r="C2431" s="156" t="s">
        <v>8869</v>
      </c>
      <c r="D2431" s="156" t="s">
        <v>8870</v>
      </c>
    </row>
    <row r="2432" spans="2:4" x14ac:dyDescent="0.3">
      <c r="C2432" s="156" t="s">
        <v>8871</v>
      </c>
      <c r="D2432" s="156" t="s">
        <v>8872</v>
      </c>
    </row>
    <row r="2433" spans="3:4" x14ac:dyDescent="0.3">
      <c r="C2433" s="156" t="s">
        <v>8873</v>
      </c>
      <c r="D2433" s="156" t="s">
        <v>8874</v>
      </c>
    </row>
    <row r="2434" spans="3:4" x14ac:dyDescent="0.3">
      <c r="C2434" s="156" t="s">
        <v>8875</v>
      </c>
      <c r="D2434" s="156" t="s">
        <v>8876</v>
      </c>
    </row>
    <row r="2435" spans="3:4" x14ac:dyDescent="0.3">
      <c r="C2435" s="156" t="s">
        <v>8877</v>
      </c>
      <c r="D2435" s="156" t="s">
        <v>8878</v>
      </c>
    </row>
    <row r="2436" spans="3:4" x14ac:dyDescent="0.3">
      <c r="C2436" s="156" t="s">
        <v>8879</v>
      </c>
      <c r="D2436" s="156" t="s">
        <v>8880</v>
      </c>
    </row>
    <row r="2437" spans="3:4" x14ac:dyDescent="0.3">
      <c r="C2437" s="156" t="s">
        <v>8881</v>
      </c>
      <c r="D2437" s="156" t="s">
        <v>8882</v>
      </c>
    </row>
    <row r="2438" spans="3:4" x14ac:dyDescent="0.3">
      <c r="C2438" s="156" t="s">
        <v>8883</v>
      </c>
      <c r="D2438" s="156" t="s">
        <v>8884</v>
      </c>
    </row>
    <row r="2439" spans="3:4" x14ac:dyDescent="0.3">
      <c r="C2439" s="156" t="s">
        <v>8885</v>
      </c>
      <c r="D2439" s="156" t="s">
        <v>8886</v>
      </c>
    </row>
    <row r="2440" spans="3:4" x14ac:dyDescent="0.3">
      <c r="C2440" s="156" t="s">
        <v>8887</v>
      </c>
      <c r="D2440" s="156" t="s">
        <v>8888</v>
      </c>
    </row>
    <row r="2441" spans="3:4" x14ac:dyDescent="0.3">
      <c r="C2441" s="156" t="s">
        <v>8889</v>
      </c>
      <c r="D2441" s="156" t="s">
        <v>8890</v>
      </c>
    </row>
    <row r="2442" spans="3:4" x14ac:dyDescent="0.3">
      <c r="C2442" s="156" t="s">
        <v>8891</v>
      </c>
      <c r="D2442" s="156" t="s">
        <v>8892</v>
      </c>
    </row>
    <row r="2443" spans="3:4" x14ac:dyDescent="0.3">
      <c r="C2443" s="156" t="s">
        <v>8893</v>
      </c>
      <c r="D2443" s="156" t="s">
        <v>8894</v>
      </c>
    </row>
    <row r="2444" spans="3:4" x14ac:dyDescent="0.3">
      <c r="C2444" s="156" t="s">
        <v>8895</v>
      </c>
      <c r="D2444" s="156" t="s">
        <v>8896</v>
      </c>
    </row>
    <row r="2445" spans="3:4" x14ac:dyDescent="0.3">
      <c r="C2445" s="156" t="s">
        <v>8897</v>
      </c>
      <c r="D2445" s="156" t="s">
        <v>8898</v>
      </c>
    </row>
    <row r="2446" spans="3:4" x14ac:dyDescent="0.3">
      <c r="C2446" s="156" t="s">
        <v>8899</v>
      </c>
      <c r="D2446" s="156" t="s">
        <v>8900</v>
      </c>
    </row>
    <row r="2447" spans="3:4" x14ac:dyDescent="0.3">
      <c r="C2447" s="156" t="s">
        <v>8901</v>
      </c>
      <c r="D2447" s="156" t="s">
        <v>8902</v>
      </c>
    </row>
    <row r="2448" spans="3:4" x14ac:dyDescent="0.3">
      <c r="C2448" s="156" t="s">
        <v>8903</v>
      </c>
      <c r="D2448" s="156" t="s">
        <v>8904</v>
      </c>
    </row>
    <row r="2449" spans="3:4" x14ac:dyDescent="0.3">
      <c r="C2449" s="156" t="s">
        <v>8905</v>
      </c>
      <c r="D2449" s="156" t="s">
        <v>8906</v>
      </c>
    </row>
    <row r="2450" spans="3:4" x14ac:dyDescent="0.3">
      <c r="C2450" s="156" t="s">
        <v>8907</v>
      </c>
      <c r="D2450" s="156" t="s">
        <v>8908</v>
      </c>
    </row>
    <row r="2451" spans="3:4" x14ac:dyDescent="0.3">
      <c r="C2451" s="156" t="s">
        <v>8909</v>
      </c>
      <c r="D2451" s="156" t="s">
        <v>8910</v>
      </c>
    </row>
    <row r="2452" spans="3:4" x14ac:dyDescent="0.3">
      <c r="C2452" s="156" t="s">
        <v>8911</v>
      </c>
      <c r="D2452" s="156" t="s">
        <v>8912</v>
      </c>
    </row>
    <row r="2453" spans="3:4" x14ac:dyDescent="0.3">
      <c r="C2453" s="156" t="s">
        <v>8913</v>
      </c>
      <c r="D2453" s="156" t="s">
        <v>8914</v>
      </c>
    </row>
    <row r="2454" spans="3:4" x14ac:dyDescent="0.3">
      <c r="C2454" s="156" t="s">
        <v>8915</v>
      </c>
      <c r="D2454" s="156" t="s">
        <v>8916</v>
      </c>
    </row>
    <row r="2455" spans="3:4" x14ac:dyDescent="0.3">
      <c r="C2455" s="156" t="s">
        <v>8917</v>
      </c>
      <c r="D2455" s="156" t="s">
        <v>8918</v>
      </c>
    </row>
    <row r="2456" spans="3:4" x14ac:dyDescent="0.3">
      <c r="C2456" s="156" t="s">
        <v>8919</v>
      </c>
      <c r="D2456" s="156" t="s">
        <v>8920</v>
      </c>
    </row>
    <row r="2457" spans="3:4" x14ac:dyDescent="0.3">
      <c r="C2457" s="156" t="s">
        <v>8921</v>
      </c>
      <c r="D2457" s="156" t="s">
        <v>8922</v>
      </c>
    </row>
    <row r="2458" spans="3:4" x14ac:dyDescent="0.3">
      <c r="C2458" s="156" t="s">
        <v>8923</v>
      </c>
      <c r="D2458" s="156" t="s">
        <v>8924</v>
      </c>
    </row>
    <row r="2459" spans="3:4" x14ac:dyDescent="0.3">
      <c r="C2459" s="156" t="s">
        <v>8925</v>
      </c>
      <c r="D2459" s="156" t="s">
        <v>8926</v>
      </c>
    </row>
    <row r="2460" spans="3:4" x14ac:dyDescent="0.3">
      <c r="C2460" s="156" t="s">
        <v>8927</v>
      </c>
      <c r="D2460" s="156" t="s">
        <v>8928</v>
      </c>
    </row>
    <row r="2461" spans="3:4" x14ac:dyDescent="0.3">
      <c r="C2461" s="156" t="s">
        <v>8929</v>
      </c>
      <c r="D2461" s="156" t="s">
        <v>8930</v>
      </c>
    </row>
    <row r="2462" spans="3:4" x14ac:dyDescent="0.3">
      <c r="C2462" s="156" t="s">
        <v>8931</v>
      </c>
      <c r="D2462" s="156" t="s">
        <v>8932</v>
      </c>
    </row>
    <row r="2463" spans="3:4" x14ac:dyDescent="0.3">
      <c r="C2463" s="156" t="s">
        <v>8933</v>
      </c>
      <c r="D2463" s="156" t="s">
        <v>8934</v>
      </c>
    </row>
    <row r="2464" spans="3:4" x14ac:dyDescent="0.3">
      <c r="C2464" s="156" t="s">
        <v>8935</v>
      </c>
      <c r="D2464" s="156" t="s">
        <v>8936</v>
      </c>
    </row>
    <row r="2465" spans="2:4" x14ac:dyDescent="0.3">
      <c r="C2465" s="156" t="s">
        <v>8937</v>
      </c>
      <c r="D2465" s="156" t="s">
        <v>8938</v>
      </c>
    </row>
    <row r="2466" spans="2:4" x14ac:dyDescent="0.3">
      <c r="C2466" s="156" t="s">
        <v>8939</v>
      </c>
      <c r="D2466" s="156" t="s">
        <v>8940</v>
      </c>
    </row>
    <row r="2467" spans="2:4" x14ac:dyDescent="0.3">
      <c r="C2467" s="156" t="s">
        <v>8941</v>
      </c>
      <c r="D2467" s="156" t="s">
        <v>8942</v>
      </c>
    </row>
    <row r="2468" spans="2:4" x14ac:dyDescent="0.3">
      <c r="C2468" s="156" t="s">
        <v>8943</v>
      </c>
      <c r="D2468" s="156" t="s">
        <v>8944</v>
      </c>
    </row>
    <row r="2469" spans="2:4" x14ac:dyDescent="0.3">
      <c r="C2469" s="156" t="s">
        <v>8945</v>
      </c>
      <c r="D2469" s="156" t="s">
        <v>8946</v>
      </c>
    </row>
    <row r="2470" spans="2:4" x14ac:dyDescent="0.3">
      <c r="C2470" s="156" t="s">
        <v>8947</v>
      </c>
      <c r="D2470" s="156" t="s">
        <v>8948</v>
      </c>
    </row>
    <row r="2472" spans="2:4" ht="18" x14ac:dyDescent="0.35">
      <c r="B2472" s="199" t="s">
        <v>8949</v>
      </c>
    </row>
    <row r="2473" spans="2:4" ht="18" x14ac:dyDescent="0.35">
      <c r="B2473" s="199" t="s">
        <v>8950</v>
      </c>
    </row>
    <row r="2474" spans="2:4" x14ac:dyDescent="0.3">
      <c r="B2474" s="94" t="s">
        <v>8951</v>
      </c>
    </row>
    <row r="2475" spans="2:4" x14ac:dyDescent="0.3">
      <c r="B2475" s="94" t="s">
        <v>8952</v>
      </c>
    </row>
    <row r="2476" spans="2:4" x14ac:dyDescent="0.3">
      <c r="B2476" s="94" t="s">
        <v>8953</v>
      </c>
    </row>
    <row r="2477" spans="2:4" x14ac:dyDescent="0.3">
      <c r="B2477" s="94" t="s">
        <v>8954</v>
      </c>
    </row>
    <row r="2478" spans="2:4" x14ac:dyDescent="0.3">
      <c r="B2478" s="94" t="s">
        <v>8955</v>
      </c>
    </row>
    <row r="2479" spans="2:4" x14ac:dyDescent="0.3">
      <c r="B2479" s="94" t="s">
        <v>8956</v>
      </c>
    </row>
    <row r="2481" spans="2:2" ht="18" x14ac:dyDescent="0.35">
      <c r="B2481" s="199" t="s">
        <v>826</v>
      </c>
    </row>
    <row r="2482" spans="2:2" x14ac:dyDescent="0.3">
      <c r="B2482" s="94" t="s">
        <v>8957</v>
      </c>
    </row>
    <row r="2483" spans="2:2" x14ac:dyDescent="0.3">
      <c r="B2483" s="94" t="s">
        <v>8958</v>
      </c>
    </row>
    <row r="2484" spans="2:2" x14ac:dyDescent="0.3">
      <c r="B2484" s="94" t="s">
        <v>8959</v>
      </c>
    </row>
    <row r="2485" spans="2:2" x14ac:dyDescent="0.3">
      <c r="B2485" s="94" t="s">
        <v>8960</v>
      </c>
    </row>
    <row r="2486" spans="2:2" x14ac:dyDescent="0.3">
      <c r="B2486" s="94" t="s">
        <v>8961</v>
      </c>
    </row>
    <row r="2487" spans="2:2" x14ac:dyDescent="0.3">
      <c r="B2487" s="94" t="s">
        <v>8962</v>
      </c>
    </row>
    <row r="2488" spans="2:2" x14ac:dyDescent="0.3">
      <c r="B2488" s="94" t="s">
        <v>8963</v>
      </c>
    </row>
    <row r="2489" spans="2:2" x14ac:dyDescent="0.3">
      <c r="B2489" s="94" t="s">
        <v>8964</v>
      </c>
    </row>
    <row r="2490" spans="2:2" x14ac:dyDescent="0.3">
      <c r="B2490" s="94" t="s">
        <v>8965</v>
      </c>
    </row>
    <row r="2491" spans="2:2" x14ac:dyDescent="0.3">
      <c r="B2491" s="94" t="s">
        <v>8966</v>
      </c>
    </row>
    <row r="2492" spans="2:2" x14ac:dyDescent="0.3">
      <c r="B2492" s="94" t="s">
        <v>8967</v>
      </c>
    </row>
    <row r="2493" spans="2:2" x14ac:dyDescent="0.3">
      <c r="B2493" s="94" t="s">
        <v>8968</v>
      </c>
    </row>
    <row r="2494" spans="2:2" x14ac:dyDescent="0.3">
      <c r="B2494" s="94" t="s">
        <v>8969</v>
      </c>
    </row>
    <row r="2496" spans="2:2" ht="18" x14ac:dyDescent="0.35">
      <c r="B2496" s="199" t="s">
        <v>835</v>
      </c>
    </row>
    <row r="2497" spans="2:2" x14ac:dyDescent="0.3">
      <c r="B2497" s="94" t="s">
        <v>8970</v>
      </c>
    </row>
    <row r="2498" spans="2:2" x14ac:dyDescent="0.3">
      <c r="B2498" s="94" t="s">
        <v>8971</v>
      </c>
    </row>
    <row r="2499" spans="2:2" x14ac:dyDescent="0.3">
      <c r="B2499" s="94" t="s">
        <v>8972</v>
      </c>
    </row>
    <row r="2500" spans="2:2" x14ac:dyDescent="0.3">
      <c r="B2500" s="94" t="s">
        <v>8973</v>
      </c>
    </row>
    <row r="2501" spans="2:2" x14ac:dyDescent="0.3">
      <c r="B2501" s="94" t="s">
        <v>8974</v>
      </c>
    </row>
    <row r="2502" spans="2:2" x14ac:dyDescent="0.3">
      <c r="B2502" s="94" t="s">
        <v>8975</v>
      </c>
    </row>
    <row r="2503" spans="2:2" x14ac:dyDescent="0.3">
      <c r="B2503" s="94" t="s">
        <v>8976</v>
      </c>
    </row>
    <row r="2504" spans="2:2" x14ac:dyDescent="0.3">
      <c r="B2504" s="94" t="s">
        <v>8977</v>
      </c>
    </row>
    <row r="2505" spans="2:2" x14ac:dyDescent="0.3">
      <c r="B2505" s="94" t="s">
        <v>8978</v>
      </c>
    </row>
    <row r="2507" spans="2:2" ht="18" x14ac:dyDescent="0.35">
      <c r="B2507" s="199" t="s">
        <v>836</v>
      </c>
    </row>
    <row r="2508" spans="2:2" x14ac:dyDescent="0.3">
      <c r="B2508" s="94" t="s">
        <v>8979</v>
      </c>
    </row>
    <row r="2509" spans="2:2" x14ac:dyDescent="0.3">
      <c r="B2509" s="94" t="s">
        <v>8980</v>
      </c>
    </row>
    <row r="2510" spans="2:2" x14ac:dyDescent="0.3">
      <c r="B2510" s="94" t="s">
        <v>8981</v>
      </c>
    </row>
    <row r="2511" spans="2:2" x14ac:dyDescent="0.3">
      <c r="B2511" s="94" t="s">
        <v>8982</v>
      </c>
    </row>
    <row r="2512" spans="2:2" x14ac:dyDescent="0.3">
      <c r="B2512" s="94" t="s">
        <v>8983</v>
      </c>
    </row>
    <row r="2513" spans="2:2" x14ac:dyDescent="0.3">
      <c r="B2513" s="94" t="s">
        <v>8984</v>
      </c>
    </row>
    <row r="2514" spans="2:2" x14ac:dyDescent="0.3">
      <c r="B2514" s="94" t="s">
        <v>8985</v>
      </c>
    </row>
    <row r="2515" spans="2:2" x14ac:dyDescent="0.3">
      <c r="B2515" s="94" t="s">
        <v>8986</v>
      </c>
    </row>
    <row r="2516" spans="2:2" x14ac:dyDescent="0.3">
      <c r="B2516" s="94" t="s">
        <v>8987</v>
      </c>
    </row>
    <row r="2517" spans="2:2" x14ac:dyDescent="0.3">
      <c r="B2517" s="94" t="s">
        <v>8988</v>
      </c>
    </row>
    <row r="2518" spans="2:2" x14ac:dyDescent="0.3">
      <c r="B2518" s="94" t="s">
        <v>8989</v>
      </c>
    </row>
    <row r="2519" spans="2:2" x14ac:dyDescent="0.3">
      <c r="B2519" s="94" t="s">
        <v>8990</v>
      </c>
    </row>
    <row r="2520" spans="2:2" x14ac:dyDescent="0.3">
      <c r="B2520" s="94" t="s">
        <v>8991</v>
      </c>
    </row>
    <row r="2521" spans="2:2" x14ac:dyDescent="0.3">
      <c r="B2521" s="94" t="s">
        <v>8992</v>
      </c>
    </row>
    <row r="2522" spans="2:2" x14ac:dyDescent="0.3">
      <c r="B2522" s="94" t="s">
        <v>8993</v>
      </c>
    </row>
    <row r="2523" spans="2:2" x14ac:dyDescent="0.3">
      <c r="B2523" s="94" t="s">
        <v>8994</v>
      </c>
    </row>
    <row r="2524" spans="2:2" x14ac:dyDescent="0.3">
      <c r="B2524" s="94" t="s">
        <v>8995</v>
      </c>
    </row>
    <row r="2525" spans="2:2" x14ac:dyDescent="0.3">
      <c r="B2525" s="94" t="s">
        <v>8996</v>
      </c>
    </row>
    <row r="2526" spans="2:2" x14ac:dyDescent="0.3">
      <c r="B2526" s="94" t="s">
        <v>8997</v>
      </c>
    </row>
    <row r="2527" spans="2:2" x14ac:dyDescent="0.3">
      <c r="B2527" s="94" t="s">
        <v>8998</v>
      </c>
    </row>
    <row r="2528" spans="2:2" x14ac:dyDescent="0.3">
      <c r="B2528" s="94" t="s">
        <v>8999</v>
      </c>
    </row>
    <row r="2529" spans="2:2" x14ac:dyDescent="0.3">
      <c r="B2529" s="94" t="s">
        <v>9000</v>
      </c>
    </row>
    <row r="2530" spans="2:2" x14ac:dyDescent="0.3">
      <c r="B2530" s="94" t="s">
        <v>9001</v>
      </c>
    </row>
    <row r="2531" spans="2:2" x14ac:dyDescent="0.3">
      <c r="B2531" s="94" t="s">
        <v>9002</v>
      </c>
    </row>
    <row r="2533" spans="2:2" ht="18" x14ac:dyDescent="0.35">
      <c r="B2533" s="199" t="s">
        <v>837</v>
      </c>
    </row>
    <row r="2534" spans="2:2" x14ac:dyDescent="0.3">
      <c r="B2534" s="94" t="s">
        <v>9003</v>
      </c>
    </row>
    <row r="2535" spans="2:2" x14ac:dyDescent="0.3">
      <c r="B2535" s="94" t="s">
        <v>9004</v>
      </c>
    </row>
    <row r="2536" spans="2:2" x14ac:dyDescent="0.3">
      <c r="B2536" s="94" t="s">
        <v>9005</v>
      </c>
    </row>
    <row r="2537" spans="2:2" x14ac:dyDescent="0.3">
      <c r="B2537" s="94" t="s">
        <v>9006</v>
      </c>
    </row>
    <row r="2538" spans="2:2" x14ac:dyDescent="0.3">
      <c r="B2538" s="94" t="s">
        <v>9007</v>
      </c>
    </row>
    <row r="2539" spans="2:2" x14ac:dyDescent="0.3">
      <c r="B2539" s="94" t="s">
        <v>9008</v>
      </c>
    </row>
    <row r="2540" spans="2:2" x14ac:dyDescent="0.3">
      <c r="B2540" s="94" t="s">
        <v>9009</v>
      </c>
    </row>
    <row r="2541" spans="2:2" x14ac:dyDescent="0.3">
      <c r="B2541" s="94" t="s">
        <v>9010</v>
      </c>
    </row>
    <row r="2542" spans="2:2" x14ac:dyDescent="0.3">
      <c r="B2542" s="94" t="s">
        <v>9011</v>
      </c>
    </row>
    <row r="2543" spans="2:2" x14ac:dyDescent="0.3">
      <c r="B2543" s="94" t="s">
        <v>9012</v>
      </c>
    </row>
    <row r="2545" spans="2:2" ht="18" x14ac:dyDescent="0.35">
      <c r="B2545" s="199" t="s">
        <v>830</v>
      </c>
    </row>
    <row r="2546" spans="2:2" x14ac:dyDescent="0.3">
      <c r="B2546" s="94" t="s">
        <v>9013</v>
      </c>
    </row>
    <row r="2547" spans="2:2" x14ac:dyDescent="0.3">
      <c r="B2547" s="94" t="s">
        <v>9014</v>
      </c>
    </row>
    <row r="2548" spans="2:2" x14ac:dyDescent="0.3">
      <c r="B2548" s="94" t="s">
        <v>9015</v>
      </c>
    </row>
    <row r="2549" spans="2:2" x14ac:dyDescent="0.3">
      <c r="B2549" s="94" t="s">
        <v>9016</v>
      </c>
    </row>
    <row r="2550" spans="2:2" x14ac:dyDescent="0.3">
      <c r="B2550" s="94" t="s">
        <v>9017</v>
      </c>
    </row>
    <row r="2551" spans="2:2" x14ac:dyDescent="0.3">
      <c r="B2551" s="94" t="s">
        <v>9018</v>
      </c>
    </row>
    <row r="2552" spans="2:2" x14ac:dyDescent="0.3">
      <c r="B2552" s="94" t="s">
        <v>9019</v>
      </c>
    </row>
    <row r="2553" spans="2:2" x14ac:dyDescent="0.3">
      <c r="B2553" s="94" t="s">
        <v>9020</v>
      </c>
    </row>
    <row r="2554" spans="2:2" x14ac:dyDescent="0.3">
      <c r="B2554" s="94" t="s">
        <v>9021</v>
      </c>
    </row>
    <row r="2555" spans="2:2" x14ac:dyDescent="0.3">
      <c r="B2555" s="94" t="s">
        <v>9022</v>
      </c>
    </row>
    <row r="2556" spans="2:2" x14ac:dyDescent="0.3">
      <c r="B2556" s="94" t="s">
        <v>9023</v>
      </c>
    </row>
    <row r="2558" spans="2:2" ht="18" x14ac:dyDescent="0.35">
      <c r="B2558" s="199" t="s">
        <v>832</v>
      </c>
    </row>
    <row r="2559" spans="2:2" x14ac:dyDescent="0.3">
      <c r="B2559" s="94" t="s">
        <v>9024</v>
      </c>
    </row>
    <row r="2560" spans="2:2" x14ac:dyDescent="0.3">
      <c r="B2560" s="94" t="s">
        <v>9025</v>
      </c>
    </row>
    <row r="2561" spans="2:2" x14ac:dyDescent="0.3">
      <c r="B2561" s="94" t="s">
        <v>9026</v>
      </c>
    </row>
    <row r="2562" spans="2:2" x14ac:dyDescent="0.3">
      <c r="B2562" s="94" t="s">
        <v>9027</v>
      </c>
    </row>
    <row r="2563" spans="2:2" x14ac:dyDescent="0.3">
      <c r="B2563" s="94" t="s">
        <v>9028</v>
      </c>
    </row>
    <row r="2564" spans="2:2" x14ac:dyDescent="0.3">
      <c r="B2564" s="94" t="s">
        <v>9029</v>
      </c>
    </row>
    <row r="2565" spans="2:2" x14ac:dyDescent="0.3">
      <c r="B2565" s="94" t="s">
        <v>9030</v>
      </c>
    </row>
    <row r="2567" spans="2:2" ht="18" x14ac:dyDescent="0.35">
      <c r="B2567" s="199" t="s">
        <v>840</v>
      </c>
    </row>
    <row r="2568" spans="2:2" x14ac:dyDescent="0.3">
      <c r="B2568" s="94" t="s">
        <v>9031</v>
      </c>
    </row>
    <row r="2569" spans="2:2" x14ac:dyDescent="0.3">
      <c r="B2569" s="94" t="s">
        <v>9032</v>
      </c>
    </row>
    <row r="2570" spans="2:2" x14ac:dyDescent="0.3">
      <c r="B2570" s="94" t="s">
        <v>9033</v>
      </c>
    </row>
    <row r="2571" spans="2:2" x14ac:dyDescent="0.3">
      <c r="B2571" s="94" t="s">
        <v>9034</v>
      </c>
    </row>
    <row r="2572" spans="2:2" x14ac:dyDescent="0.3">
      <c r="B2572" s="94" t="s">
        <v>9035</v>
      </c>
    </row>
    <row r="2573" spans="2:2" x14ac:dyDescent="0.3">
      <c r="B2573" s="94" t="s">
        <v>9036</v>
      </c>
    </row>
    <row r="2574" spans="2:2" x14ac:dyDescent="0.3">
      <c r="B2574" s="94" t="s">
        <v>9037</v>
      </c>
    </row>
    <row r="2575" spans="2:2" x14ac:dyDescent="0.3">
      <c r="B2575" s="94" t="s">
        <v>5311</v>
      </c>
    </row>
    <row r="2576" spans="2:2" x14ac:dyDescent="0.3">
      <c r="B2576" s="94" t="s">
        <v>7319</v>
      </c>
    </row>
    <row r="2577" spans="2:2" x14ac:dyDescent="0.3">
      <c r="B2577" s="94" t="s">
        <v>7320</v>
      </c>
    </row>
    <row r="2579" spans="2:2" ht="18" x14ac:dyDescent="0.35">
      <c r="B2579" s="199" t="s">
        <v>841</v>
      </c>
    </row>
    <row r="2580" spans="2:2" x14ac:dyDescent="0.3">
      <c r="B2580" s="94" t="s">
        <v>9038</v>
      </c>
    </row>
    <row r="2581" spans="2:2" x14ac:dyDescent="0.3">
      <c r="B2581" s="94" t="s">
        <v>9039</v>
      </c>
    </row>
    <row r="2582" spans="2:2" x14ac:dyDescent="0.3">
      <c r="B2582" s="94" t="s">
        <v>9040</v>
      </c>
    </row>
    <row r="2583" spans="2:2" x14ac:dyDescent="0.3">
      <c r="B2583" s="94" t="s">
        <v>9041</v>
      </c>
    </row>
    <row r="2584" spans="2:2" x14ac:dyDescent="0.3">
      <c r="B2584" s="94" t="s">
        <v>9042</v>
      </c>
    </row>
    <row r="2585" spans="2:2" x14ac:dyDescent="0.3">
      <c r="B2585" s="94" t="s">
        <v>9043</v>
      </c>
    </row>
    <row r="2586" spans="2:2" x14ac:dyDescent="0.3">
      <c r="B2586" s="94" t="s">
        <v>9044</v>
      </c>
    </row>
    <row r="2587" spans="2:2" x14ac:dyDescent="0.3">
      <c r="B2587" s="94" t="s">
        <v>7320</v>
      </c>
    </row>
    <row r="2589" spans="2:2" ht="18" x14ac:dyDescent="0.35">
      <c r="B2589" s="199" t="s">
        <v>842</v>
      </c>
    </row>
    <row r="2590" spans="2:2" x14ac:dyDescent="0.3">
      <c r="B2590" s="94" t="s">
        <v>9045</v>
      </c>
    </row>
    <row r="2591" spans="2:2" x14ac:dyDescent="0.3">
      <c r="B2591" s="94" t="s">
        <v>9046</v>
      </c>
    </row>
    <row r="2592" spans="2:2" x14ac:dyDescent="0.3">
      <c r="B2592" s="94" t="s">
        <v>9047</v>
      </c>
    </row>
    <row r="2593" spans="2:2" x14ac:dyDescent="0.3">
      <c r="B2593" s="94" t="s">
        <v>9048</v>
      </c>
    </row>
    <row r="2594" spans="2:2" x14ac:dyDescent="0.3">
      <c r="B2594" s="94" t="s">
        <v>9049</v>
      </c>
    </row>
    <row r="2595" spans="2:2" x14ac:dyDescent="0.3">
      <c r="B2595" s="94" t="s">
        <v>9050</v>
      </c>
    </row>
    <row r="2596" spans="2:2" x14ac:dyDescent="0.3">
      <c r="B2596" s="94" t="s">
        <v>9051</v>
      </c>
    </row>
    <row r="2597" spans="2:2" x14ac:dyDescent="0.3">
      <c r="B2597" s="94" t="s">
        <v>9052</v>
      </c>
    </row>
    <row r="2598" spans="2:2" x14ac:dyDescent="0.3">
      <c r="B2598" s="94" t="s">
        <v>5762</v>
      </c>
    </row>
    <row r="2600" spans="2:2" ht="18" x14ac:dyDescent="0.35">
      <c r="B2600" s="199" t="s">
        <v>843</v>
      </c>
    </row>
    <row r="2601" spans="2:2" x14ac:dyDescent="0.3">
      <c r="B2601" s="94" t="s">
        <v>9053</v>
      </c>
    </row>
    <row r="2602" spans="2:2" x14ac:dyDescent="0.3">
      <c r="B2602" s="94" t="s">
        <v>9054</v>
      </c>
    </row>
    <row r="2603" spans="2:2" x14ac:dyDescent="0.3">
      <c r="B2603" s="94" t="s">
        <v>9055</v>
      </c>
    </row>
    <row r="2604" spans="2:2" x14ac:dyDescent="0.3">
      <c r="B2604" s="94" t="s">
        <v>9056</v>
      </c>
    </row>
    <row r="2605" spans="2:2" x14ac:dyDescent="0.3">
      <c r="B2605" s="94" t="s">
        <v>9057</v>
      </c>
    </row>
    <row r="2606" spans="2:2" x14ac:dyDescent="0.3">
      <c r="B2606" s="94" t="s">
        <v>9058</v>
      </c>
    </row>
    <row r="2607" spans="2:2" x14ac:dyDescent="0.3">
      <c r="B2607" s="94" t="s">
        <v>9059</v>
      </c>
    </row>
    <row r="2608" spans="2:2" x14ac:dyDescent="0.3">
      <c r="B2608" s="94" t="s">
        <v>9060</v>
      </c>
    </row>
    <row r="2609" spans="2:2" x14ac:dyDescent="0.3">
      <c r="B2609" s="94" t="s">
        <v>9061</v>
      </c>
    </row>
    <row r="2610" spans="2:2" x14ac:dyDescent="0.3">
      <c r="B2610" s="94" t="s">
        <v>9062</v>
      </c>
    </row>
    <row r="2611" spans="2:2" x14ac:dyDescent="0.3">
      <c r="B2611" s="94" t="s">
        <v>9063</v>
      </c>
    </row>
    <row r="2612" spans="2:2" x14ac:dyDescent="0.3">
      <c r="B2612" s="94" t="s">
        <v>9064</v>
      </c>
    </row>
    <row r="2613" spans="2:2" x14ac:dyDescent="0.3">
      <c r="B2613" s="94" t="s">
        <v>9065</v>
      </c>
    </row>
    <row r="2614" spans="2:2" x14ac:dyDescent="0.3">
      <c r="B2614" s="94" t="s">
        <v>9066</v>
      </c>
    </row>
    <row r="2616" spans="2:2" ht="18" x14ac:dyDescent="0.35">
      <c r="B2616" s="199" t="s">
        <v>845</v>
      </c>
    </row>
    <row r="2617" spans="2:2" x14ac:dyDescent="0.3">
      <c r="B2617" s="94" t="s">
        <v>9067</v>
      </c>
    </row>
    <row r="2618" spans="2:2" x14ac:dyDescent="0.3">
      <c r="B2618" s="94" t="s">
        <v>9068</v>
      </c>
    </row>
    <row r="2619" spans="2:2" x14ac:dyDescent="0.3">
      <c r="B2619" s="94" t="s">
        <v>9069</v>
      </c>
    </row>
    <row r="2621" spans="2:2" ht="18" x14ac:dyDescent="0.35">
      <c r="B2621" s="199" t="s">
        <v>846</v>
      </c>
    </row>
    <row r="2622" spans="2:2" x14ac:dyDescent="0.3">
      <c r="B2622" s="94" t="s">
        <v>9070</v>
      </c>
    </row>
    <row r="2623" spans="2:2" x14ac:dyDescent="0.3">
      <c r="B2623" s="94" t="s">
        <v>9071</v>
      </c>
    </row>
    <row r="2624" spans="2:2" x14ac:dyDescent="0.3">
      <c r="B2624" s="94" t="s">
        <v>9072</v>
      </c>
    </row>
    <row r="2625" spans="2:2" x14ac:dyDescent="0.3">
      <c r="B2625" s="94" t="s">
        <v>9073</v>
      </c>
    </row>
    <row r="2626" spans="2:2" x14ac:dyDescent="0.3">
      <c r="B2626" s="94" t="s">
        <v>9074</v>
      </c>
    </row>
    <row r="2627" spans="2:2" x14ac:dyDescent="0.3">
      <c r="B2627" s="94" t="s">
        <v>7319</v>
      </c>
    </row>
    <row r="2628" spans="2:2" x14ac:dyDescent="0.3">
      <c r="B2628" s="94" t="s">
        <v>7320</v>
      </c>
    </row>
    <row r="2630" spans="2:2" ht="18" x14ac:dyDescent="0.35">
      <c r="B2630" s="199" t="s">
        <v>847</v>
      </c>
    </row>
    <row r="2631" spans="2:2" x14ac:dyDescent="0.3">
      <c r="B2631" s="94" t="s">
        <v>9075</v>
      </c>
    </row>
    <row r="2632" spans="2:2" x14ac:dyDescent="0.3">
      <c r="B2632" s="94" t="s">
        <v>9076</v>
      </c>
    </row>
    <row r="2633" spans="2:2" x14ac:dyDescent="0.3">
      <c r="B2633" s="94" t="s">
        <v>9077</v>
      </c>
    </row>
    <row r="2634" spans="2:2" x14ac:dyDescent="0.3">
      <c r="B2634" s="94" t="s">
        <v>9078</v>
      </c>
    </row>
    <row r="2635" spans="2:2" x14ac:dyDescent="0.3">
      <c r="B2635" s="94" t="s">
        <v>9079</v>
      </c>
    </row>
    <row r="2637" spans="2:2" ht="18" x14ac:dyDescent="0.35">
      <c r="B2637" s="199" t="s">
        <v>848</v>
      </c>
    </row>
    <row r="2638" spans="2:2" x14ac:dyDescent="0.3">
      <c r="B2638" s="94" t="s">
        <v>9080</v>
      </c>
    </row>
    <row r="2639" spans="2:2" x14ac:dyDescent="0.3">
      <c r="B2639" s="94" t="s">
        <v>9081</v>
      </c>
    </row>
    <row r="2640" spans="2:2" x14ac:dyDescent="0.3">
      <c r="B2640" s="94" t="s">
        <v>9082</v>
      </c>
    </row>
    <row r="2641" spans="2:2" x14ac:dyDescent="0.3">
      <c r="B2641" s="94" t="s">
        <v>9083</v>
      </c>
    </row>
    <row r="2642" spans="2:2" x14ac:dyDescent="0.3">
      <c r="B2642" s="94" t="s">
        <v>9084</v>
      </c>
    </row>
    <row r="2643" spans="2:2" x14ac:dyDescent="0.3">
      <c r="B2643" s="94" t="s">
        <v>9085</v>
      </c>
    </row>
    <row r="2644" spans="2:2" x14ac:dyDescent="0.3">
      <c r="B2644" s="94" t="s">
        <v>9086</v>
      </c>
    </row>
    <row r="2645" spans="2:2" x14ac:dyDescent="0.3">
      <c r="B2645" s="94" t="s">
        <v>9087</v>
      </c>
    </row>
    <row r="2646" spans="2:2" x14ac:dyDescent="0.3">
      <c r="B2646" s="94" t="s">
        <v>7319</v>
      </c>
    </row>
    <row r="2647" spans="2:2" x14ac:dyDescent="0.3">
      <c r="B2647" s="94" t="s">
        <v>7280</v>
      </c>
    </row>
    <row r="2649" spans="2:2" ht="18" x14ac:dyDescent="0.35">
      <c r="B2649" s="199" t="s">
        <v>851</v>
      </c>
    </row>
    <row r="2650" spans="2:2" x14ac:dyDescent="0.3">
      <c r="B2650" s="94" t="s">
        <v>9088</v>
      </c>
    </row>
    <row r="2651" spans="2:2" x14ac:dyDescent="0.3">
      <c r="B2651" s="94" t="s">
        <v>9089</v>
      </c>
    </row>
    <row r="2652" spans="2:2" x14ac:dyDescent="0.3">
      <c r="B2652" s="94" t="s">
        <v>9090</v>
      </c>
    </row>
    <row r="2653" spans="2:2" x14ac:dyDescent="0.3">
      <c r="B2653" s="94" t="s">
        <v>9091</v>
      </c>
    </row>
    <row r="2654" spans="2:2" x14ac:dyDescent="0.3">
      <c r="B2654" s="94" t="s">
        <v>9092</v>
      </c>
    </row>
    <row r="2655" spans="2:2" x14ac:dyDescent="0.3">
      <c r="B2655" s="94" t="s">
        <v>9093</v>
      </c>
    </row>
    <row r="2656" spans="2:2" x14ac:dyDescent="0.3">
      <c r="B2656" s="94" t="s">
        <v>9094</v>
      </c>
    </row>
    <row r="2658" spans="2:2" ht="18" x14ac:dyDescent="0.35">
      <c r="B2658" s="199" t="s">
        <v>853</v>
      </c>
    </row>
    <row r="2659" spans="2:2" x14ac:dyDescent="0.3">
      <c r="B2659" s="94" t="s">
        <v>9095</v>
      </c>
    </row>
    <row r="2660" spans="2:2" x14ac:dyDescent="0.3">
      <c r="B2660" s="94" t="s">
        <v>9096</v>
      </c>
    </row>
    <row r="2661" spans="2:2" x14ac:dyDescent="0.3">
      <c r="B2661" s="94" t="s">
        <v>9097</v>
      </c>
    </row>
    <row r="2662" spans="2:2" x14ac:dyDescent="0.3">
      <c r="B2662" s="94" t="s">
        <v>9098</v>
      </c>
    </row>
    <row r="2663" spans="2:2" x14ac:dyDescent="0.3">
      <c r="B2663" s="94" t="s">
        <v>9099</v>
      </c>
    </row>
    <row r="2664" spans="2:2" x14ac:dyDescent="0.3">
      <c r="B2664" s="94" t="s">
        <v>9100</v>
      </c>
    </row>
    <row r="2665" spans="2:2" x14ac:dyDescent="0.3">
      <c r="B2665" s="94" t="s">
        <v>9101</v>
      </c>
    </row>
    <row r="2666" spans="2:2" x14ac:dyDescent="0.3">
      <c r="B2666" s="94" t="s">
        <v>7319</v>
      </c>
    </row>
    <row r="2667" spans="2:2" x14ac:dyDescent="0.3">
      <c r="B2667" s="94" t="s">
        <v>7320</v>
      </c>
    </row>
    <row r="2669" spans="2:2" ht="18" x14ac:dyDescent="0.35">
      <c r="B2669" s="199" t="s">
        <v>854</v>
      </c>
    </row>
    <row r="2670" spans="2:2" x14ac:dyDescent="0.3">
      <c r="B2670" s="94" t="s">
        <v>9102</v>
      </c>
    </row>
    <row r="2671" spans="2:2" x14ac:dyDescent="0.3">
      <c r="B2671" s="94" t="s">
        <v>9103</v>
      </c>
    </row>
    <row r="2672" spans="2:2" x14ac:dyDescent="0.3">
      <c r="B2672" s="94" t="s">
        <v>9104</v>
      </c>
    </row>
    <row r="2673" spans="2:2" x14ac:dyDescent="0.3">
      <c r="B2673" s="94" t="s">
        <v>9105</v>
      </c>
    </row>
    <row r="2674" spans="2:2" x14ac:dyDescent="0.3">
      <c r="B2674" s="94" t="s">
        <v>9106</v>
      </c>
    </row>
    <row r="2676" spans="2:2" ht="18" x14ac:dyDescent="0.35">
      <c r="B2676" s="199" t="s">
        <v>855</v>
      </c>
    </row>
    <row r="2677" spans="2:2" x14ac:dyDescent="0.3">
      <c r="B2677" s="94" t="s">
        <v>9107</v>
      </c>
    </row>
    <row r="2678" spans="2:2" x14ac:dyDescent="0.3">
      <c r="B2678" s="94" t="s">
        <v>9108</v>
      </c>
    </row>
    <row r="2679" spans="2:2" x14ac:dyDescent="0.3">
      <c r="B2679" s="94" t="s">
        <v>9109</v>
      </c>
    </row>
    <row r="2680" spans="2:2" x14ac:dyDescent="0.3">
      <c r="B2680" s="94" t="s">
        <v>9110</v>
      </c>
    </row>
    <row r="2681" spans="2:2" x14ac:dyDescent="0.3">
      <c r="B2681" s="94" t="s">
        <v>9111</v>
      </c>
    </row>
    <row r="2682" spans="2:2" x14ac:dyDescent="0.3">
      <c r="B2682" s="94" t="s">
        <v>9112</v>
      </c>
    </row>
    <row r="2683" spans="2:2" x14ac:dyDescent="0.3">
      <c r="B2683" s="94" t="s">
        <v>9113</v>
      </c>
    </row>
    <row r="2684" spans="2:2" x14ac:dyDescent="0.3">
      <c r="B2684" s="94" t="s">
        <v>9114</v>
      </c>
    </row>
    <row r="2685" spans="2:2" x14ac:dyDescent="0.3">
      <c r="B2685" s="94" t="s">
        <v>5518</v>
      </c>
    </row>
    <row r="2687" spans="2:2" ht="18" x14ac:dyDescent="0.35">
      <c r="B2687" s="199" t="s">
        <v>858</v>
      </c>
    </row>
    <row r="2688" spans="2:2" x14ac:dyDescent="0.3">
      <c r="B2688" s="94" t="s">
        <v>9115</v>
      </c>
    </row>
    <row r="2689" spans="2:2" x14ac:dyDescent="0.3">
      <c r="B2689" s="94" t="s">
        <v>9116</v>
      </c>
    </row>
    <row r="2690" spans="2:2" x14ac:dyDescent="0.3">
      <c r="B2690" s="94" t="s">
        <v>9117</v>
      </c>
    </row>
    <row r="2692" spans="2:2" ht="18" x14ac:dyDescent="0.35">
      <c r="B2692" s="199" t="s">
        <v>859</v>
      </c>
    </row>
    <row r="2693" spans="2:2" x14ac:dyDescent="0.3">
      <c r="B2693" s="94" t="s">
        <v>9118</v>
      </c>
    </row>
    <row r="2694" spans="2:2" x14ac:dyDescent="0.3">
      <c r="B2694" s="94" t="s">
        <v>9119</v>
      </c>
    </row>
    <row r="2696" spans="2:2" ht="18" x14ac:dyDescent="0.35">
      <c r="B2696" s="199" t="s">
        <v>861</v>
      </c>
    </row>
    <row r="2697" spans="2:2" x14ac:dyDescent="0.3">
      <c r="B2697" s="94" t="s">
        <v>9120</v>
      </c>
    </row>
    <row r="2698" spans="2:2" x14ac:dyDescent="0.3">
      <c r="B2698" s="94" t="s">
        <v>9121</v>
      </c>
    </row>
    <row r="2699" spans="2:2" x14ac:dyDescent="0.3">
      <c r="B2699" s="94" t="s">
        <v>9119</v>
      </c>
    </row>
    <row r="2701" spans="2:2" ht="18" x14ac:dyDescent="0.35">
      <c r="B2701" s="199" t="s">
        <v>863</v>
      </c>
    </row>
    <row r="2702" spans="2:2" x14ac:dyDescent="0.3">
      <c r="B2702" s="94" t="s">
        <v>9122</v>
      </c>
    </row>
    <row r="2703" spans="2:2" x14ac:dyDescent="0.3">
      <c r="B2703" s="94" t="s">
        <v>9123</v>
      </c>
    </row>
    <row r="2705" spans="2:2" ht="18" x14ac:dyDescent="0.35">
      <c r="B2705" s="199" t="s">
        <v>865</v>
      </c>
    </row>
    <row r="2706" spans="2:2" x14ac:dyDescent="0.3">
      <c r="B2706" s="94" t="s">
        <v>9124</v>
      </c>
    </row>
    <row r="2707" spans="2:2" x14ac:dyDescent="0.3">
      <c r="B2707" s="94" t="s">
        <v>9125</v>
      </c>
    </row>
    <row r="2709" spans="2:2" ht="18" x14ac:dyDescent="0.35">
      <c r="B2709" s="199" t="s">
        <v>866</v>
      </c>
    </row>
    <row r="2710" spans="2:2" x14ac:dyDescent="0.3">
      <c r="B2710" s="94" t="s">
        <v>9126</v>
      </c>
    </row>
    <row r="2711" spans="2:2" x14ac:dyDescent="0.3">
      <c r="B2711" s="94" t="s">
        <v>9127</v>
      </c>
    </row>
    <row r="2712" spans="2:2" x14ac:dyDescent="0.3">
      <c r="B2712" s="94" t="s">
        <v>9128</v>
      </c>
    </row>
    <row r="2714" spans="2:2" ht="18" x14ac:dyDescent="0.35">
      <c r="B2714" s="199" t="s">
        <v>867</v>
      </c>
    </row>
    <row r="2715" spans="2:2" x14ac:dyDescent="0.3">
      <c r="B2715" s="94" t="s">
        <v>9129</v>
      </c>
    </row>
    <row r="2716" spans="2:2" x14ac:dyDescent="0.3">
      <c r="B2716" s="94" t="s">
        <v>9130</v>
      </c>
    </row>
    <row r="2717" spans="2:2" x14ac:dyDescent="0.3">
      <c r="B2717" s="94" t="s">
        <v>9131</v>
      </c>
    </row>
    <row r="2718" spans="2:2" x14ac:dyDescent="0.3">
      <c r="B2718" s="94" t="s">
        <v>9132</v>
      </c>
    </row>
    <row r="2719" spans="2:2" x14ac:dyDescent="0.3">
      <c r="B2719" s="94" t="s">
        <v>9133</v>
      </c>
    </row>
    <row r="2720" spans="2:2" x14ac:dyDescent="0.3">
      <c r="B2720" s="94" t="s">
        <v>9134</v>
      </c>
    </row>
    <row r="2721" spans="2:2" x14ac:dyDescent="0.3">
      <c r="B2721" s="94" t="s">
        <v>9135</v>
      </c>
    </row>
    <row r="2722" spans="2:2" x14ac:dyDescent="0.3">
      <c r="B2722" s="94" t="s">
        <v>9136</v>
      </c>
    </row>
    <row r="2723" spans="2:2" x14ac:dyDescent="0.3">
      <c r="B2723" s="94" t="s">
        <v>9137</v>
      </c>
    </row>
    <row r="2724" spans="2:2" x14ac:dyDescent="0.3">
      <c r="B2724" s="94" t="s">
        <v>9138</v>
      </c>
    </row>
    <row r="2725" spans="2:2" x14ac:dyDescent="0.3">
      <c r="B2725" s="94" t="s">
        <v>9139</v>
      </c>
    </row>
    <row r="2726" spans="2:2" x14ac:dyDescent="0.3">
      <c r="B2726" s="94" t="s">
        <v>9140</v>
      </c>
    </row>
    <row r="2727" spans="2:2" x14ac:dyDescent="0.3">
      <c r="B2727" s="94" t="s">
        <v>9141</v>
      </c>
    </row>
    <row r="2728" spans="2:2" x14ac:dyDescent="0.3">
      <c r="B2728" s="94" t="s">
        <v>9142</v>
      </c>
    </row>
    <row r="2729" spans="2:2" x14ac:dyDescent="0.3">
      <c r="B2729" s="94" t="s">
        <v>9143</v>
      </c>
    </row>
    <row r="2730" spans="2:2" x14ac:dyDescent="0.3">
      <c r="B2730" s="94" t="s">
        <v>9144</v>
      </c>
    </row>
    <row r="2731" spans="2:2" x14ac:dyDescent="0.3">
      <c r="B2731" s="94" t="s">
        <v>9145</v>
      </c>
    </row>
    <row r="2733" spans="2:2" ht="18" x14ac:dyDescent="0.35">
      <c r="B2733" s="199" t="s">
        <v>868</v>
      </c>
    </row>
    <row r="2734" spans="2:2" x14ac:dyDescent="0.3">
      <c r="B2734" s="94" t="s">
        <v>9146</v>
      </c>
    </row>
    <row r="2735" spans="2:2" x14ac:dyDescent="0.3">
      <c r="B2735" s="94" t="s">
        <v>9147</v>
      </c>
    </row>
    <row r="2736" spans="2:2" x14ac:dyDescent="0.3">
      <c r="B2736" s="94" t="s">
        <v>9148</v>
      </c>
    </row>
    <row r="2737" spans="2:2" x14ac:dyDescent="0.3">
      <c r="B2737" s="94" t="s">
        <v>9149</v>
      </c>
    </row>
    <row r="2738" spans="2:2" x14ac:dyDescent="0.3">
      <c r="B2738" s="94" t="s">
        <v>9150</v>
      </c>
    </row>
    <row r="2740" spans="2:2" ht="18" x14ac:dyDescent="0.35">
      <c r="B2740" s="199" t="s">
        <v>869</v>
      </c>
    </row>
    <row r="2741" spans="2:2" x14ac:dyDescent="0.3">
      <c r="B2741" s="94" t="s">
        <v>9151</v>
      </c>
    </row>
    <row r="2742" spans="2:2" x14ac:dyDescent="0.3">
      <c r="B2742" s="94" t="s">
        <v>9152</v>
      </c>
    </row>
    <row r="2744" spans="2:2" ht="18" x14ac:dyDescent="0.35">
      <c r="B2744" s="199" t="s">
        <v>870</v>
      </c>
    </row>
    <row r="2745" spans="2:2" x14ac:dyDescent="0.3">
      <c r="B2745" s="94" t="s">
        <v>9126</v>
      </c>
    </row>
    <row r="2746" spans="2:2" x14ac:dyDescent="0.3">
      <c r="B2746" s="94" t="s">
        <v>9153</v>
      </c>
    </row>
    <row r="2747" spans="2:2" x14ac:dyDescent="0.3">
      <c r="B2747" s="94" t="s">
        <v>9128</v>
      </c>
    </row>
    <row r="2749" spans="2:2" ht="18" x14ac:dyDescent="0.35">
      <c r="B2749" s="199" t="s">
        <v>871</v>
      </c>
    </row>
    <row r="2750" spans="2:2" x14ac:dyDescent="0.3">
      <c r="B2750" s="94" t="s">
        <v>9154</v>
      </c>
    </row>
    <row r="2751" spans="2:2" x14ac:dyDescent="0.3">
      <c r="B2751" s="94" t="s">
        <v>9155</v>
      </c>
    </row>
    <row r="2753" spans="2:2" ht="18" x14ac:dyDescent="0.35">
      <c r="B2753" s="199" t="s">
        <v>872</v>
      </c>
    </row>
    <row r="2754" spans="2:2" x14ac:dyDescent="0.3">
      <c r="B2754" s="94" t="s">
        <v>9115</v>
      </c>
    </row>
    <row r="2755" spans="2:2" x14ac:dyDescent="0.3">
      <c r="B2755" s="94" t="s">
        <v>9156</v>
      </c>
    </row>
    <row r="2757" spans="2:2" ht="18" x14ac:dyDescent="0.35">
      <c r="B2757" s="199" t="s">
        <v>873</v>
      </c>
    </row>
    <row r="2758" spans="2:2" x14ac:dyDescent="0.3">
      <c r="B2758" s="94" t="s">
        <v>9157</v>
      </c>
    </row>
    <row r="2760" spans="2:2" ht="18" x14ac:dyDescent="0.35">
      <c r="B2760" s="199" t="s">
        <v>874</v>
      </c>
    </row>
    <row r="2761" spans="2:2" x14ac:dyDescent="0.3">
      <c r="B2761" s="94" t="s">
        <v>9158</v>
      </c>
    </row>
    <row r="2762" spans="2:2" x14ac:dyDescent="0.3">
      <c r="B2762" s="94" t="s">
        <v>9159</v>
      </c>
    </row>
    <row r="2763" spans="2:2" x14ac:dyDescent="0.3">
      <c r="B2763" s="94" t="s">
        <v>9160</v>
      </c>
    </row>
    <row r="2765" spans="2:2" ht="18" x14ac:dyDescent="0.35">
      <c r="B2765" s="199" t="s">
        <v>875</v>
      </c>
    </row>
    <row r="2766" spans="2:2" x14ac:dyDescent="0.3">
      <c r="B2766" s="94" t="s">
        <v>9161</v>
      </c>
    </row>
    <row r="2767" spans="2:2" x14ac:dyDescent="0.3">
      <c r="B2767" s="94" t="s">
        <v>9162</v>
      </c>
    </row>
    <row r="2768" spans="2:2" x14ac:dyDescent="0.3">
      <c r="B2768" s="94" t="s">
        <v>9163</v>
      </c>
    </row>
    <row r="2769" spans="2:2" x14ac:dyDescent="0.3">
      <c r="B2769" s="94" t="s">
        <v>9164</v>
      </c>
    </row>
    <row r="2770" spans="2:2" x14ac:dyDescent="0.3">
      <c r="B2770" s="94" t="s">
        <v>9165</v>
      </c>
    </row>
    <row r="2771" spans="2:2" x14ac:dyDescent="0.3">
      <c r="B2771" s="94" t="s">
        <v>9166</v>
      </c>
    </row>
    <row r="2772" spans="2:2" x14ac:dyDescent="0.3">
      <c r="B2772" s="94" t="s">
        <v>9167</v>
      </c>
    </row>
    <row r="2773" spans="2:2" x14ac:dyDescent="0.3">
      <c r="B2773" s="94" t="s">
        <v>9168</v>
      </c>
    </row>
    <row r="2774" spans="2:2" x14ac:dyDescent="0.3">
      <c r="B2774" s="94" t="s">
        <v>9169</v>
      </c>
    </row>
    <row r="2775" spans="2:2" x14ac:dyDescent="0.3">
      <c r="B2775" s="94" t="s">
        <v>5458</v>
      </c>
    </row>
    <row r="2777" spans="2:2" ht="18" x14ac:dyDescent="0.35">
      <c r="B2777" s="199" t="s">
        <v>876</v>
      </c>
    </row>
    <row r="2778" spans="2:2" x14ac:dyDescent="0.3">
      <c r="B2778" s="94" t="s">
        <v>9170</v>
      </c>
    </row>
    <row r="2779" spans="2:2" x14ac:dyDescent="0.3">
      <c r="B2779" s="94" t="s">
        <v>9171</v>
      </c>
    </row>
    <row r="2780" spans="2:2" x14ac:dyDescent="0.3">
      <c r="B2780" s="94" t="s">
        <v>9172</v>
      </c>
    </row>
    <row r="2781" spans="2:2" x14ac:dyDescent="0.3">
      <c r="B2781" s="94" t="s">
        <v>9173</v>
      </c>
    </row>
    <row r="2783" spans="2:2" ht="18" x14ac:dyDescent="0.35">
      <c r="B2783" s="199" t="s">
        <v>877</v>
      </c>
    </row>
    <row r="2784" spans="2:2" x14ac:dyDescent="0.3">
      <c r="B2784" s="94" t="s">
        <v>9174</v>
      </c>
    </row>
    <row r="2785" spans="2:2" x14ac:dyDescent="0.3">
      <c r="B2785" s="94" t="s">
        <v>9155</v>
      </c>
    </row>
    <row r="2787" spans="2:2" ht="18" x14ac:dyDescent="0.35">
      <c r="B2787" s="199" t="s">
        <v>878</v>
      </c>
    </row>
    <row r="2788" spans="2:2" x14ac:dyDescent="0.3">
      <c r="B2788" s="94" t="s">
        <v>9175</v>
      </c>
    </row>
    <row r="2789" spans="2:2" x14ac:dyDescent="0.3">
      <c r="B2789" s="94" t="s">
        <v>9176</v>
      </c>
    </row>
    <row r="2790" spans="2:2" x14ac:dyDescent="0.3">
      <c r="B2790" s="94" t="s">
        <v>9155</v>
      </c>
    </row>
    <row r="2792" spans="2:2" ht="18" x14ac:dyDescent="0.35">
      <c r="B2792" s="199" t="s">
        <v>879</v>
      </c>
    </row>
    <row r="2793" spans="2:2" x14ac:dyDescent="0.3">
      <c r="B2793" s="94" t="s">
        <v>9120</v>
      </c>
    </row>
    <row r="2794" spans="2:2" x14ac:dyDescent="0.3">
      <c r="B2794" s="94" t="s">
        <v>9177</v>
      </c>
    </row>
    <row r="2795" spans="2:2" x14ac:dyDescent="0.3">
      <c r="B2795" s="94" t="s">
        <v>9178</v>
      </c>
    </row>
    <row r="2796" spans="2:2" x14ac:dyDescent="0.3">
      <c r="B2796" s="94" t="s">
        <v>8704</v>
      </c>
    </row>
    <row r="2798" spans="2:2" ht="18" x14ac:dyDescent="0.35">
      <c r="B2798" s="199" t="s">
        <v>880</v>
      </c>
    </row>
    <row r="2799" spans="2:2" x14ac:dyDescent="0.3">
      <c r="B2799" s="94" t="s">
        <v>9179</v>
      </c>
    </row>
    <row r="2800" spans="2:2" x14ac:dyDescent="0.3">
      <c r="B2800" s="94" t="s">
        <v>9180</v>
      </c>
    </row>
    <row r="2801" spans="2:2" x14ac:dyDescent="0.3">
      <c r="B2801" s="94" t="s">
        <v>9181</v>
      </c>
    </row>
    <row r="2803" spans="2:2" ht="18" x14ac:dyDescent="0.35">
      <c r="B2803" s="199" t="s">
        <v>881</v>
      </c>
    </row>
    <row r="2804" spans="2:2" x14ac:dyDescent="0.3">
      <c r="B2804" s="94" t="s">
        <v>9182</v>
      </c>
    </row>
    <row r="2805" spans="2:2" x14ac:dyDescent="0.3">
      <c r="B2805" s="94" t="s">
        <v>9183</v>
      </c>
    </row>
    <row r="2807" spans="2:2" ht="18" x14ac:dyDescent="0.35">
      <c r="B2807" s="199" t="s">
        <v>882</v>
      </c>
    </row>
    <row r="2808" spans="2:2" x14ac:dyDescent="0.3">
      <c r="B2808" s="94" t="s">
        <v>9179</v>
      </c>
    </row>
    <row r="2809" spans="2:2" x14ac:dyDescent="0.3">
      <c r="B2809" s="94" t="s">
        <v>9184</v>
      </c>
    </row>
    <row r="2810" spans="2:2" x14ac:dyDescent="0.3">
      <c r="B2810" s="94" t="s">
        <v>9185</v>
      </c>
    </row>
    <row r="2811" spans="2:2" x14ac:dyDescent="0.3">
      <c r="B2811" s="94" t="s">
        <v>9186</v>
      </c>
    </row>
    <row r="2813" spans="2:2" ht="18" x14ac:dyDescent="0.35">
      <c r="B2813" s="199" t="s">
        <v>883</v>
      </c>
    </row>
    <row r="2814" spans="2:2" x14ac:dyDescent="0.3">
      <c r="B2814" s="94" t="s">
        <v>9120</v>
      </c>
    </row>
    <row r="2815" spans="2:2" x14ac:dyDescent="0.3">
      <c r="B2815" s="94" t="s">
        <v>9187</v>
      </c>
    </row>
    <row r="2816" spans="2:2" x14ac:dyDescent="0.3">
      <c r="B2816" s="94" t="s">
        <v>9188</v>
      </c>
    </row>
    <row r="2818" spans="2:2" ht="18" x14ac:dyDescent="0.35">
      <c r="B2818" s="199" t="s">
        <v>884</v>
      </c>
    </row>
    <row r="2819" spans="2:2" x14ac:dyDescent="0.3">
      <c r="B2819" s="94" t="s">
        <v>9115</v>
      </c>
    </row>
    <row r="2820" spans="2:2" x14ac:dyDescent="0.3">
      <c r="B2820" s="94" t="s">
        <v>9189</v>
      </c>
    </row>
    <row r="2821" spans="2:2" x14ac:dyDescent="0.3">
      <c r="B2821" s="94" t="s">
        <v>9190</v>
      </c>
    </row>
    <row r="2823" spans="2:2" ht="18" x14ac:dyDescent="0.35">
      <c r="B2823" s="199" t="s">
        <v>885</v>
      </c>
    </row>
    <row r="2824" spans="2:2" x14ac:dyDescent="0.3">
      <c r="B2824" s="94" t="s">
        <v>9126</v>
      </c>
    </row>
    <row r="2825" spans="2:2" x14ac:dyDescent="0.3">
      <c r="B2825" s="94" t="s">
        <v>9191</v>
      </c>
    </row>
    <row r="2826" spans="2:2" x14ac:dyDescent="0.3">
      <c r="B2826" s="94" t="s">
        <v>9128</v>
      </c>
    </row>
    <row r="2828" spans="2:2" ht="18" x14ac:dyDescent="0.35">
      <c r="B2828" s="199" t="s">
        <v>886</v>
      </c>
    </row>
    <row r="2829" spans="2:2" x14ac:dyDescent="0.3">
      <c r="B2829" s="94" t="s">
        <v>9179</v>
      </c>
    </row>
    <row r="2830" spans="2:2" x14ac:dyDescent="0.3">
      <c r="B2830" s="94" t="s">
        <v>9192</v>
      </c>
    </row>
    <row r="2831" spans="2:2" x14ac:dyDescent="0.3">
      <c r="B2831" s="94" t="s">
        <v>9193</v>
      </c>
    </row>
    <row r="2833" spans="2:2" ht="18" x14ac:dyDescent="0.35">
      <c r="B2833" s="199" t="s">
        <v>887</v>
      </c>
    </row>
    <row r="2834" spans="2:2" x14ac:dyDescent="0.3">
      <c r="B2834" s="94" t="s">
        <v>9194</v>
      </c>
    </row>
    <row r="2835" spans="2:2" x14ac:dyDescent="0.3">
      <c r="B2835" s="94" t="s">
        <v>9181</v>
      </c>
    </row>
    <row r="2837" spans="2:2" ht="18" x14ac:dyDescent="0.35">
      <c r="B2837" s="199" t="s">
        <v>889</v>
      </c>
    </row>
    <row r="2838" spans="2:2" x14ac:dyDescent="0.3">
      <c r="B2838" s="94" t="s">
        <v>9195</v>
      </c>
    </row>
    <row r="2839" spans="2:2" x14ac:dyDescent="0.3">
      <c r="B2839" s="94" t="s">
        <v>9196</v>
      </c>
    </row>
    <row r="2840" spans="2:2" x14ac:dyDescent="0.3">
      <c r="B2840" s="94" t="s">
        <v>6991</v>
      </c>
    </row>
    <row r="2842" spans="2:2" ht="18" x14ac:dyDescent="0.35">
      <c r="B2842" s="199" t="s">
        <v>891</v>
      </c>
    </row>
    <row r="2843" spans="2:2" x14ac:dyDescent="0.3">
      <c r="B2843" s="94" t="s">
        <v>9175</v>
      </c>
    </row>
    <row r="2844" spans="2:2" x14ac:dyDescent="0.3">
      <c r="B2844" s="94" t="s">
        <v>9197</v>
      </c>
    </row>
    <row r="2845" spans="2:2" x14ac:dyDescent="0.3">
      <c r="B2845" s="94" t="s">
        <v>9155</v>
      </c>
    </row>
    <row r="2847" spans="2:2" ht="18" x14ac:dyDescent="0.35">
      <c r="B2847" s="199" t="s">
        <v>892</v>
      </c>
    </row>
    <row r="2848" spans="2:2" x14ac:dyDescent="0.3">
      <c r="B2848" s="94" t="s">
        <v>9198</v>
      </c>
    </row>
    <row r="2849" spans="2:2" x14ac:dyDescent="0.3">
      <c r="B2849" s="94" t="s">
        <v>9199</v>
      </c>
    </row>
    <row r="2850" spans="2:2" x14ac:dyDescent="0.3">
      <c r="B2850" s="94" t="s">
        <v>9200</v>
      </c>
    </row>
    <row r="2851" spans="2:2" x14ac:dyDescent="0.3">
      <c r="B2851" s="94" t="s">
        <v>9201</v>
      </c>
    </row>
    <row r="2852" spans="2:2" x14ac:dyDescent="0.3">
      <c r="B2852" s="94" t="s">
        <v>9202</v>
      </c>
    </row>
    <row r="2853" spans="2:2" x14ac:dyDescent="0.3">
      <c r="B2853" s="94" t="s">
        <v>9203</v>
      </c>
    </row>
    <row r="2854" spans="2:2" x14ac:dyDescent="0.3">
      <c r="B2854" s="94" t="s">
        <v>9204</v>
      </c>
    </row>
    <row r="2856" spans="2:2" ht="18" x14ac:dyDescent="0.35">
      <c r="B2856" s="199" t="s">
        <v>893</v>
      </c>
    </row>
    <row r="2857" spans="2:2" x14ac:dyDescent="0.3">
      <c r="B2857" s="94" t="s">
        <v>9120</v>
      </c>
    </row>
    <row r="2858" spans="2:2" x14ac:dyDescent="0.3">
      <c r="B2858" s="94" t="s">
        <v>9205</v>
      </c>
    </row>
    <row r="2859" spans="2:2" x14ac:dyDescent="0.3">
      <c r="B2859" s="94" t="s">
        <v>9155</v>
      </c>
    </row>
    <row r="2861" spans="2:2" ht="18" x14ac:dyDescent="0.35">
      <c r="B2861" s="199" t="s">
        <v>894</v>
      </c>
    </row>
    <row r="2862" spans="2:2" x14ac:dyDescent="0.3">
      <c r="B2862" s="94" t="s">
        <v>9175</v>
      </c>
    </row>
    <row r="2863" spans="2:2" x14ac:dyDescent="0.3">
      <c r="B2863" s="94" t="s">
        <v>9206</v>
      </c>
    </row>
    <row r="2864" spans="2:2" x14ac:dyDescent="0.3">
      <c r="B2864" s="94" t="s">
        <v>9207</v>
      </c>
    </row>
    <row r="2865" spans="2:2" x14ac:dyDescent="0.3">
      <c r="B2865" s="94" t="s">
        <v>9208</v>
      </c>
    </row>
    <row r="2866" spans="2:2" x14ac:dyDescent="0.3">
      <c r="B2866" s="94" t="s">
        <v>9209</v>
      </c>
    </row>
    <row r="2868" spans="2:2" ht="18" x14ac:dyDescent="0.35">
      <c r="B2868" s="199" t="s">
        <v>9210</v>
      </c>
    </row>
    <row r="2869" spans="2:2" ht="18" x14ac:dyDescent="0.35">
      <c r="B2869" s="199" t="s">
        <v>904</v>
      </c>
    </row>
    <row r="2870" spans="2:2" x14ac:dyDescent="0.3">
      <c r="B2870" s="94" t="s">
        <v>9211</v>
      </c>
    </row>
    <row r="2871" spans="2:2" x14ac:dyDescent="0.3">
      <c r="B2871" s="94" t="s">
        <v>9212</v>
      </c>
    </row>
    <row r="2872" spans="2:2" x14ac:dyDescent="0.3">
      <c r="B2872" s="94" t="s">
        <v>9213</v>
      </c>
    </row>
    <row r="2873" spans="2:2" x14ac:dyDescent="0.3">
      <c r="B2873" s="94" t="s">
        <v>9214</v>
      </c>
    </row>
    <row r="2874" spans="2:2" x14ac:dyDescent="0.3">
      <c r="B2874" s="94" t="s">
        <v>9215</v>
      </c>
    </row>
    <row r="2875" spans="2:2" x14ac:dyDescent="0.3">
      <c r="B2875" s="94" t="s">
        <v>9216</v>
      </c>
    </row>
    <row r="2876" spans="2:2" x14ac:dyDescent="0.3">
      <c r="B2876" s="94" t="s">
        <v>9217</v>
      </c>
    </row>
    <row r="2877" spans="2:2" x14ac:dyDescent="0.3">
      <c r="B2877" s="94" t="s">
        <v>9218</v>
      </c>
    </row>
    <row r="2878" spans="2:2" x14ac:dyDescent="0.3">
      <c r="B2878" s="94" t="s">
        <v>9219</v>
      </c>
    </row>
    <row r="2880" spans="2:2" ht="18" x14ac:dyDescent="0.35">
      <c r="B2880" s="199" t="s">
        <v>9220</v>
      </c>
    </row>
    <row r="2881" spans="2:2" x14ac:dyDescent="0.3">
      <c r="B2881" s="94" t="s">
        <v>9221</v>
      </c>
    </row>
    <row r="2882" spans="2:2" x14ac:dyDescent="0.3">
      <c r="B2882" s="94" t="s">
        <v>9222</v>
      </c>
    </row>
    <row r="2883" spans="2:2" x14ac:dyDescent="0.3">
      <c r="B2883" s="94" t="s">
        <v>9223</v>
      </c>
    </row>
    <row r="2884" spans="2:2" x14ac:dyDescent="0.3">
      <c r="B2884" s="94" t="s">
        <v>9224</v>
      </c>
    </row>
    <row r="2885" spans="2:2" x14ac:dyDescent="0.3">
      <c r="B2885" s="94" t="s">
        <v>9225</v>
      </c>
    </row>
    <row r="2886" spans="2:2" x14ac:dyDescent="0.3">
      <c r="B2886" s="94" t="s">
        <v>9226</v>
      </c>
    </row>
    <row r="2887" spans="2:2" x14ac:dyDescent="0.3">
      <c r="B2887" s="94" t="s">
        <v>9227</v>
      </c>
    </row>
    <row r="2888" spans="2:2" x14ac:dyDescent="0.3">
      <c r="B2888" s="94" t="s">
        <v>9228</v>
      </c>
    </row>
    <row r="2890" spans="2:2" ht="18" x14ac:dyDescent="0.35">
      <c r="B2890" s="199" t="s">
        <v>906</v>
      </c>
    </row>
    <row r="2891" spans="2:2" x14ac:dyDescent="0.3">
      <c r="B2891" s="94" t="s">
        <v>9229</v>
      </c>
    </row>
    <row r="2892" spans="2:2" x14ac:dyDescent="0.3">
      <c r="B2892" s="94" t="s">
        <v>9230</v>
      </c>
    </row>
    <row r="2893" spans="2:2" x14ac:dyDescent="0.3">
      <c r="B2893" s="94" t="s">
        <v>9231</v>
      </c>
    </row>
    <row r="2894" spans="2:2" x14ac:dyDescent="0.3">
      <c r="B2894" s="94" t="s">
        <v>9232</v>
      </c>
    </row>
    <row r="2895" spans="2:2" x14ac:dyDescent="0.3">
      <c r="B2895" s="94" t="s">
        <v>9233</v>
      </c>
    </row>
    <row r="2896" spans="2:2" x14ac:dyDescent="0.3">
      <c r="B2896" s="94" t="s">
        <v>9234</v>
      </c>
    </row>
    <row r="2897" spans="2:2" x14ac:dyDescent="0.3">
      <c r="B2897" s="94" t="s">
        <v>9235</v>
      </c>
    </row>
    <row r="2898" spans="2:2" x14ac:dyDescent="0.3">
      <c r="B2898" s="94" t="s">
        <v>9236</v>
      </c>
    </row>
    <row r="2899" spans="2:2" x14ac:dyDescent="0.3">
      <c r="B2899" s="94" t="s">
        <v>9237</v>
      </c>
    </row>
    <row r="2900" spans="2:2" x14ac:dyDescent="0.3">
      <c r="B2900" s="94" t="s">
        <v>9238</v>
      </c>
    </row>
    <row r="2902" spans="2:2" ht="18" x14ac:dyDescent="0.35">
      <c r="B2902" s="199" t="s">
        <v>907</v>
      </c>
    </row>
    <row r="2903" spans="2:2" x14ac:dyDescent="0.3">
      <c r="B2903" s="94" t="s">
        <v>9239</v>
      </c>
    </row>
    <row r="2904" spans="2:2" x14ac:dyDescent="0.3">
      <c r="B2904" s="94" t="s">
        <v>9240</v>
      </c>
    </row>
    <row r="2905" spans="2:2" x14ac:dyDescent="0.3">
      <c r="B2905" s="94" t="s">
        <v>9241</v>
      </c>
    </row>
    <row r="2906" spans="2:2" x14ac:dyDescent="0.3">
      <c r="B2906" s="94" t="s">
        <v>9242</v>
      </c>
    </row>
    <row r="2907" spans="2:2" x14ac:dyDescent="0.3">
      <c r="B2907" s="94" t="s">
        <v>9243</v>
      </c>
    </row>
    <row r="2908" spans="2:2" x14ac:dyDescent="0.3">
      <c r="B2908" s="94" t="s">
        <v>9244</v>
      </c>
    </row>
    <row r="2909" spans="2:2" x14ac:dyDescent="0.3">
      <c r="B2909" s="94" t="s">
        <v>9245</v>
      </c>
    </row>
    <row r="2910" spans="2:2" x14ac:dyDescent="0.3">
      <c r="B2910" s="94" t="s">
        <v>9246</v>
      </c>
    </row>
    <row r="2911" spans="2:2" x14ac:dyDescent="0.3">
      <c r="B2911" s="94" t="s">
        <v>9247</v>
      </c>
    </row>
    <row r="2912" spans="2:2" x14ac:dyDescent="0.3">
      <c r="B2912" s="94" t="s">
        <v>9248</v>
      </c>
    </row>
    <row r="2914" spans="2:2" ht="18" x14ac:dyDescent="0.35">
      <c r="B2914" s="199" t="s">
        <v>908</v>
      </c>
    </row>
    <row r="2915" spans="2:2" x14ac:dyDescent="0.3">
      <c r="B2915" s="94" t="s">
        <v>9249</v>
      </c>
    </row>
    <row r="2916" spans="2:2" x14ac:dyDescent="0.3">
      <c r="B2916" s="94" t="s">
        <v>9250</v>
      </c>
    </row>
    <row r="2917" spans="2:2" x14ac:dyDescent="0.3">
      <c r="B2917" s="94" t="s">
        <v>9251</v>
      </c>
    </row>
    <row r="2919" spans="2:2" ht="18" x14ac:dyDescent="0.35">
      <c r="B2919" s="199" t="s">
        <v>909</v>
      </c>
    </row>
    <row r="2920" spans="2:2" x14ac:dyDescent="0.3">
      <c r="B2920" s="94" t="s">
        <v>9252</v>
      </c>
    </row>
    <row r="2921" spans="2:2" x14ac:dyDescent="0.3">
      <c r="B2921" s="94" t="s">
        <v>9253</v>
      </c>
    </row>
    <row r="2922" spans="2:2" x14ac:dyDescent="0.3">
      <c r="B2922" s="94" t="s">
        <v>9254</v>
      </c>
    </row>
    <row r="2923" spans="2:2" x14ac:dyDescent="0.3">
      <c r="B2923" s="94" t="s">
        <v>9255</v>
      </c>
    </row>
    <row r="2924" spans="2:2" x14ac:dyDescent="0.3">
      <c r="B2924" s="94" t="s">
        <v>9256</v>
      </c>
    </row>
    <row r="2925" spans="2:2" x14ac:dyDescent="0.3">
      <c r="B2925" s="94" t="s">
        <v>9257</v>
      </c>
    </row>
    <row r="2926" spans="2:2" x14ac:dyDescent="0.3">
      <c r="B2926" s="94" t="s">
        <v>9258</v>
      </c>
    </row>
    <row r="2927" spans="2:2" x14ac:dyDescent="0.3">
      <c r="B2927" s="94" t="s">
        <v>9259</v>
      </c>
    </row>
    <row r="2928" spans="2:2" x14ac:dyDescent="0.3">
      <c r="B2928" s="94" t="s">
        <v>9260</v>
      </c>
    </row>
    <row r="2929" spans="2:2" x14ac:dyDescent="0.3">
      <c r="B2929" s="94" t="s">
        <v>9261</v>
      </c>
    </row>
    <row r="2930" spans="2:2" x14ac:dyDescent="0.3">
      <c r="B2930" s="94" t="s">
        <v>9262</v>
      </c>
    </row>
    <row r="2931" spans="2:2" x14ac:dyDescent="0.3">
      <c r="B2931" s="94" t="s">
        <v>9263</v>
      </c>
    </row>
    <row r="2932" spans="2:2" x14ac:dyDescent="0.3">
      <c r="B2932" s="94" t="s">
        <v>9264</v>
      </c>
    </row>
    <row r="2933" spans="2:2" x14ac:dyDescent="0.3">
      <c r="B2933" s="94" t="s">
        <v>9265</v>
      </c>
    </row>
    <row r="2934" spans="2:2" x14ac:dyDescent="0.3">
      <c r="B2934" s="94" t="s">
        <v>9266</v>
      </c>
    </row>
    <row r="2936" spans="2:2" ht="18" x14ac:dyDescent="0.35">
      <c r="B2936" s="199" t="s">
        <v>911</v>
      </c>
    </row>
    <row r="2937" spans="2:2" x14ac:dyDescent="0.3">
      <c r="B2937" s="94" t="s">
        <v>9267</v>
      </c>
    </row>
    <row r="2938" spans="2:2" x14ac:dyDescent="0.3">
      <c r="B2938" s="94" t="s">
        <v>9268</v>
      </c>
    </row>
    <row r="2939" spans="2:2" x14ac:dyDescent="0.3">
      <c r="B2939" s="94" t="s">
        <v>9269</v>
      </c>
    </row>
    <row r="2940" spans="2:2" x14ac:dyDescent="0.3">
      <c r="B2940" s="94" t="s">
        <v>9270</v>
      </c>
    </row>
    <row r="2941" spans="2:2" x14ac:dyDescent="0.3">
      <c r="B2941" s="94" t="s">
        <v>9271</v>
      </c>
    </row>
    <row r="2943" spans="2:2" ht="18" x14ac:dyDescent="0.35">
      <c r="B2943" s="199" t="s">
        <v>912</v>
      </c>
    </row>
    <row r="2944" spans="2:2" x14ac:dyDescent="0.3">
      <c r="B2944" s="94" t="s">
        <v>9272</v>
      </c>
    </row>
    <row r="2945" spans="2:2" x14ac:dyDescent="0.3">
      <c r="B2945" s="94" t="s">
        <v>9273</v>
      </c>
    </row>
    <row r="2946" spans="2:2" x14ac:dyDescent="0.3">
      <c r="B2946" s="94" t="s">
        <v>9274</v>
      </c>
    </row>
    <row r="2947" spans="2:2" x14ac:dyDescent="0.3">
      <c r="B2947" s="94" t="s">
        <v>9275</v>
      </c>
    </row>
    <row r="2948" spans="2:2" x14ac:dyDescent="0.3">
      <c r="B2948" s="94" t="s">
        <v>9276</v>
      </c>
    </row>
    <row r="2950" spans="2:2" ht="18" x14ac:dyDescent="0.35">
      <c r="B2950" s="199" t="s">
        <v>913</v>
      </c>
    </row>
    <row r="2951" spans="2:2" x14ac:dyDescent="0.3">
      <c r="B2951" s="94" t="s">
        <v>9277</v>
      </c>
    </row>
    <row r="2952" spans="2:2" x14ac:dyDescent="0.3">
      <c r="B2952" s="94" t="s">
        <v>9278</v>
      </c>
    </row>
    <row r="2953" spans="2:2" x14ac:dyDescent="0.3">
      <c r="B2953" s="94" t="s">
        <v>9279</v>
      </c>
    </row>
    <row r="2954" spans="2:2" x14ac:dyDescent="0.3">
      <c r="B2954" s="94" t="s">
        <v>9280</v>
      </c>
    </row>
    <row r="2956" spans="2:2" ht="18" x14ac:dyDescent="0.35">
      <c r="B2956" s="199" t="s">
        <v>914</v>
      </c>
    </row>
    <row r="2957" spans="2:2" x14ac:dyDescent="0.3">
      <c r="B2957" s="94" t="s">
        <v>9249</v>
      </c>
    </row>
    <row r="2958" spans="2:2" x14ac:dyDescent="0.3">
      <c r="B2958" s="94" t="s">
        <v>9281</v>
      </c>
    </row>
    <row r="2959" spans="2:2" x14ac:dyDescent="0.3">
      <c r="B2959" s="94" t="s">
        <v>9282</v>
      </c>
    </row>
    <row r="2961" spans="2:2" ht="18" x14ac:dyDescent="0.35">
      <c r="B2961" s="199" t="s">
        <v>915</v>
      </c>
    </row>
    <row r="2962" spans="2:2" x14ac:dyDescent="0.3">
      <c r="B2962" s="94" t="s">
        <v>9283</v>
      </c>
    </row>
    <row r="2963" spans="2:2" x14ac:dyDescent="0.3">
      <c r="B2963" s="94" t="s">
        <v>9284</v>
      </c>
    </row>
    <row r="2964" spans="2:2" x14ac:dyDescent="0.3">
      <c r="B2964" s="94" t="s">
        <v>9285</v>
      </c>
    </row>
    <row r="2965" spans="2:2" x14ac:dyDescent="0.3">
      <c r="B2965" s="94" t="s">
        <v>9286</v>
      </c>
    </row>
    <row r="2966" spans="2:2" x14ac:dyDescent="0.3">
      <c r="B2966" s="94" t="s">
        <v>9287</v>
      </c>
    </row>
    <row r="2967" spans="2:2" x14ac:dyDescent="0.3">
      <c r="B2967" s="94" t="s">
        <v>9288</v>
      </c>
    </row>
    <row r="2968" spans="2:2" x14ac:dyDescent="0.3">
      <c r="B2968" s="94" t="s">
        <v>9289</v>
      </c>
    </row>
    <row r="2969" spans="2:2" x14ac:dyDescent="0.3">
      <c r="B2969" s="94" t="s">
        <v>9290</v>
      </c>
    </row>
    <row r="2970" spans="2:2" x14ac:dyDescent="0.3">
      <c r="B2970" s="94" t="s">
        <v>9291</v>
      </c>
    </row>
    <row r="2971" spans="2:2" x14ac:dyDescent="0.3">
      <c r="B2971" s="94" t="s">
        <v>9292</v>
      </c>
    </row>
    <row r="2973" spans="2:2" ht="18" x14ac:dyDescent="0.35">
      <c r="B2973" s="199" t="s">
        <v>916</v>
      </c>
    </row>
    <row r="2974" spans="2:2" x14ac:dyDescent="0.3">
      <c r="B2974" s="94" t="s">
        <v>9293</v>
      </c>
    </row>
    <row r="2975" spans="2:2" x14ac:dyDescent="0.3">
      <c r="B2975" s="94" t="s">
        <v>9294</v>
      </c>
    </row>
    <row r="2976" spans="2:2" x14ac:dyDescent="0.3">
      <c r="B2976" s="94" t="s">
        <v>9295</v>
      </c>
    </row>
    <row r="2977" spans="2:2" x14ac:dyDescent="0.3">
      <c r="B2977" s="94" t="s">
        <v>9296</v>
      </c>
    </row>
    <row r="2978" spans="2:2" x14ac:dyDescent="0.3">
      <c r="B2978" s="94" t="s">
        <v>9297</v>
      </c>
    </row>
    <row r="2979" spans="2:2" x14ac:dyDescent="0.3">
      <c r="B2979" s="94" t="s">
        <v>7319</v>
      </c>
    </row>
    <row r="2980" spans="2:2" x14ac:dyDescent="0.3">
      <c r="B2980" s="94" t="s">
        <v>9298</v>
      </c>
    </row>
    <row r="2981" spans="2:2" x14ac:dyDescent="0.3">
      <c r="B2981" s="94" t="s">
        <v>9299</v>
      </c>
    </row>
    <row r="2983" spans="2:2" ht="18" x14ac:dyDescent="0.35">
      <c r="B2983" s="199" t="s">
        <v>917</v>
      </c>
    </row>
    <row r="2984" spans="2:2" x14ac:dyDescent="0.3">
      <c r="B2984" s="94" t="s">
        <v>9300</v>
      </c>
    </row>
    <row r="2985" spans="2:2" x14ac:dyDescent="0.3">
      <c r="B2985" s="94" t="s">
        <v>9301</v>
      </c>
    </row>
    <row r="2986" spans="2:2" x14ac:dyDescent="0.3">
      <c r="B2986" s="94" t="s">
        <v>9302</v>
      </c>
    </row>
    <row r="2988" spans="2:2" ht="18" x14ac:dyDescent="0.35">
      <c r="B2988" s="199" t="s">
        <v>918</v>
      </c>
    </row>
    <row r="2989" spans="2:2" x14ac:dyDescent="0.3">
      <c r="B2989" s="94" t="s">
        <v>9303</v>
      </c>
    </row>
    <row r="2990" spans="2:2" x14ac:dyDescent="0.3">
      <c r="B2990" s="94" t="s">
        <v>9304</v>
      </c>
    </row>
    <row r="2991" spans="2:2" x14ac:dyDescent="0.3">
      <c r="B2991" s="94" t="s">
        <v>9305</v>
      </c>
    </row>
    <row r="2993" spans="2:2" ht="18" x14ac:dyDescent="0.35">
      <c r="B2993" s="199" t="s">
        <v>919</v>
      </c>
    </row>
    <row r="2994" spans="2:2" x14ac:dyDescent="0.3">
      <c r="B2994" s="94" t="s">
        <v>9249</v>
      </c>
    </row>
    <row r="2995" spans="2:2" x14ac:dyDescent="0.3">
      <c r="B2995" s="94" t="s">
        <v>9306</v>
      </c>
    </row>
    <row r="2996" spans="2:2" x14ac:dyDescent="0.3">
      <c r="B2996" s="94" t="s">
        <v>9282</v>
      </c>
    </row>
    <row r="2998" spans="2:2" ht="18" x14ac:dyDescent="0.35">
      <c r="B2998" s="199" t="s">
        <v>920</v>
      </c>
    </row>
    <row r="2999" spans="2:2" x14ac:dyDescent="0.3">
      <c r="B2999" s="94" t="s">
        <v>9307</v>
      </c>
    </row>
    <row r="3000" spans="2:2" x14ac:dyDescent="0.3">
      <c r="B3000" s="94" t="s">
        <v>9308</v>
      </c>
    </row>
    <row r="3001" spans="2:2" x14ac:dyDescent="0.3">
      <c r="B3001" s="94" t="s">
        <v>9309</v>
      </c>
    </row>
    <row r="3002" spans="2:2" x14ac:dyDescent="0.3">
      <c r="B3002" s="94" t="s">
        <v>9310</v>
      </c>
    </row>
    <row r="3003" spans="2:2" x14ac:dyDescent="0.3">
      <c r="B3003" s="94" t="s">
        <v>9311</v>
      </c>
    </row>
    <row r="3004" spans="2:2" x14ac:dyDescent="0.3">
      <c r="B3004" s="94" t="s">
        <v>9312</v>
      </c>
    </row>
    <row r="3005" spans="2:2" x14ac:dyDescent="0.3">
      <c r="B3005" s="94" t="s">
        <v>9313</v>
      </c>
    </row>
    <row r="3006" spans="2:2" x14ac:dyDescent="0.3">
      <c r="B3006" s="94" t="s">
        <v>9314</v>
      </c>
    </row>
    <row r="3007" spans="2:2" x14ac:dyDescent="0.3">
      <c r="B3007" s="94" t="s">
        <v>9315</v>
      </c>
    </row>
    <row r="3008" spans="2:2" x14ac:dyDescent="0.3">
      <c r="B3008" s="94" t="s">
        <v>9316</v>
      </c>
    </row>
    <row r="3010" spans="2:2" ht="18" x14ac:dyDescent="0.35">
      <c r="B3010" s="199" t="s">
        <v>921</v>
      </c>
    </row>
    <row r="3011" spans="2:2" x14ac:dyDescent="0.3">
      <c r="B3011" s="94" t="s">
        <v>9317</v>
      </c>
    </row>
    <row r="3012" spans="2:2" x14ac:dyDescent="0.3">
      <c r="B3012" s="94" t="s">
        <v>9318</v>
      </c>
    </row>
    <row r="3013" spans="2:2" x14ac:dyDescent="0.3">
      <c r="B3013" s="94" t="s">
        <v>9319</v>
      </c>
    </row>
    <row r="3014" spans="2:2" x14ac:dyDescent="0.3">
      <c r="B3014" s="94" t="s">
        <v>9320</v>
      </c>
    </row>
    <row r="3015" spans="2:2" x14ac:dyDescent="0.3">
      <c r="B3015" s="94" t="s">
        <v>9321</v>
      </c>
    </row>
    <row r="3016" spans="2:2" x14ac:dyDescent="0.3">
      <c r="B3016" s="94" t="s">
        <v>9322</v>
      </c>
    </row>
    <row r="3017" spans="2:2" x14ac:dyDescent="0.3">
      <c r="B3017" s="94" t="s">
        <v>9323</v>
      </c>
    </row>
    <row r="3019" spans="2:2" ht="18" x14ac:dyDescent="0.35">
      <c r="B3019" s="199" t="s">
        <v>922</v>
      </c>
    </row>
    <row r="3020" spans="2:2" x14ac:dyDescent="0.3">
      <c r="B3020" s="94" t="s">
        <v>9324</v>
      </c>
    </row>
    <row r="3021" spans="2:2" x14ac:dyDescent="0.3">
      <c r="B3021" s="94" t="s">
        <v>9325</v>
      </c>
    </row>
    <row r="3022" spans="2:2" x14ac:dyDescent="0.3">
      <c r="B3022" s="94" t="s">
        <v>9326</v>
      </c>
    </row>
    <row r="3023" spans="2:2" x14ac:dyDescent="0.3">
      <c r="B3023" s="94" t="s">
        <v>9327</v>
      </c>
    </row>
    <row r="3024" spans="2:2" x14ac:dyDescent="0.3">
      <c r="B3024" s="94" t="s">
        <v>9328</v>
      </c>
    </row>
    <row r="3025" spans="2:2" x14ac:dyDescent="0.3">
      <c r="B3025" s="94" t="s">
        <v>9329</v>
      </c>
    </row>
    <row r="3026" spans="2:2" x14ac:dyDescent="0.3">
      <c r="B3026" s="94" t="s">
        <v>9330</v>
      </c>
    </row>
    <row r="3027" spans="2:2" x14ac:dyDescent="0.3">
      <c r="B3027" s="85" t="s">
        <v>9331</v>
      </c>
    </row>
    <row r="3028" spans="2:2" x14ac:dyDescent="0.3">
      <c r="B3028" s="94" t="s">
        <v>9332</v>
      </c>
    </row>
    <row r="3029" spans="2:2" x14ac:dyDescent="0.3">
      <c r="B3029" s="85" t="s">
        <v>9333</v>
      </c>
    </row>
    <row r="3030" spans="2:2" x14ac:dyDescent="0.3">
      <c r="B3030" s="94" t="s">
        <v>9334</v>
      </c>
    </row>
    <row r="3031" spans="2:2" x14ac:dyDescent="0.3">
      <c r="B3031" s="94" t="s">
        <v>9335</v>
      </c>
    </row>
    <row r="3033" spans="2:2" ht="18" x14ac:dyDescent="0.35">
      <c r="B3033" s="199" t="s">
        <v>923</v>
      </c>
    </row>
    <row r="3034" spans="2:2" x14ac:dyDescent="0.3">
      <c r="B3034" s="94" t="s">
        <v>9336</v>
      </c>
    </row>
    <row r="3035" spans="2:2" x14ac:dyDescent="0.3">
      <c r="B3035" s="94" t="s">
        <v>9337</v>
      </c>
    </row>
    <row r="3036" spans="2:2" x14ac:dyDescent="0.3">
      <c r="B3036" s="94" t="s">
        <v>9338</v>
      </c>
    </row>
    <row r="3037" spans="2:2" x14ac:dyDescent="0.3">
      <c r="B3037" s="94" t="s">
        <v>9339</v>
      </c>
    </row>
    <row r="3039" spans="2:2" ht="18" x14ac:dyDescent="0.35">
      <c r="B3039" s="199" t="s">
        <v>924</v>
      </c>
    </row>
    <row r="3040" spans="2:2" x14ac:dyDescent="0.3">
      <c r="B3040" s="94" t="s">
        <v>9249</v>
      </c>
    </row>
    <row r="3041" spans="2:2" x14ac:dyDescent="0.3">
      <c r="B3041" s="94" t="s">
        <v>9340</v>
      </c>
    </row>
    <row r="3042" spans="2:2" x14ac:dyDescent="0.3">
      <c r="B3042" s="94" t="s">
        <v>9251</v>
      </c>
    </row>
    <row r="3044" spans="2:2" ht="18" x14ac:dyDescent="0.35">
      <c r="B3044" s="199" t="s">
        <v>925</v>
      </c>
    </row>
    <row r="3045" spans="2:2" x14ac:dyDescent="0.3">
      <c r="B3045" s="94" t="s">
        <v>9341</v>
      </c>
    </row>
    <row r="3046" spans="2:2" x14ac:dyDescent="0.3">
      <c r="B3046" s="94" t="s">
        <v>9342</v>
      </c>
    </row>
    <row r="3047" spans="2:2" x14ac:dyDescent="0.3">
      <c r="B3047" s="94" t="s">
        <v>9343</v>
      </c>
    </row>
    <row r="3048" spans="2:2" x14ac:dyDescent="0.3">
      <c r="B3048" s="94" t="s">
        <v>9344</v>
      </c>
    </row>
    <row r="3049" spans="2:2" x14ac:dyDescent="0.3">
      <c r="B3049" s="94" t="s">
        <v>9345</v>
      </c>
    </row>
    <row r="3050" spans="2:2" x14ac:dyDescent="0.3">
      <c r="B3050" s="94" t="s">
        <v>9346</v>
      </c>
    </row>
    <row r="3051" spans="2:2" x14ac:dyDescent="0.3">
      <c r="B3051" s="94" t="s">
        <v>9347</v>
      </c>
    </row>
    <row r="3052" spans="2:2" x14ac:dyDescent="0.3">
      <c r="B3052" s="94" t="s">
        <v>9348</v>
      </c>
    </row>
    <row r="3053" spans="2:2" x14ac:dyDescent="0.3">
      <c r="B3053" s="94" t="s">
        <v>9349</v>
      </c>
    </row>
    <row r="3054" spans="2:2" x14ac:dyDescent="0.3">
      <c r="B3054" s="94" t="s">
        <v>9350</v>
      </c>
    </row>
    <row r="3055" spans="2:2" x14ac:dyDescent="0.3">
      <c r="B3055" s="94" t="s">
        <v>9351</v>
      </c>
    </row>
    <row r="3056" spans="2:2" x14ac:dyDescent="0.3">
      <c r="B3056" s="94" t="s">
        <v>9352</v>
      </c>
    </row>
    <row r="3057" spans="2:2" x14ac:dyDescent="0.3">
      <c r="B3057" s="94" t="s">
        <v>9353</v>
      </c>
    </row>
    <row r="3058" spans="2:2" x14ac:dyDescent="0.3">
      <c r="B3058" s="94" t="s">
        <v>9354</v>
      </c>
    </row>
    <row r="3059" spans="2:2" x14ac:dyDescent="0.3">
      <c r="B3059" s="94" t="s">
        <v>8299</v>
      </c>
    </row>
    <row r="3060" spans="2:2" x14ac:dyDescent="0.3">
      <c r="B3060" s="94" t="s">
        <v>9355</v>
      </c>
    </row>
    <row r="3061" spans="2:2" x14ac:dyDescent="0.3">
      <c r="B3061" s="94" t="s">
        <v>9356</v>
      </c>
    </row>
    <row r="3062" spans="2:2" x14ac:dyDescent="0.3">
      <c r="B3062" s="94" t="s">
        <v>9357</v>
      </c>
    </row>
    <row r="3064" spans="2:2" ht="18" x14ac:dyDescent="0.35">
      <c r="B3064" s="199" t="s">
        <v>926</v>
      </c>
    </row>
    <row r="3065" spans="2:2" x14ac:dyDescent="0.3">
      <c r="B3065" s="94" t="s">
        <v>9358</v>
      </c>
    </row>
    <row r="3066" spans="2:2" x14ac:dyDescent="0.3">
      <c r="B3066" s="94" t="s">
        <v>9359</v>
      </c>
    </row>
    <row r="3067" spans="2:2" x14ac:dyDescent="0.3">
      <c r="B3067" s="94" t="s">
        <v>9360</v>
      </c>
    </row>
    <row r="3068" spans="2:2" x14ac:dyDescent="0.3">
      <c r="B3068" s="94" t="s">
        <v>9361</v>
      </c>
    </row>
    <row r="3069" spans="2:2" x14ac:dyDescent="0.3">
      <c r="B3069" s="94" t="s">
        <v>9362</v>
      </c>
    </row>
    <row r="3070" spans="2:2" x14ac:dyDescent="0.3">
      <c r="B3070" s="94" t="s">
        <v>9363</v>
      </c>
    </row>
    <row r="3071" spans="2:2" x14ac:dyDescent="0.3">
      <c r="B3071" s="94" t="s">
        <v>9364</v>
      </c>
    </row>
    <row r="3072" spans="2:2" x14ac:dyDescent="0.3">
      <c r="B3072" s="94" t="s">
        <v>9365</v>
      </c>
    </row>
    <row r="3073" spans="2:2" x14ac:dyDescent="0.3">
      <c r="B3073" s="94" t="s">
        <v>9366</v>
      </c>
    </row>
    <row r="3074" spans="2:2" x14ac:dyDescent="0.3">
      <c r="B3074" s="94" t="s">
        <v>9367</v>
      </c>
    </row>
    <row r="3075" spans="2:2" x14ac:dyDescent="0.3">
      <c r="B3075" s="94" t="s">
        <v>9368</v>
      </c>
    </row>
    <row r="3076" spans="2:2" x14ac:dyDescent="0.3">
      <c r="B3076" s="94" t="s">
        <v>9369</v>
      </c>
    </row>
    <row r="3077" spans="2:2" x14ac:dyDescent="0.3">
      <c r="B3077" s="94" t="s">
        <v>9370</v>
      </c>
    </row>
    <row r="3078" spans="2:2" x14ac:dyDescent="0.3">
      <c r="B3078" s="94" t="s">
        <v>9371</v>
      </c>
    </row>
    <row r="3080" spans="2:2" ht="18" x14ac:dyDescent="0.35">
      <c r="B3080" s="199" t="s">
        <v>927</v>
      </c>
    </row>
    <row r="3081" spans="2:2" x14ac:dyDescent="0.3">
      <c r="B3081" s="94" t="s">
        <v>9372</v>
      </c>
    </row>
    <row r="3082" spans="2:2" x14ac:dyDescent="0.3">
      <c r="B3082" s="94" t="s">
        <v>9373</v>
      </c>
    </row>
    <row r="3083" spans="2:2" x14ac:dyDescent="0.3">
      <c r="B3083" s="94" t="s">
        <v>9374</v>
      </c>
    </row>
    <row r="3085" spans="2:2" ht="18" x14ac:dyDescent="0.35">
      <c r="B3085" s="199" t="s">
        <v>928</v>
      </c>
    </row>
    <row r="3086" spans="2:2" x14ac:dyDescent="0.3">
      <c r="B3086" s="94" t="s">
        <v>9375</v>
      </c>
    </row>
    <row r="3087" spans="2:2" x14ac:dyDescent="0.3">
      <c r="B3087" s="94" t="s">
        <v>9376</v>
      </c>
    </row>
    <row r="3088" spans="2:2" x14ac:dyDescent="0.3">
      <c r="B3088" s="94" t="s">
        <v>9377</v>
      </c>
    </row>
    <row r="3089" spans="2:2" x14ac:dyDescent="0.3">
      <c r="B3089" s="94" t="s">
        <v>9378</v>
      </c>
    </row>
    <row r="3090" spans="2:2" x14ac:dyDescent="0.3">
      <c r="B3090" s="94" t="s">
        <v>9379</v>
      </c>
    </row>
    <row r="3091" spans="2:2" x14ac:dyDescent="0.3">
      <c r="B3091" s="94" t="s">
        <v>9380</v>
      </c>
    </row>
    <row r="3092" spans="2:2" x14ac:dyDescent="0.3">
      <c r="B3092" s="94" t="s">
        <v>9381</v>
      </c>
    </row>
    <row r="3093" spans="2:2" x14ac:dyDescent="0.3">
      <c r="B3093" s="94" t="s">
        <v>9382</v>
      </c>
    </row>
    <row r="3094" spans="2:2" x14ac:dyDescent="0.3">
      <c r="B3094" s="94" t="s">
        <v>9383</v>
      </c>
    </row>
    <row r="3095" spans="2:2" x14ac:dyDescent="0.3">
      <c r="B3095" s="94" t="s">
        <v>9384</v>
      </c>
    </row>
    <row r="3096" spans="2:2" x14ac:dyDescent="0.3">
      <c r="B3096" s="94" t="s">
        <v>9385</v>
      </c>
    </row>
    <row r="3097" spans="2:2" x14ac:dyDescent="0.3">
      <c r="B3097" s="94" t="s">
        <v>9386</v>
      </c>
    </row>
    <row r="3098" spans="2:2" x14ac:dyDescent="0.3">
      <c r="B3098" s="94" t="s">
        <v>9387</v>
      </c>
    </row>
    <row r="3099" spans="2:2" x14ac:dyDescent="0.3">
      <c r="B3099" s="94" t="s">
        <v>9388</v>
      </c>
    </row>
    <row r="3101" spans="2:2" ht="18" x14ac:dyDescent="0.35">
      <c r="B3101" s="199" t="s">
        <v>930</v>
      </c>
    </row>
    <row r="3102" spans="2:2" x14ac:dyDescent="0.3">
      <c r="B3102" s="94" t="s">
        <v>9249</v>
      </c>
    </row>
    <row r="3103" spans="2:2" x14ac:dyDescent="0.3">
      <c r="B3103" s="94" t="s">
        <v>9389</v>
      </c>
    </row>
    <row r="3104" spans="2:2" x14ac:dyDescent="0.3">
      <c r="B3104" s="94" t="s">
        <v>9282</v>
      </c>
    </row>
    <row r="3106" spans="2:2" ht="18" x14ac:dyDescent="0.35">
      <c r="B3106" s="199" t="s">
        <v>931</v>
      </c>
    </row>
    <row r="3107" spans="2:2" x14ac:dyDescent="0.3">
      <c r="B3107" s="94" t="s">
        <v>9390</v>
      </c>
    </row>
    <row r="3108" spans="2:2" x14ac:dyDescent="0.3">
      <c r="B3108" s="94" t="s">
        <v>9391</v>
      </c>
    </row>
    <row r="3109" spans="2:2" x14ac:dyDescent="0.3">
      <c r="B3109" s="94" t="s">
        <v>9392</v>
      </c>
    </row>
    <row r="3110" spans="2:2" x14ac:dyDescent="0.3">
      <c r="B3110" s="94" t="s">
        <v>9393</v>
      </c>
    </row>
    <row r="3111" spans="2:2" x14ac:dyDescent="0.3">
      <c r="B3111" s="94" t="s">
        <v>9394</v>
      </c>
    </row>
    <row r="3112" spans="2:2" x14ac:dyDescent="0.3">
      <c r="B3112" s="94" t="s">
        <v>9395</v>
      </c>
    </row>
    <row r="3113" spans="2:2" x14ac:dyDescent="0.3">
      <c r="B3113" s="94" t="s">
        <v>9396</v>
      </c>
    </row>
    <row r="3114" spans="2:2" x14ac:dyDescent="0.3">
      <c r="B3114" s="94" t="s">
        <v>9397</v>
      </c>
    </row>
    <row r="3116" spans="2:2" ht="18" x14ac:dyDescent="0.35">
      <c r="B3116" s="199" t="s">
        <v>932</v>
      </c>
    </row>
    <row r="3117" spans="2:2" x14ac:dyDescent="0.3">
      <c r="B3117" s="94" t="s">
        <v>9398</v>
      </c>
    </row>
    <row r="3118" spans="2:2" x14ac:dyDescent="0.3">
      <c r="B3118" s="94" t="s">
        <v>9399</v>
      </c>
    </row>
    <row r="3119" spans="2:2" x14ac:dyDescent="0.3">
      <c r="B3119" s="94" t="s">
        <v>9400</v>
      </c>
    </row>
    <row r="3120" spans="2:2" x14ac:dyDescent="0.3">
      <c r="B3120" s="94" t="s">
        <v>9401</v>
      </c>
    </row>
    <row r="3121" spans="2:2" x14ac:dyDescent="0.3">
      <c r="B3121" s="94" t="s">
        <v>9402</v>
      </c>
    </row>
    <row r="3123" spans="2:2" ht="18" x14ac:dyDescent="0.35">
      <c r="B3123" s="199" t="s">
        <v>933</v>
      </c>
    </row>
    <row r="3124" spans="2:2" x14ac:dyDescent="0.3">
      <c r="B3124" s="94" t="s">
        <v>9403</v>
      </c>
    </row>
    <row r="3125" spans="2:2" x14ac:dyDescent="0.3">
      <c r="B3125" s="94" t="s">
        <v>9404</v>
      </c>
    </row>
    <row r="3126" spans="2:2" x14ac:dyDescent="0.3">
      <c r="B3126" s="94" t="s">
        <v>9405</v>
      </c>
    </row>
    <row r="3128" spans="2:2" ht="18" x14ac:dyDescent="0.35">
      <c r="B3128" s="199" t="s">
        <v>934</v>
      </c>
    </row>
    <row r="3129" spans="2:2" x14ac:dyDescent="0.3">
      <c r="B3129" s="94" t="s">
        <v>9406</v>
      </c>
    </row>
    <row r="3130" spans="2:2" x14ac:dyDescent="0.3">
      <c r="B3130" s="94" t="s">
        <v>9407</v>
      </c>
    </row>
    <row r="3131" spans="2:2" x14ac:dyDescent="0.3">
      <c r="B3131" s="94" t="s">
        <v>9408</v>
      </c>
    </row>
    <row r="3132" spans="2:2" x14ac:dyDescent="0.3">
      <c r="B3132" s="94" t="s">
        <v>9409</v>
      </c>
    </row>
    <row r="3133" spans="2:2" x14ac:dyDescent="0.3">
      <c r="B3133" s="94" t="s">
        <v>9410</v>
      </c>
    </row>
    <row r="3134" spans="2:2" x14ac:dyDescent="0.3">
      <c r="B3134" s="94" t="s">
        <v>9411</v>
      </c>
    </row>
    <row r="3135" spans="2:2" x14ac:dyDescent="0.3">
      <c r="B3135" s="94" t="s">
        <v>9412</v>
      </c>
    </row>
    <row r="3136" spans="2:2" x14ac:dyDescent="0.3">
      <c r="B3136" s="94" t="s">
        <v>9413</v>
      </c>
    </row>
    <row r="3137" spans="2:2" x14ac:dyDescent="0.3">
      <c r="B3137" s="94" t="s">
        <v>9414</v>
      </c>
    </row>
    <row r="3138" spans="2:2" x14ac:dyDescent="0.3">
      <c r="B3138" s="94" t="s">
        <v>9415</v>
      </c>
    </row>
    <row r="3139" spans="2:2" x14ac:dyDescent="0.3">
      <c r="B3139" s="94" t="s">
        <v>9416</v>
      </c>
    </row>
    <row r="3141" spans="2:2" ht="18" x14ac:dyDescent="0.35">
      <c r="B3141" s="199" t="s">
        <v>935</v>
      </c>
    </row>
    <row r="3142" spans="2:2" x14ac:dyDescent="0.3">
      <c r="B3142" s="94" t="s">
        <v>9249</v>
      </c>
    </row>
    <row r="3143" spans="2:2" x14ac:dyDescent="0.3">
      <c r="B3143" s="94" t="s">
        <v>9417</v>
      </c>
    </row>
    <row r="3144" spans="2:2" x14ac:dyDescent="0.3">
      <c r="B3144" s="94" t="s">
        <v>9282</v>
      </c>
    </row>
    <row r="3146" spans="2:2" ht="18" x14ac:dyDescent="0.35">
      <c r="B3146" s="199" t="s">
        <v>936</v>
      </c>
    </row>
    <row r="3147" spans="2:2" x14ac:dyDescent="0.3">
      <c r="B3147" s="94" t="s">
        <v>9418</v>
      </c>
    </row>
    <row r="3148" spans="2:2" x14ac:dyDescent="0.3">
      <c r="B3148" s="94" t="s">
        <v>9419</v>
      </c>
    </row>
    <row r="3149" spans="2:2" x14ac:dyDescent="0.3">
      <c r="B3149" s="94" t="s">
        <v>9420</v>
      </c>
    </row>
    <row r="3150" spans="2:2" x14ac:dyDescent="0.3">
      <c r="B3150" s="94" t="s">
        <v>9421</v>
      </c>
    </row>
    <row r="3151" spans="2:2" x14ac:dyDescent="0.3">
      <c r="B3151" s="94" t="s">
        <v>9422</v>
      </c>
    </row>
    <row r="3152" spans="2:2" x14ac:dyDescent="0.3">
      <c r="B3152" s="94" t="s">
        <v>9423</v>
      </c>
    </row>
    <row r="3153" spans="2:2" x14ac:dyDescent="0.3">
      <c r="B3153" s="94" t="s">
        <v>9424</v>
      </c>
    </row>
    <row r="3155" spans="2:2" ht="18" x14ac:dyDescent="0.35">
      <c r="B3155" s="199" t="s">
        <v>937</v>
      </c>
    </row>
    <row r="3156" spans="2:2" x14ac:dyDescent="0.3">
      <c r="B3156" s="94" t="s">
        <v>9425</v>
      </c>
    </row>
    <row r="3157" spans="2:2" x14ac:dyDescent="0.3">
      <c r="B3157" s="94" t="s">
        <v>9426</v>
      </c>
    </row>
    <row r="3158" spans="2:2" x14ac:dyDescent="0.3">
      <c r="B3158" s="94" t="s">
        <v>9427</v>
      </c>
    </row>
    <row r="3159" spans="2:2" x14ac:dyDescent="0.3">
      <c r="B3159" s="94" t="s">
        <v>9428</v>
      </c>
    </row>
    <row r="3160" spans="2:2" x14ac:dyDescent="0.3">
      <c r="B3160" s="94" t="s">
        <v>9429</v>
      </c>
    </row>
    <row r="3162" spans="2:2" ht="18" x14ac:dyDescent="0.35">
      <c r="B3162" s="199" t="s">
        <v>938</v>
      </c>
    </row>
    <row r="3163" spans="2:2" x14ac:dyDescent="0.3">
      <c r="B3163" s="94" t="s">
        <v>9430</v>
      </c>
    </row>
    <row r="3164" spans="2:2" x14ac:dyDescent="0.3">
      <c r="B3164" s="94" t="s">
        <v>9431</v>
      </c>
    </row>
    <row r="3165" spans="2:2" x14ac:dyDescent="0.3">
      <c r="B3165" s="94" t="s">
        <v>9432</v>
      </c>
    </row>
    <row r="3166" spans="2:2" x14ac:dyDescent="0.3">
      <c r="B3166" s="94" t="s">
        <v>9433</v>
      </c>
    </row>
    <row r="3167" spans="2:2" x14ac:dyDescent="0.3">
      <c r="B3167" s="94" t="s">
        <v>9434</v>
      </c>
    </row>
    <row r="3168" spans="2:2" x14ac:dyDescent="0.3">
      <c r="B3168" s="94" t="s">
        <v>9435</v>
      </c>
    </row>
    <row r="3169" spans="2:2" x14ac:dyDescent="0.3">
      <c r="B3169" s="94" t="s">
        <v>9436</v>
      </c>
    </row>
    <row r="3170" spans="2:2" x14ac:dyDescent="0.3">
      <c r="B3170" s="94" t="s">
        <v>7319</v>
      </c>
    </row>
    <row r="3171" spans="2:2" x14ac:dyDescent="0.3">
      <c r="B3171" s="94" t="s">
        <v>7320</v>
      </c>
    </row>
    <row r="3173" spans="2:2" ht="18" x14ac:dyDescent="0.35">
      <c r="B3173" s="199" t="s">
        <v>939</v>
      </c>
    </row>
    <row r="3174" spans="2:2" x14ac:dyDescent="0.3">
      <c r="B3174" s="94" t="s">
        <v>9437</v>
      </c>
    </row>
    <row r="3175" spans="2:2" x14ac:dyDescent="0.3">
      <c r="B3175" s="94" t="s">
        <v>9438</v>
      </c>
    </row>
    <row r="3176" spans="2:2" x14ac:dyDescent="0.3">
      <c r="B3176" s="94" t="s">
        <v>9439</v>
      </c>
    </row>
    <row r="3177" spans="2:2" x14ac:dyDescent="0.3">
      <c r="B3177" s="94" t="s">
        <v>9440</v>
      </c>
    </row>
    <row r="3178" spans="2:2" x14ac:dyDescent="0.3">
      <c r="B3178" s="94" t="s">
        <v>9441</v>
      </c>
    </row>
    <row r="3179" spans="2:2" x14ac:dyDescent="0.3">
      <c r="B3179" s="94" t="s">
        <v>9442</v>
      </c>
    </row>
    <row r="3180" spans="2:2" x14ac:dyDescent="0.3">
      <c r="B3180" s="94" t="s">
        <v>9443</v>
      </c>
    </row>
    <row r="3181" spans="2:2" x14ac:dyDescent="0.3">
      <c r="B3181" s="94" t="s">
        <v>9444</v>
      </c>
    </row>
    <row r="3182" spans="2:2" x14ac:dyDescent="0.3">
      <c r="B3182" s="94" t="s">
        <v>9445</v>
      </c>
    </row>
    <row r="3183" spans="2:2" x14ac:dyDescent="0.3">
      <c r="B3183" s="94" t="s">
        <v>9446</v>
      </c>
    </row>
    <row r="3184" spans="2:2" x14ac:dyDescent="0.3">
      <c r="B3184" s="94" t="s">
        <v>9447</v>
      </c>
    </row>
    <row r="3185" spans="2:2" x14ac:dyDescent="0.3">
      <c r="B3185" s="94" t="s">
        <v>9448</v>
      </c>
    </row>
    <row r="3187" spans="2:2" ht="18" x14ac:dyDescent="0.35">
      <c r="B3187" s="199" t="s">
        <v>941</v>
      </c>
    </row>
    <row r="3188" spans="2:2" x14ac:dyDescent="0.3">
      <c r="B3188" s="94" t="s">
        <v>9249</v>
      </c>
    </row>
    <row r="3189" spans="2:2" x14ac:dyDescent="0.3">
      <c r="B3189" s="94" t="s">
        <v>9449</v>
      </c>
    </row>
    <row r="3190" spans="2:2" x14ac:dyDescent="0.3">
      <c r="B3190" s="94" t="s">
        <v>9251</v>
      </c>
    </row>
    <row r="3192" spans="2:2" ht="18" x14ac:dyDescent="0.35">
      <c r="B3192" s="199" t="s">
        <v>943</v>
      </c>
    </row>
    <row r="3193" spans="2:2" x14ac:dyDescent="0.3">
      <c r="B3193" s="94" t="s">
        <v>9450</v>
      </c>
    </row>
    <row r="3194" spans="2:2" x14ac:dyDescent="0.3">
      <c r="B3194" s="94" t="s">
        <v>9451</v>
      </c>
    </row>
    <row r="3195" spans="2:2" x14ac:dyDescent="0.3">
      <c r="B3195" s="94" t="s">
        <v>9452</v>
      </c>
    </row>
    <row r="3196" spans="2:2" x14ac:dyDescent="0.3">
      <c r="B3196" s="94" t="s">
        <v>9453</v>
      </c>
    </row>
    <row r="3197" spans="2:2" x14ac:dyDescent="0.3">
      <c r="B3197" s="94" t="s">
        <v>9454</v>
      </c>
    </row>
    <row r="3198" spans="2:2" x14ac:dyDescent="0.3">
      <c r="B3198" s="94" t="s">
        <v>9455</v>
      </c>
    </row>
    <row r="3199" spans="2:2" x14ac:dyDescent="0.3">
      <c r="B3199" s="94" t="s">
        <v>9456</v>
      </c>
    </row>
    <row r="3201" spans="2:2" ht="18" x14ac:dyDescent="0.35">
      <c r="B3201" s="199" t="s">
        <v>944</v>
      </c>
    </row>
    <row r="3202" spans="2:2" x14ac:dyDescent="0.3">
      <c r="B3202" s="94" t="s">
        <v>9457</v>
      </c>
    </row>
    <row r="3203" spans="2:2" x14ac:dyDescent="0.3">
      <c r="B3203" s="94" t="s">
        <v>9458</v>
      </c>
    </row>
    <row r="3204" spans="2:2" x14ac:dyDescent="0.3">
      <c r="B3204" s="94" t="s">
        <v>9459</v>
      </c>
    </row>
    <row r="3205" spans="2:2" x14ac:dyDescent="0.3">
      <c r="B3205" s="94" t="s">
        <v>9460</v>
      </c>
    </row>
    <row r="3206" spans="2:2" x14ac:dyDescent="0.3">
      <c r="B3206" s="94" t="s">
        <v>9461</v>
      </c>
    </row>
    <row r="3207" spans="2:2" x14ac:dyDescent="0.3">
      <c r="B3207" s="94" t="s">
        <v>9462</v>
      </c>
    </row>
    <row r="3208" spans="2:2" x14ac:dyDescent="0.3">
      <c r="B3208" s="94" t="s">
        <v>9463</v>
      </c>
    </row>
    <row r="3209" spans="2:2" x14ac:dyDescent="0.3">
      <c r="B3209" s="94" t="s">
        <v>9464</v>
      </c>
    </row>
    <row r="3210" spans="2:2" x14ac:dyDescent="0.3">
      <c r="B3210" s="94" t="s">
        <v>9465</v>
      </c>
    </row>
    <row r="3211" spans="2:2" x14ac:dyDescent="0.3">
      <c r="B3211" s="94" t="s">
        <v>9466</v>
      </c>
    </row>
    <row r="3212" spans="2:2" x14ac:dyDescent="0.3">
      <c r="B3212" s="94" t="s">
        <v>9467</v>
      </c>
    </row>
    <row r="3214" spans="2:2" ht="18" x14ac:dyDescent="0.35">
      <c r="B3214" s="199" t="s">
        <v>945</v>
      </c>
    </row>
    <row r="3215" spans="2:2" x14ac:dyDescent="0.3">
      <c r="B3215" s="94" t="s">
        <v>9468</v>
      </c>
    </row>
    <row r="3216" spans="2:2" x14ac:dyDescent="0.3">
      <c r="B3216" s="94" t="s">
        <v>9469</v>
      </c>
    </row>
    <row r="3217" spans="2:2" x14ac:dyDescent="0.3">
      <c r="B3217" s="94" t="s">
        <v>9470</v>
      </c>
    </row>
    <row r="3218" spans="2:2" x14ac:dyDescent="0.3">
      <c r="B3218" s="94" t="s">
        <v>9471</v>
      </c>
    </row>
    <row r="3219" spans="2:2" x14ac:dyDescent="0.3">
      <c r="B3219" s="94" t="s">
        <v>9472</v>
      </c>
    </row>
    <row r="3221" spans="2:2" ht="18" x14ac:dyDescent="0.35">
      <c r="B3221" s="199" t="s">
        <v>946</v>
      </c>
    </row>
    <row r="3222" spans="2:2" x14ac:dyDescent="0.3">
      <c r="B3222" s="94" t="s">
        <v>9473</v>
      </c>
    </row>
    <row r="3223" spans="2:2" x14ac:dyDescent="0.3">
      <c r="B3223" s="94" t="s">
        <v>9474</v>
      </c>
    </row>
    <row r="3224" spans="2:2" x14ac:dyDescent="0.3">
      <c r="B3224" s="94" t="s">
        <v>9475</v>
      </c>
    </row>
    <row r="3225" spans="2:2" x14ac:dyDescent="0.3">
      <c r="B3225" s="94" t="s">
        <v>9476</v>
      </c>
    </row>
    <row r="3226" spans="2:2" x14ac:dyDescent="0.3">
      <c r="B3226" s="94" t="s">
        <v>9477</v>
      </c>
    </row>
    <row r="3227" spans="2:2" x14ac:dyDescent="0.3">
      <c r="B3227" s="94" t="s">
        <v>9478</v>
      </c>
    </row>
    <row r="3228" spans="2:2" x14ac:dyDescent="0.3">
      <c r="B3228" s="94" t="s">
        <v>9479</v>
      </c>
    </row>
    <row r="3229" spans="2:2" x14ac:dyDescent="0.3">
      <c r="B3229" s="94" t="s">
        <v>9480</v>
      </c>
    </row>
    <row r="3230" spans="2:2" x14ac:dyDescent="0.3">
      <c r="B3230" s="94" t="s">
        <v>9481</v>
      </c>
    </row>
    <row r="3231" spans="2:2" x14ac:dyDescent="0.3">
      <c r="B3231" s="94" t="s">
        <v>9482</v>
      </c>
    </row>
    <row r="3232" spans="2:2" x14ac:dyDescent="0.3">
      <c r="B3232" s="94" t="s">
        <v>9483</v>
      </c>
    </row>
    <row r="3233" spans="2:2" x14ac:dyDescent="0.3">
      <c r="B3233" s="94" t="s">
        <v>9484</v>
      </c>
    </row>
    <row r="3234" spans="2:2" x14ac:dyDescent="0.3">
      <c r="B3234" s="94" t="s">
        <v>9485</v>
      </c>
    </row>
    <row r="3235" spans="2:2" x14ac:dyDescent="0.3">
      <c r="B3235" s="94" t="s">
        <v>9486</v>
      </c>
    </row>
    <row r="3237" spans="2:2" ht="18" x14ac:dyDescent="0.35">
      <c r="B3237" s="199" t="s">
        <v>947</v>
      </c>
    </row>
    <row r="3238" spans="2:2" x14ac:dyDescent="0.3">
      <c r="B3238" s="94" t="s">
        <v>9249</v>
      </c>
    </row>
    <row r="3239" spans="2:2" x14ac:dyDescent="0.3">
      <c r="B3239" s="94" t="s">
        <v>9487</v>
      </c>
    </row>
    <row r="3240" spans="2:2" x14ac:dyDescent="0.3">
      <c r="B3240" s="94" t="s">
        <v>9251</v>
      </c>
    </row>
    <row r="3242" spans="2:2" ht="18" x14ac:dyDescent="0.35">
      <c r="B3242" s="199" t="s">
        <v>948</v>
      </c>
    </row>
    <row r="3243" spans="2:2" x14ac:dyDescent="0.3">
      <c r="B3243" s="94" t="s">
        <v>9283</v>
      </c>
    </row>
    <row r="3244" spans="2:2" x14ac:dyDescent="0.3">
      <c r="B3244" s="94" t="s">
        <v>9488</v>
      </c>
    </row>
    <row r="3245" spans="2:2" x14ac:dyDescent="0.3">
      <c r="B3245" s="94" t="s">
        <v>9489</v>
      </c>
    </row>
    <row r="3246" spans="2:2" x14ac:dyDescent="0.3">
      <c r="B3246" s="94" t="s">
        <v>9490</v>
      </c>
    </row>
    <row r="3247" spans="2:2" x14ac:dyDescent="0.3">
      <c r="B3247" s="94" t="s">
        <v>9491</v>
      </c>
    </row>
    <row r="3248" spans="2:2" x14ac:dyDescent="0.3">
      <c r="B3248" s="94" t="s">
        <v>9492</v>
      </c>
    </row>
    <row r="3249" spans="2:2" x14ac:dyDescent="0.3">
      <c r="B3249" s="94" t="s">
        <v>9493</v>
      </c>
    </row>
    <row r="3250" spans="2:2" x14ac:dyDescent="0.3">
      <c r="B3250" s="94" t="s">
        <v>9494</v>
      </c>
    </row>
    <row r="3251" spans="2:2" x14ac:dyDescent="0.3">
      <c r="B3251" s="94" t="s">
        <v>9495</v>
      </c>
    </row>
    <row r="3252" spans="2:2" x14ac:dyDescent="0.3">
      <c r="B3252" s="94" t="s">
        <v>9496</v>
      </c>
    </row>
    <row r="3253" spans="2:2" x14ac:dyDescent="0.3">
      <c r="B3253" s="94" t="s">
        <v>9497</v>
      </c>
    </row>
    <row r="3255" spans="2:2" ht="18" x14ac:dyDescent="0.35">
      <c r="B3255" s="199" t="s">
        <v>949</v>
      </c>
    </row>
    <row r="3256" spans="2:2" x14ac:dyDescent="0.3">
      <c r="B3256" s="94" t="s">
        <v>9498</v>
      </c>
    </row>
    <row r="3257" spans="2:2" x14ac:dyDescent="0.3">
      <c r="B3257" s="94" t="s">
        <v>9499</v>
      </c>
    </row>
    <row r="3258" spans="2:2" x14ac:dyDescent="0.3">
      <c r="B3258" s="94" t="s">
        <v>9500</v>
      </c>
    </row>
    <row r="3259" spans="2:2" x14ac:dyDescent="0.3">
      <c r="B3259" s="94" t="s">
        <v>9501</v>
      </c>
    </row>
    <row r="3260" spans="2:2" x14ac:dyDescent="0.3">
      <c r="B3260" s="94" t="s">
        <v>9502</v>
      </c>
    </row>
    <row r="3261" spans="2:2" x14ac:dyDescent="0.3">
      <c r="B3261" s="94" t="s">
        <v>9503</v>
      </c>
    </row>
    <row r="3262" spans="2:2" x14ac:dyDescent="0.3">
      <c r="B3262" s="94" t="s">
        <v>9504</v>
      </c>
    </row>
    <row r="3263" spans="2:2" x14ac:dyDescent="0.3">
      <c r="B3263" s="94" t="s">
        <v>9505</v>
      </c>
    </row>
    <row r="3264" spans="2:2" x14ac:dyDescent="0.3">
      <c r="B3264" s="94" t="s">
        <v>9506</v>
      </c>
    </row>
    <row r="3265" spans="2:2" x14ac:dyDescent="0.3">
      <c r="B3265" s="94" t="s">
        <v>9507</v>
      </c>
    </row>
    <row r="3266" spans="2:2" x14ac:dyDescent="0.3">
      <c r="B3266" s="94" t="s">
        <v>9508</v>
      </c>
    </row>
    <row r="3267" spans="2:2" x14ac:dyDescent="0.3">
      <c r="B3267" s="94" t="s">
        <v>9509</v>
      </c>
    </row>
    <row r="3268" spans="2:2" x14ac:dyDescent="0.3">
      <c r="B3268" s="94" t="s">
        <v>9510</v>
      </c>
    </row>
    <row r="3269" spans="2:2" x14ac:dyDescent="0.3">
      <c r="B3269" s="94" t="s">
        <v>9511</v>
      </c>
    </row>
    <row r="3270" spans="2:2" x14ac:dyDescent="0.3">
      <c r="B3270" s="94" t="s">
        <v>9512</v>
      </c>
    </row>
    <row r="3271" spans="2:2" x14ac:dyDescent="0.3">
      <c r="B3271" s="94" t="s">
        <v>9513</v>
      </c>
    </row>
    <row r="3272" spans="2:2" x14ac:dyDescent="0.3">
      <c r="B3272" s="94" t="s">
        <v>9514</v>
      </c>
    </row>
    <row r="3273" spans="2:2" x14ac:dyDescent="0.3">
      <c r="B3273" s="94" t="s">
        <v>9515</v>
      </c>
    </row>
    <row r="3274" spans="2:2" x14ac:dyDescent="0.3">
      <c r="B3274" s="94" t="s">
        <v>9516</v>
      </c>
    </row>
    <row r="3275" spans="2:2" x14ac:dyDescent="0.3">
      <c r="B3275" s="94" t="s">
        <v>9517</v>
      </c>
    </row>
    <row r="3277" spans="2:2" ht="18" x14ac:dyDescent="0.35">
      <c r="B3277" s="199" t="s">
        <v>950</v>
      </c>
    </row>
    <row r="3278" spans="2:2" x14ac:dyDescent="0.3">
      <c r="B3278" s="94" t="s">
        <v>9518</v>
      </c>
    </row>
    <row r="3279" spans="2:2" x14ac:dyDescent="0.3">
      <c r="B3279" s="94" t="s">
        <v>9519</v>
      </c>
    </row>
    <row r="3280" spans="2:2" x14ac:dyDescent="0.3">
      <c r="B3280" s="94" t="s">
        <v>9520</v>
      </c>
    </row>
    <row r="3281" spans="2:2" x14ac:dyDescent="0.3">
      <c r="B3281" s="94" t="s">
        <v>9521</v>
      </c>
    </row>
    <row r="3282" spans="2:2" x14ac:dyDescent="0.3">
      <c r="B3282" s="94" t="s">
        <v>9522</v>
      </c>
    </row>
    <row r="3283" spans="2:2" x14ac:dyDescent="0.3">
      <c r="B3283" s="94" t="s">
        <v>9523</v>
      </c>
    </row>
    <row r="3284" spans="2:2" x14ac:dyDescent="0.3">
      <c r="B3284" s="94" t="s">
        <v>9524</v>
      </c>
    </row>
    <row r="3285" spans="2:2" x14ac:dyDescent="0.3">
      <c r="B3285" s="94" t="s">
        <v>9525</v>
      </c>
    </row>
    <row r="3287" spans="2:2" ht="18" x14ac:dyDescent="0.35">
      <c r="B3287" s="199" t="s">
        <v>951</v>
      </c>
    </row>
    <row r="3288" spans="2:2" x14ac:dyDescent="0.3">
      <c r="B3288" s="94" t="s">
        <v>9526</v>
      </c>
    </row>
    <row r="3289" spans="2:2" x14ac:dyDescent="0.3">
      <c r="B3289" s="94" t="s">
        <v>9527</v>
      </c>
    </row>
    <row r="3290" spans="2:2" x14ac:dyDescent="0.3">
      <c r="B3290" s="94" t="s">
        <v>9528</v>
      </c>
    </row>
    <row r="3291" spans="2:2" x14ac:dyDescent="0.3">
      <c r="B3291" s="94" t="s">
        <v>9529</v>
      </c>
    </row>
    <row r="3292" spans="2:2" x14ac:dyDescent="0.3">
      <c r="B3292" s="94" t="s">
        <v>9530</v>
      </c>
    </row>
    <row r="3293" spans="2:2" x14ac:dyDescent="0.3">
      <c r="B3293" s="94" t="s">
        <v>9266</v>
      </c>
    </row>
    <row r="3294" spans="2:2" x14ac:dyDescent="0.3">
      <c r="B3294" s="85" t="s">
        <v>9531</v>
      </c>
    </row>
    <row r="3295" spans="2:2" x14ac:dyDescent="0.3">
      <c r="B3295" s="94" t="s">
        <v>9532</v>
      </c>
    </row>
    <row r="3296" spans="2:2" x14ac:dyDescent="0.3">
      <c r="B3296" s="94" t="s">
        <v>9533</v>
      </c>
    </row>
    <row r="3297" spans="2:2" x14ac:dyDescent="0.3">
      <c r="B3297" s="94" t="s">
        <v>9534</v>
      </c>
    </row>
    <row r="3298" spans="2:2" x14ac:dyDescent="0.3">
      <c r="B3298" s="94" t="s">
        <v>9535</v>
      </c>
    </row>
    <row r="3299" spans="2:2" x14ac:dyDescent="0.3">
      <c r="B3299" s="85" t="s">
        <v>9536</v>
      </c>
    </row>
    <row r="3300" spans="2:2" x14ac:dyDescent="0.3">
      <c r="B3300" s="94" t="s">
        <v>9537</v>
      </c>
    </row>
    <row r="3301" spans="2:2" x14ac:dyDescent="0.3">
      <c r="B3301" s="94" t="s">
        <v>9538</v>
      </c>
    </row>
    <row r="3302" spans="2:2" x14ac:dyDescent="0.3">
      <c r="B3302" s="85" t="s">
        <v>9539</v>
      </c>
    </row>
    <row r="3303" spans="2:2" x14ac:dyDescent="0.3">
      <c r="B3303" s="94" t="s">
        <v>9540</v>
      </c>
    </row>
    <row r="3304" spans="2:2" x14ac:dyDescent="0.3">
      <c r="B3304" s="94" t="s">
        <v>9541</v>
      </c>
    </row>
    <row r="3305" spans="2:2" x14ac:dyDescent="0.3">
      <c r="B3305" s="94" t="s">
        <v>9542</v>
      </c>
    </row>
    <row r="3306" spans="2:2" x14ac:dyDescent="0.3">
      <c r="B3306" s="85" t="s">
        <v>9543</v>
      </c>
    </row>
    <row r="3307" spans="2:2" x14ac:dyDescent="0.3">
      <c r="B3307" s="94" t="s">
        <v>9544</v>
      </c>
    </row>
    <row r="3308" spans="2:2" x14ac:dyDescent="0.3">
      <c r="B3308" s="94" t="s">
        <v>9545</v>
      </c>
    </row>
    <row r="3309" spans="2:2" x14ac:dyDescent="0.3">
      <c r="B3309" s="94" t="s">
        <v>9546</v>
      </c>
    </row>
    <row r="3311" spans="2:2" ht="18" x14ac:dyDescent="0.35">
      <c r="B3311" s="199" t="s">
        <v>766</v>
      </c>
    </row>
    <row r="3312" spans="2:2" x14ac:dyDescent="0.3">
      <c r="B3312" s="94" t="s">
        <v>9547</v>
      </c>
    </row>
    <row r="3313" spans="2:2" x14ac:dyDescent="0.3">
      <c r="B3313" s="94" t="s">
        <v>9548</v>
      </c>
    </row>
  </sheetData>
  <pageMargins left="0.7" right="0.7" top="0.75" bottom="0.75" header="0.51180555555555496" footer="0.51180555555555496"/>
  <pageSetup firstPageNumber="0" orientation="portrait" horizontalDpi="300" verticalDpi="300"/>
  <pictur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K162"/>
  <sheetViews>
    <sheetView showGridLines="0" topLeftCell="A49" zoomScaleNormal="100" workbookViewId="0">
      <selection activeCell="B2" sqref="B2"/>
    </sheetView>
  </sheetViews>
  <sheetFormatPr defaultRowHeight="15.75" x14ac:dyDescent="0.3"/>
  <cols>
    <col min="1" max="1" width="3" style="94" customWidth="1"/>
    <col min="2" max="2" width="26.42578125" style="94" customWidth="1"/>
    <col min="3" max="3" width="31.5703125" style="94" customWidth="1"/>
    <col min="4" max="4" width="34.85546875" style="94" customWidth="1"/>
    <col min="5" max="5" width="21" style="94" customWidth="1"/>
    <col min="6" max="1025" width="9.140625" style="94" customWidth="1"/>
  </cols>
  <sheetData>
    <row r="1" spans="2:4" ht="14.25" customHeight="1" x14ac:dyDescent="0.3"/>
    <row r="2" spans="2:4" s="144" customFormat="1" ht="36.75" x14ac:dyDescent="0.6">
      <c r="B2" s="124" t="s">
        <v>9549</v>
      </c>
      <c r="C2" s="112"/>
      <c r="D2" s="55"/>
    </row>
    <row r="3" spans="2:4" s="144" customFormat="1" ht="15" customHeight="1" x14ac:dyDescent="0.6">
      <c r="B3" s="141"/>
    </row>
    <row r="4" spans="2:4" ht="19.5" x14ac:dyDescent="0.35">
      <c r="B4" s="201" t="s">
        <v>9550</v>
      </c>
    </row>
    <row r="5" spans="2:4" x14ac:dyDescent="0.3">
      <c r="B5" s="85" t="s">
        <v>88</v>
      </c>
      <c r="C5" s="94" t="s">
        <v>9551</v>
      </c>
    </row>
    <row r="6" spans="2:4" x14ac:dyDescent="0.3">
      <c r="B6" s="85" t="s">
        <v>68</v>
      </c>
      <c r="C6" s="94" t="s">
        <v>9552</v>
      </c>
    </row>
    <row r="7" spans="2:4" x14ac:dyDescent="0.3">
      <c r="B7" s="85" t="s">
        <v>1176</v>
      </c>
      <c r="C7" s="94" t="s">
        <v>9553</v>
      </c>
    </row>
    <row r="8" spans="2:4" x14ac:dyDescent="0.3">
      <c r="B8" s="85" t="s">
        <v>9554</v>
      </c>
      <c r="C8" s="197">
        <v>25</v>
      </c>
    </row>
    <row r="9" spans="2:4" x14ac:dyDescent="0.3">
      <c r="B9" s="85" t="s">
        <v>9555</v>
      </c>
      <c r="C9" s="197" t="s">
        <v>9556</v>
      </c>
    </row>
    <row r="11" spans="2:4" x14ac:dyDescent="0.3">
      <c r="B11" s="94" t="s">
        <v>9557</v>
      </c>
    </row>
    <row r="12" spans="2:4" x14ac:dyDescent="0.3">
      <c r="B12" s="94" t="s">
        <v>9558</v>
      </c>
    </row>
    <row r="13" spans="2:4" x14ac:dyDescent="0.3">
      <c r="B13" s="94" t="s">
        <v>9559</v>
      </c>
      <c r="C13" s="94" t="s">
        <v>9560</v>
      </c>
    </row>
    <row r="14" spans="2:4" x14ac:dyDescent="0.3">
      <c r="B14" s="94" t="s">
        <v>9561</v>
      </c>
      <c r="C14" s="94" t="s">
        <v>9562</v>
      </c>
    </row>
    <row r="15" spans="2:4" x14ac:dyDescent="0.3">
      <c r="B15" s="94" t="s">
        <v>9563</v>
      </c>
      <c r="C15" s="94" t="s">
        <v>9564</v>
      </c>
    </row>
    <row r="16" spans="2:4" x14ac:dyDescent="0.3">
      <c r="B16" s="94" t="s">
        <v>9565</v>
      </c>
      <c r="C16" s="94" t="s">
        <v>9566</v>
      </c>
    </row>
    <row r="18" spans="2:4" x14ac:dyDescent="0.3">
      <c r="B18" s="85" t="s">
        <v>9567</v>
      </c>
      <c r="C18" s="94" t="s">
        <v>9568</v>
      </c>
    </row>
    <row r="19" spans="2:4" x14ac:dyDescent="0.3">
      <c r="C19" s="94" t="s">
        <v>9569</v>
      </c>
      <c r="D19" s="94" t="s">
        <v>9570</v>
      </c>
    </row>
    <row r="21" spans="2:4" x14ac:dyDescent="0.3">
      <c r="B21" s="85" t="s">
        <v>9571</v>
      </c>
      <c r="C21" s="94" t="s">
        <v>9572</v>
      </c>
    </row>
    <row r="22" spans="2:4" x14ac:dyDescent="0.3">
      <c r="C22" s="94" t="s">
        <v>9573</v>
      </c>
      <c r="D22" s="94" t="s">
        <v>9574</v>
      </c>
    </row>
    <row r="24" spans="2:4" ht="19.5" x14ac:dyDescent="0.35">
      <c r="B24" s="201" t="s">
        <v>9575</v>
      </c>
    </row>
    <row r="25" spans="2:4" x14ac:dyDescent="0.3">
      <c r="B25" s="85" t="s">
        <v>88</v>
      </c>
      <c r="C25" s="94" t="s">
        <v>9576</v>
      </c>
    </row>
    <row r="26" spans="2:4" x14ac:dyDescent="0.3">
      <c r="B26" s="85" t="s">
        <v>68</v>
      </c>
      <c r="C26" s="94" t="s">
        <v>9577</v>
      </c>
    </row>
    <row r="27" spans="2:4" x14ac:dyDescent="0.3">
      <c r="B27" s="85" t="s">
        <v>1176</v>
      </c>
      <c r="C27" s="94" t="s">
        <v>9578</v>
      </c>
    </row>
    <row r="28" spans="2:4" x14ac:dyDescent="0.3">
      <c r="B28" s="85" t="s">
        <v>9554</v>
      </c>
      <c r="C28" s="197">
        <v>30</v>
      </c>
    </row>
    <row r="29" spans="2:4" x14ac:dyDescent="0.3">
      <c r="B29" s="85" t="s">
        <v>9555</v>
      </c>
      <c r="C29" s="94" t="s">
        <v>9579</v>
      </c>
    </row>
    <row r="31" spans="2:4" x14ac:dyDescent="0.3">
      <c r="B31" s="94" t="s">
        <v>9580</v>
      </c>
    </row>
    <row r="32" spans="2:4" x14ac:dyDescent="0.3">
      <c r="B32" s="94" t="s">
        <v>9558</v>
      </c>
    </row>
    <row r="33" spans="2:4" x14ac:dyDescent="0.3">
      <c r="B33" s="94" t="s">
        <v>9581</v>
      </c>
      <c r="C33" s="94" t="s">
        <v>9582</v>
      </c>
    </row>
    <row r="34" spans="2:4" x14ac:dyDescent="0.3">
      <c r="B34" s="94" t="s">
        <v>9583</v>
      </c>
      <c r="C34" s="94" t="s">
        <v>9584</v>
      </c>
    </row>
    <row r="35" spans="2:4" x14ac:dyDescent="0.3">
      <c r="B35" s="94" t="s">
        <v>9585</v>
      </c>
      <c r="C35" s="94" t="s">
        <v>9586</v>
      </c>
    </row>
    <row r="37" spans="2:4" x14ac:dyDescent="0.3">
      <c r="B37" s="85" t="s">
        <v>9587</v>
      </c>
      <c r="C37" s="94" t="s">
        <v>9588</v>
      </c>
    </row>
    <row r="38" spans="2:4" x14ac:dyDescent="0.3">
      <c r="C38" s="94" t="s">
        <v>9589</v>
      </c>
      <c r="D38" s="94" t="s">
        <v>9590</v>
      </c>
    </row>
    <row r="39" spans="2:4" x14ac:dyDescent="0.3">
      <c r="C39" s="94" t="s">
        <v>9591</v>
      </c>
      <c r="D39" s="94" t="s">
        <v>9592</v>
      </c>
    </row>
    <row r="40" spans="2:4" x14ac:dyDescent="0.3">
      <c r="C40" s="94" t="s">
        <v>9593</v>
      </c>
      <c r="D40" s="94" t="s">
        <v>9594</v>
      </c>
    </row>
    <row r="42" spans="2:4" x14ac:dyDescent="0.3">
      <c r="B42" s="85" t="s">
        <v>9595</v>
      </c>
      <c r="C42" s="94" t="s">
        <v>9568</v>
      </c>
    </row>
    <row r="43" spans="2:4" x14ac:dyDescent="0.3">
      <c r="C43" s="94" t="s">
        <v>9589</v>
      </c>
      <c r="D43" s="94" t="s">
        <v>9590</v>
      </c>
    </row>
    <row r="44" spans="2:4" x14ac:dyDescent="0.3">
      <c r="C44" s="94" t="s">
        <v>9596</v>
      </c>
      <c r="D44" s="94" t="s">
        <v>9597</v>
      </c>
    </row>
    <row r="45" spans="2:4" x14ac:dyDescent="0.3">
      <c r="C45" s="94" t="s">
        <v>9598</v>
      </c>
      <c r="D45" s="94" t="s">
        <v>9599</v>
      </c>
    </row>
    <row r="47" spans="2:4" x14ac:dyDescent="0.3">
      <c r="B47" s="172" t="s">
        <v>9600</v>
      </c>
      <c r="C47" s="94" t="s">
        <v>9601</v>
      </c>
    </row>
    <row r="48" spans="2:4" x14ac:dyDescent="0.3">
      <c r="C48" s="94" t="s">
        <v>9602</v>
      </c>
    </row>
    <row r="49" spans="2:4" x14ac:dyDescent="0.3">
      <c r="C49" s="94" t="s">
        <v>9603</v>
      </c>
      <c r="D49" s="94" t="s">
        <v>9604</v>
      </c>
    </row>
    <row r="50" spans="2:4" x14ac:dyDescent="0.3">
      <c r="C50" s="94" t="s">
        <v>9605</v>
      </c>
      <c r="D50" s="94" t="s">
        <v>9606</v>
      </c>
    </row>
    <row r="51" spans="2:4" x14ac:dyDescent="0.3">
      <c r="C51" s="94" t="s">
        <v>9607</v>
      </c>
      <c r="D51" s="94" t="s">
        <v>9608</v>
      </c>
    </row>
    <row r="53" spans="2:4" ht="19.5" x14ac:dyDescent="0.35">
      <c r="B53" s="201" t="s">
        <v>9609</v>
      </c>
    </row>
    <row r="54" spans="2:4" x14ac:dyDescent="0.3">
      <c r="B54" s="85" t="s">
        <v>88</v>
      </c>
      <c r="C54" s="94" t="s">
        <v>9610</v>
      </c>
    </row>
    <row r="55" spans="2:4" x14ac:dyDescent="0.3">
      <c r="B55" s="85" t="s">
        <v>68</v>
      </c>
      <c r="C55" s="94" t="s">
        <v>9552</v>
      </c>
    </row>
    <row r="56" spans="2:4" x14ac:dyDescent="0.3">
      <c r="B56" s="85" t="s">
        <v>1176</v>
      </c>
      <c r="C56" s="94" t="s">
        <v>9611</v>
      </c>
    </row>
    <row r="57" spans="2:4" x14ac:dyDescent="0.3">
      <c r="B57" s="85" t="s">
        <v>9554</v>
      </c>
      <c r="C57" s="197">
        <v>25</v>
      </c>
    </row>
    <row r="58" spans="2:4" x14ac:dyDescent="0.3">
      <c r="B58" s="85" t="s">
        <v>9555</v>
      </c>
      <c r="C58" s="94" t="s">
        <v>9612</v>
      </c>
    </row>
    <row r="60" spans="2:4" x14ac:dyDescent="0.3">
      <c r="B60" s="94" t="s">
        <v>9580</v>
      </c>
    </row>
    <row r="61" spans="2:4" x14ac:dyDescent="0.3">
      <c r="B61" s="94" t="s">
        <v>9613</v>
      </c>
      <c r="C61" s="94" t="s">
        <v>9614</v>
      </c>
    </row>
    <row r="62" spans="2:4" x14ac:dyDescent="0.3">
      <c r="B62" s="94" t="s">
        <v>9615</v>
      </c>
      <c r="C62" s="94" t="s">
        <v>9616</v>
      </c>
    </row>
    <row r="63" spans="2:4" x14ac:dyDescent="0.3">
      <c r="B63" s="94" t="s">
        <v>9617</v>
      </c>
      <c r="C63" s="94" t="s">
        <v>9618</v>
      </c>
    </row>
    <row r="65" spans="2:4" x14ac:dyDescent="0.3">
      <c r="B65" s="85" t="s">
        <v>9619</v>
      </c>
      <c r="C65" s="94" t="s">
        <v>9601</v>
      </c>
    </row>
    <row r="66" spans="2:4" x14ac:dyDescent="0.3">
      <c r="C66" s="94" t="s">
        <v>9620</v>
      </c>
      <c r="D66" s="94" t="s">
        <v>9621</v>
      </c>
    </row>
    <row r="68" spans="2:4" x14ac:dyDescent="0.3">
      <c r="B68" s="85" t="s">
        <v>9622</v>
      </c>
      <c r="C68" s="94" t="s">
        <v>9623</v>
      </c>
    </row>
    <row r="69" spans="2:4" x14ac:dyDescent="0.3">
      <c r="C69" s="94" t="s">
        <v>9624</v>
      </c>
      <c r="D69" s="94" t="s">
        <v>9625</v>
      </c>
    </row>
    <row r="71" spans="2:4" ht="19.5" x14ac:dyDescent="0.35">
      <c r="B71" s="201" t="s">
        <v>66</v>
      </c>
    </row>
    <row r="72" spans="2:4" x14ac:dyDescent="0.3">
      <c r="B72" s="85" t="s">
        <v>88</v>
      </c>
      <c r="C72" s="94" t="s">
        <v>9626</v>
      </c>
    </row>
    <row r="73" spans="2:4" x14ac:dyDescent="0.3">
      <c r="B73" s="85" t="s">
        <v>68</v>
      </c>
      <c r="C73" s="94" t="s">
        <v>9627</v>
      </c>
    </row>
    <row r="74" spans="2:4" x14ac:dyDescent="0.3">
      <c r="B74" s="85" t="s">
        <v>1176</v>
      </c>
      <c r="C74" s="94" t="s">
        <v>9628</v>
      </c>
    </row>
    <row r="75" spans="2:4" x14ac:dyDescent="0.3">
      <c r="B75" s="85" t="s">
        <v>9554</v>
      </c>
      <c r="C75" s="197">
        <v>30</v>
      </c>
    </row>
    <row r="76" spans="2:4" x14ac:dyDescent="0.3">
      <c r="B76" s="85" t="s">
        <v>9555</v>
      </c>
      <c r="C76" s="94" t="s">
        <v>9629</v>
      </c>
    </row>
    <row r="78" spans="2:4" x14ac:dyDescent="0.3">
      <c r="B78" s="94" t="s">
        <v>9630</v>
      </c>
    </row>
    <row r="80" spans="2:4" ht="19.5" x14ac:dyDescent="0.35">
      <c r="B80" s="201" t="s">
        <v>9631</v>
      </c>
    </row>
    <row r="81" spans="2:3" x14ac:dyDescent="0.3">
      <c r="B81" s="85" t="s">
        <v>88</v>
      </c>
      <c r="C81" s="94" t="s">
        <v>9632</v>
      </c>
    </row>
    <row r="82" spans="2:3" x14ac:dyDescent="0.3">
      <c r="B82" s="85" t="s">
        <v>68</v>
      </c>
      <c r="C82" s="94" t="s">
        <v>9633</v>
      </c>
    </row>
    <row r="83" spans="2:3" x14ac:dyDescent="0.3">
      <c r="B83" s="85" t="s">
        <v>1176</v>
      </c>
      <c r="C83" s="94" t="s">
        <v>9634</v>
      </c>
    </row>
    <row r="84" spans="2:3" x14ac:dyDescent="0.3">
      <c r="B84" s="85" t="s">
        <v>9554</v>
      </c>
      <c r="C84" s="197">
        <v>30</v>
      </c>
    </row>
    <row r="85" spans="2:3" x14ac:dyDescent="0.3">
      <c r="B85" s="85" t="s">
        <v>9555</v>
      </c>
      <c r="C85" s="94" t="s">
        <v>9635</v>
      </c>
    </row>
    <row r="87" spans="2:3" x14ac:dyDescent="0.3">
      <c r="B87" s="94" t="s">
        <v>9636</v>
      </c>
    </row>
    <row r="88" spans="2:3" x14ac:dyDescent="0.3">
      <c r="B88" s="94" t="s">
        <v>9637</v>
      </c>
      <c r="C88" s="94" t="s">
        <v>9638</v>
      </c>
    </row>
    <row r="89" spans="2:3" x14ac:dyDescent="0.3">
      <c r="B89" s="94" t="s">
        <v>9639</v>
      </c>
      <c r="C89" s="94" t="s">
        <v>9640</v>
      </c>
    </row>
    <row r="90" spans="2:3" x14ac:dyDescent="0.3">
      <c r="B90" s="94" t="s">
        <v>9641</v>
      </c>
      <c r="C90" s="94" t="s">
        <v>9642</v>
      </c>
    </row>
    <row r="92" spans="2:3" ht="19.5" x14ac:dyDescent="0.35">
      <c r="B92" s="201" t="s">
        <v>9643</v>
      </c>
    </row>
    <row r="93" spans="2:3" x14ac:dyDescent="0.3">
      <c r="B93" s="85" t="s">
        <v>88</v>
      </c>
      <c r="C93" s="94" t="s">
        <v>9644</v>
      </c>
    </row>
    <row r="94" spans="2:3" x14ac:dyDescent="0.3">
      <c r="B94" s="85" t="s">
        <v>68</v>
      </c>
      <c r="C94" s="94" t="s">
        <v>9552</v>
      </c>
    </row>
    <row r="95" spans="2:3" x14ac:dyDescent="0.3">
      <c r="B95" s="85" t="s">
        <v>1176</v>
      </c>
      <c r="C95" s="94" t="s">
        <v>9645</v>
      </c>
    </row>
    <row r="96" spans="2:3" x14ac:dyDescent="0.3">
      <c r="B96" s="85" t="s">
        <v>9554</v>
      </c>
      <c r="C96" s="197">
        <v>25</v>
      </c>
    </row>
    <row r="97" spans="2:4" x14ac:dyDescent="0.3">
      <c r="B97" s="85" t="s">
        <v>9555</v>
      </c>
      <c r="C97" s="94" t="s">
        <v>9646</v>
      </c>
    </row>
    <row r="99" spans="2:4" x14ac:dyDescent="0.3">
      <c r="B99" s="94" t="s">
        <v>9647</v>
      </c>
    </row>
    <row r="100" spans="2:4" x14ac:dyDescent="0.3">
      <c r="B100" s="94" t="s">
        <v>9558</v>
      </c>
    </row>
    <row r="101" spans="2:4" x14ac:dyDescent="0.3">
      <c r="B101" s="94" t="s">
        <v>9648</v>
      </c>
      <c r="C101" s="94" t="s">
        <v>9649</v>
      </c>
    </row>
    <row r="103" spans="2:4" x14ac:dyDescent="0.3">
      <c r="B103" s="85" t="s">
        <v>9650</v>
      </c>
      <c r="C103" s="94" t="s">
        <v>9651</v>
      </c>
    </row>
    <row r="104" spans="2:4" x14ac:dyDescent="0.3">
      <c r="C104" s="94" t="s">
        <v>9652</v>
      </c>
      <c r="D104" s="94" t="s">
        <v>9653</v>
      </c>
    </row>
    <row r="105" spans="2:4" x14ac:dyDescent="0.3">
      <c r="C105" s="94" t="s">
        <v>9654</v>
      </c>
      <c r="D105" s="94" t="s">
        <v>9655</v>
      </c>
    </row>
    <row r="107" spans="2:4" x14ac:dyDescent="0.3">
      <c r="B107" s="85" t="s">
        <v>9656</v>
      </c>
      <c r="C107" s="94" t="s">
        <v>9623</v>
      </c>
    </row>
    <row r="108" spans="2:4" x14ac:dyDescent="0.3">
      <c r="C108" s="94" t="s">
        <v>9657</v>
      </c>
      <c r="D108" s="94" t="s">
        <v>9658</v>
      </c>
    </row>
    <row r="109" spans="2:4" x14ac:dyDescent="0.3">
      <c r="C109" s="94" t="s">
        <v>9659</v>
      </c>
      <c r="D109" s="94" t="s">
        <v>9660</v>
      </c>
    </row>
    <row r="111" spans="2:4" ht="19.5" x14ac:dyDescent="0.35">
      <c r="B111" s="201" t="s">
        <v>9661</v>
      </c>
    </row>
    <row r="112" spans="2:4" x14ac:dyDescent="0.3">
      <c r="B112" s="85" t="s">
        <v>88</v>
      </c>
      <c r="C112" s="94" t="s">
        <v>9662</v>
      </c>
    </row>
    <row r="113" spans="2:3" x14ac:dyDescent="0.3">
      <c r="B113" s="85" t="s">
        <v>68</v>
      </c>
      <c r="C113" s="94" t="s">
        <v>9663</v>
      </c>
    </row>
    <row r="114" spans="2:3" x14ac:dyDescent="0.3">
      <c r="B114" s="85" t="s">
        <v>1176</v>
      </c>
      <c r="C114" s="94" t="s">
        <v>9664</v>
      </c>
    </row>
    <row r="115" spans="2:3" x14ac:dyDescent="0.3">
      <c r="B115" s="85" t="s">
        <v>9554</v>
      </c>
      <c r="C115" s="197">
        <v>30</v>
      </c>
    </row>
    <row r="116" spans="2:3" x14ac:dyDescent="0.3">
      <c r="B116" s="85" t="s">
        <v>9555</v>
      </c>
      <c r="C116" s="94" t="s">
        <v>9665</v>
      </c>
    </row>
    <row r="118" spans="2:3" x14ac:dyDescent="0.3">
      <c r="B118" s="94" t="s">
        <v>9666</v>
      </c>
    </row>
    <row r="119" spans="2:3" x14ac:dyDescent="0.3">
      <c r="B119" s="94" t="s">
        <v>9558</v>
      </c>
    </row>
    <row r="120" spans="2:3" x14ac:dyDescent="0.3">
      <c r="B120" s="94" t="s">
        <v>9583</v>
      </c>
      <c r="C120" s="94" t="s">
        <v>9584</v>
      </c>
    </row>
    <row r="121" spans="2:3" x14ac:dyDescent="0.3">
      <c r="B121" s="94" t="s">
        <v>9667</v>
      </c>
      <c r="C121" s="94" t="s">
        <v>9668</v>
      </c>
    </row>
    <row r="123" spans="2:3" ht="19.5" x14ac:dyDescent="0.35">
      <c r="B123" s="201" t="s">
        <v>9669</v>
      </c>
    </row>
    <row r="124" spans="2:3" x14ac:dyDescent="0.3">
      <c r="B124" s="85" t="s">
        <v>88</v>
      </c>
      <c r="C124" s="94" t="s">
        <v>9670</v>
      </c>
    </row>
    <row r="125" spans="2:3" x14ac:dyDescent="0.3">
      <c r="B125" s="85" t="s">
        <v>68</v>
      </c>
      <c r="C125" s="94" t="s">
        <v>9671</v>
      </c>
    </row>
    <row r="126" spans="2:3" x14ac:dyDescent="0.3">
      <c r="B126" s="85" t="s">
        <v>1176</v>
      </c>
      <c r="C126" s="94" t="s">
        <v>9672</v>
      </c>
    </row>
    <row r="127" spans="2:3" x14ac:dyDescent="0.3">
      <c r="B127" s="85" t="s">
        <v>9554</v>
      </c>
      <c r="C127" s="197">
        <v>30</v>
      </c>
    </row>
    <row r="128" spans="2:3" x14ac:dyDescent="0.3">
      <c r="B128" s="85" t="s">
        <v>9555</v>
      </c>
      <c r="C128" s="94" t="s">
        <v>9673</v>
      </c>
    </row>
    <row r="130" spans="2:3" x14ac:dyDescent="0.3">
      <c r="B130" s="94" t="s">
        <v>9674</v>
      </c>
    </row>
    <row r="131" spans="2:3" x14ac:dyDescent="0.3">
      <c r="B131" s="94" t="s">
        <v>9558</v>
      </c>
    </row>
    <row r="132" spans="2:3" x14ac:dyDescent="0.3">
      <c r="B132" s="94" t="s">
        <v>9675</v>
      </c>
      <c r="C132" s="94" t="s">
        <v>9676</v>
      </c>
    </row>
    <row r="133" spans="2:3" x14ac:dyDescent="0.3">
      <c r="B133" s="94" t="s">
        <v>9677</v>
      </c>
      <c r="C133" s="94" t="s">
        <v>9678</v>
      </c>
    </row>
    <row r="134" spans="2:3" x14ac:dyDescent="0.3">
      <c r="B134" s="94" t="s">
        <v>9679</v>
      </c>
      <c r="C134" s="94" t="s">
        <v>9680</v>
      </c>
    </row>
    <row r="136" spans="2:3" ht="19.5" x14ac:dyDescent="0.35">
      <c r="B136" s="201" t="s">
        <v>9681</v>
      </c>
    </row>
    <row r="137" spans="2:3" x14ac:dyDescent="0.3">
      <c r="B137" s="85" t="s">
        <v>88</v>
      </c>
      <c r="C137" s="94" t="s">
        <v>9626</v>
      </c>
    </row>
    <row r="138" spans="2:3" x14ac:dyDescent="0.3">
      <c r="B138" s="85" t="s">
        <v>68</v>
      </c>
      <c r="C138" s="94" t="s">
        <v>9682</v>
      </c>
    </row>
    <row r="139" spans="2:3" x14ac:dyDescent="0.3">
      <c r="B139" s="85" t="s">
        <v>1176</v>
      </c>
      <c r="C139" s="94" t="s">
        <v>9683</v>
      </c>
    </row>
    <row r="140" spans="2:3" x14ac:dyDescent="0.3">
      <c r="B140" s="85" t="s">
        <v>9554</v>
      </c>
      <c r="C140" s="197">
        <v>30</v>
      </c>
    </row>
    <row r="141" spans="2:3" x14ac:dyDescent="0.3">
      <c r="B141" s="85" t="s">
        <v>9555</v>
      </c>
      <c r="C141" s="94" t="s">
        <v>9684</v>
      </c>
    </row>
    <row r="143" spans="2:3" x14ac:dyDescent="0.3">
      <c r="B143" s="94" t="s">
        <v>9685</v>
      </c>
    </row>
    <row r="144" spans="2:3" x14ac:dyDescent="0.3">
      <c r="B144" s="94" t="s">
        <v>9558</v>
      </c>
    </row>
    <row r="145" spans="2:3" x14ac:dyDescent="0.3">
      <c r="B145" s="94" t="s">
        <v>9686</v>
      </c>
      <c r="C145" s="94" t="s">
        <v>9687</v>
      </c>
    </row>
    <row r="146" spans="2:3" x14ac:dyDescent="0.3">
      <c r="B146" s="94" t="s">
        <v>9688</v>
      </c>
      <c r="C146" s="94" t="s">
        <v>9689</v>
      </c>
    </row>
    <row r="148" spans="2:3" x14ac:dyDescent="0.3">
      <c r="B148" s="85" t="s">
        <v>9690</v>
      </c>
    </row>
    <row r="149" spans="2:3" x14ac:dyDescent="0.3">
      <c r="B149" s="85"/>
    </row>
    <row r="150" spans="2:3" x14ac:dyDescent="0.3">
      <c r="B150" s="94" t="s">
        <v>9631</v>
      </c>
    </row>
    <row r="151" spans="2:3" x14ac:dyDescent="0.3">
      <c r="B151" s="94" t="s">
        <v>9691</v>
      </c>
    </row>
    <row r="152" spans="2:3" x14ac:dyDescent="0.3">
      <c r="B152" s="94" t="s">
        <v>9692</v>
      </c>
    </row>
    <row r="153" spans="2:3" x14ac:dyDescent="0.3">
      <c r="B153" s="197" t="s">
        <v>9693</v>
      </c>
    </row>
    <row r="154" spans="2:3" x14ac:dyDescent="0.3">
      <c r="B154" s="94" t="s">
        <v>9694</v>
      </c>
    </row>
    <row r="155" spans="2:3" x14ac:dyDescent="0.3">
      <c r="B155" s="94" t="s">
        <v>9695</v>
      </c>
    </row>
    <row r="156" spans="2:3" x14ac:dyDescent="0.3">
      <c r="B156" s="94" t="s">
        <v>9643</v>
      </c>
    </row>
    <row r="157" spans="2:3" x14ac:dyDescent="0.3">
      <c r="B157" s="94" t="s">
        <v>9661</v>
      </c>
    </row>
    <row r="158" spans="2:3" x14ac:dyDescent="0.3">
      <c r="B158" s="94" t="s">
        <v>9669</v>
      </c>
    </row>
    <row r="159" spans="2:3" x14ac:dyDescent="0.3">
      <c r="B159" s="94" t="s">
        <v>9696</v>
      </c>
    </row>
    <row r="160" spans="2:3" x14ac:dyDescent="0.3">
      <c r="B160" s="94" t="s">
        <v>9697</v>
      </c>
    </row>
    <row r="161" spans="2:2" x14ac:dyDescent="0.3">
      <c r="B161" s="94" t="s">
        <v>66</v>
      </c>
    </row>
    <row r="162" spans="2:2" x14ac:dyDescent="0.3">
      <c r="B162" s="94" t="s">
        <v>9681</v>
      </c>
    </row>
  </sheetData>
  <pageMargins left="0.7" right="0.7" top="0.75" bottom="0.75" header="0.51180555555555496" footer="0.51180555555555496"/>
  <pageSetup firstPageNumber="0" orientation="portrait" horizontalDpi="300" verticalDpi="300"/>
  <pictur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52"/>
  <sheetViews>
    <sheetView showGridLines="0" topLeftCell="A184" zoomScaleNormal="100" workbookViewId="0">
      <selection activeCell="B204" sqref="B204"/>
    </sheetView>
  </sheetViews>
  <sheetFormatPr defaultRowHeight="15.75" x14ac:dyDescent="0.3"/>
  <cols>
    <col min="1" max="1" width="3" style="1" customWidth="1"/>
    <col min="2" max="2" width="10.28515625" style="156" customWidth="1"/>
    <col min="3" max="3" width="6" style="156" customWidth="1"/>
    <col min="4" max="4" width="44.140625" style="156" customWidth="1"/>
    <col min="5" max="5" width="9.5703125" style="156" customWidth="1"/>
    <col min="6" max="6" width="9" style="156" customWidth="1"/>
    <col min="7" max="15" width="4" style="156" customWidth="1"/>
    <col min="16" max="16" width="5.7109375" style="156" customWidth="1"/>
    <col min="17" max="1025" width="9.140625" style="156" customWidth="1"/>
  </cols>
  <sheetData>
    <row r="1" spans="1:13" s="1" customFormat="1" ht="14.25" customHeight="1" x14ac:dyDescent="0.25"/>
    <row r="2" spans="1:13" ht="36.75" x14ac:dyDescent="0.6">
      <c r="B2" s="202" t="s">
        <v>9698</v>
      </c>
      <c r="C2" s="203"/>
      <c r="D2" s="203"/>
      <c r="E2" s="203"/>
      <c r="F2" s="203"/>
      <c r="G2" s="203"/>
      <c r="H2" s="203"/>
      <c r="I2" s="203"/>
      <c r="J2" s="203"/>
      <c r="K2" s="203"/>
      <c r="L2" s="203"/>
      <c r="M2" s="204"/>
    </row>
    <row r="3" spans="1:13" ht="15" customHeight="1" x14ac:dyDescent="0.6">
      <c r="B3" s="141"/>
    </row>
    <row r="4" spans="1:13" x14ac:dyDescent="0.3">
      <c r="A4" s="82"/>
      <c r="B4" s="205" t="s">
        <v>9698</v>
      </c>
      <c r="C4" s="205" t="s">
        <v>9699</v>
      </c>
      <c r="D4" s="205" t="s">
        <v>9700</v>
      </c>
      <c r="E4" s="205" t="s">
        <v>9701</v>
      </c>
      <c r="F4" s="205" t="s">
        <v>9702</v>
      </c>
      <c r="G4" s="205"/>
    </row>
    <row r="5" spans="1:13" x14ac:dyDescent="0.3">
      <c r="A5" s="94"/>
      <c r="B5" s="205" t="s">
        <v>6951</v>
      </c>
      <c r="C5" s="156" t="s">
        <v>9703</v>
      </c>
      <c r="D5" s="156" t="s">
        <v>1179</v>
      </c>
      <c r="E5" s="156" t="s">
        <v>1179</v>
      </c>
      <c r="F5" s="156" t="s">
        <v>9704</v>
      </c>
      <c r="G5" s="205"/>
    </row>
    <row r="6" spans="1:13" x14ac:dyDescent="0.3">
      <c r="A6" s="94"/>
      <c r="B6" s="205" t="s">
        <v>7118</v>
      </c>
      <c r="C6" s="156" t="s">
        <v>9705</v>
      </c>
      <c r="D6" s="156" t="s">
        <v>9706</v>
      </c>
      <c r="E6" s="156" t="s">
        <v>1180</v>
      </c>
      <c r="F6" s="156" t="s">
        <v>9706</v>
      </c>
      <c r="H6" s="205"/>
    </row>
    <row r="7" spans="1:13" x14ac:dyDescent="0.3">
      <c r="A7" s="94"/>
      <c r="B7" s="205" t="s">
        <v>7223</v>
      </c>
      <c r="C7" s="156" t="s">
        <v>9705</v>
      </c>
      <c r="D7" s="156" t="s">
        <v>9707</v>
      </c>
      <c r="E7" s="156" t="s">
        <v>9707</v>
      </c>
      <c r="F7" s="156" t="s">
        <v>9706</v>
      </c>
      <c r="H7" s="205"/>
    </row>
    <row r="8" spans="1:13" x14ac:dyDescent="0.3">
      <c r="A8" s="94"/>
      <c r="B8" s="205" t="s">
        <v>7497</v>
      </c>
      <c r="C8" s="156" t="s">
        <v>9705</v>
      </c>
      <c r="D8" s="156" t="s">
        <v>9707</v>
      </c>
      <c r="E8" s="156" t="s">
        <v>9708</v>
      </c>
      <c r="F8" s="156" t="s">
        <v>9707</v>
      </c>
      <c r="H8" s="205"/>
    </row>
    <row r="9" spans="1:13" x14ac:dyDescent="0.3">
      <c r="A9" s="94"/>
      <c r="B9" s="205" t="s">
        <v>7655</v>
      </c>
      <c r="C9" s="156" t="s">
        <v>9709</v>
      </c>
      <c r="D9" s="156" t="s">
        <v>9710</v>
      </c>
      <c r="E9" s="156" t="s">
        <v>1179</v>
      </c>
      <c r="F9" s="156" t="s">
        <v>9704</v>
      </c>
      <c r="H9" s="205"/>
    </row>
    <row r="10" spans="1:13" x14ac:dyDescent="0.3">
      <c r="A10" s="94"/>
      <c r="B10" s="205" t="s">
        <v>46</v>
      </c>
      <c r="C10" s="156" t="s">
        <v>9705</v>
      </c>
      <c r="D10" s="156" t="s">
        <v>9711</v>
      </c>
      <c r="E10" s="156" t="s">
        <v>1179</v>
      </c>
      <c r="F10" s="156" t="s">
        <v>1180</v>
      </c>
      <c r="H10" s="205"/>
      <c r="I10" s="206"/>
    </row>
    <row r="11" spans="1:13" x14ac:dyDescent="0.3">
      <c r="A11" s="94"/>
      <c r="B11" s="205" t="s">
        <v>8192</v>
      </c>
      <c r="C11" s="156" t="s">
        <v>9709</v>
      </c>
      <c r="D11" s="156" t="s">
        <v>9712</v>
      </c>
      <c r="E11" s="156" t="s">
        <v>9707</v>
      </c>
      <c r="F11" s="156" t="s">
        <v>9706</v>
      </c>
      <c r="H11" s="205"/>
      <c r="I11" s="206"/>
    </row>
    <row r="12" spans="1:13" x14ac:dyDescent="0.3">
      <c r="A12" s="94"/>
      <c r="B12" s="205" t="s">
        <v>8372</v>
      </c>
      <c r="C12" s="156" t="s">
        <v>9709</v>
      </c>
      <c r="D12" s="156" t="s">
        <v>9711</v>
      </c>
      <c r="E12" s="156" t="s">
        <v>1179</v>
      </c>
      <c r="F12" s="156" t="s">
        <v>1180</v>
      </c>
    </row>
    <row r="13" spans="1:13" x14ac:dyDescent="0.3">
      <c r="A13" s="94"/>
      <c r="B13" s="205" t="s">
        <v>8540</v>
      </c>
      <c r="C13" s="156" t="s">
        <v>9705</v>
      </c>
      <c r="D13" s="156" t="s">
        <v>1180</v>
      </c>
      <c r="E13" s="156" t="s">
        <v>1180</v>
      </c>
      <c r="F13" s="156" t="s">
        <v>9708</v>
      </c>
    </row>
    <row r="14" spans="1:13" x14ac:dyDescent="0.3">
      <c r="A14" s="94"/>
      <c r="B14" s="205" t="s">
        <v>8698</v>
      </c>
      <c r="C14" s="156" t="s">
        <v>9713</v>
      </c>
      <c r="D14" s="156" t="s">
        <v>9706</v>
      </c>
      <c r="E14" s="156" t="s">
        <v>9704</v>
      </c>
      <c r="F14" s="156" t="s">
        <v>9706</v>
      </c>
    </row>
    <row r="15" spans="1:13" x14ac:dyDescent="0.3">
      <c r="A15" s="94"/>
      <c r="B15" s="205" t="s">
        <v>8949</v>
      </c>
      <c r="C15" s="156" t="s">
        <v>9705</v>
      </c>
      <c r="D15" s="156" t="s">
        <v>9706</v>
      </c>
      <c r="E15" s="156" t="s">
        <v>9707</v>
      </c>
      <c r="F15" s="156" t="s">
        <v>9706</v>
      </c>
    </row>
    <row r="16" spans="1:13" x14ac:dyDescent="0.3">
      <c r="A16" s="94"/>
      <c r="B16" s="205" t="s">
        <v>9210</v>
      </c>
      <c r="C16" s="156" t="s">
        <v>9713</v>
      </c>
      <c r="D16" s="156" t="s">
        <v>9708</v>
      </c>
      <c r="E16" s="156" t="s">
        <v>9708</v>
      </c>
      <c r="F16" s="156" t="s">
        <v>9707</v>
      </c>
    </row>
    <row r="17" spans="1:8" x14ac:dyDescent="0.3">
      <c r="A17" s="94"/>
    </row>
    <row r="18" spans="1:8" ht="19.5" x14ac:dyDescent="0.35">
      <c r="A18" s="94"/>
      <c r="B18" s="207" t="s">
        <v>6951</v>
      </c>
    </row>
    <row r="19" spans="1:8" x14ac:dyDescent="0.3">
      <c r="A19" s="94"/>
      <c r="B19" s="205" t="s">
        <v>9714</v>
      </c>
      <c r="C19" s="156" t="s">
        <v>9715</v>
      </c>
    </row>
    <row r="20" spans="1:8" x14ac:dyDescent="0.3">
      <c r="A20" s="94"/>
      <c r="B20" s="205" t="s">
        <v>9716</v>
      </c>
      <c r="C20" s="156" t="s">
        <v>9717</v>
      </c>
    </row>
    <row r="21" spans="1:8" x14ac:dyDescent="0.3">
      <c r="A21" s="94"/>
      <c r="B21" s="205" t="s">
        <v>9718</v>
      </c>
      <c r="C21" s="156" t="s">
        <v>9719</v>
      </c>
    </row>
    <row r="22" spans="1:8" x14ac:dyDescent="0.3">
      <c r="A22" s="94"/>
      <c r="B22" s="205" t="s">
        <v>9720</v>
      </c>
      <c r="C22" s="156" t="s">
        <v>9721</v>
      </c>
    </row>
    <row r="23" spans="1:8" x14ac:dyDescent="0.3">
      <c r="A23" s="94"/>
    </row>
    <row r="24" spans="1:8" s="208" customFormat="1" x14ac:dyDescent="0.3">
      <c r="A24" s="94"/>
      <c r="B24" s="205" t="s">
        <v>74</v>
      </c>
      <c r="C24" s="205" t="s">
        <v>9722</v>
      </c>
      <c r="D24" s="205" t="s">
        <v>9723</v>
      </c>
      <c r="E24" s="205" t="s">
        <v>9724</v>
      </c>
      <c r="F24" s="205" t="s">
        <v>9725</v>
      </c>
      <c r="H24" s="205" t="s">
        <v>9726</v>
      </c>
    </row>
    <row r="25" spans="1:8" x14ac:dyDescent="0.3">
      <c r="A25" s="94"/>
      <c r="B25" s="156" t="s">
        <v>580</v>
      </c>
      <c r="C25" s="156" t="s">
        <v>9727</v>
      </c>
      <c r="D25" s="156" t="s">
        <v>9728</v>
      </c>
      <c r="E25" s="156" t="s">
        <v>9729</v>
      </c>
      <c r="F25" s="156" t="s">
        <v>9727</v>
      </c>
      <c r="H25" s="94" t="s">
        <v>145</v>
      </c>
    </row>
    <row r="26" spans="1:8" x14ac:dyDescent="0.3">
      <c r="A26" s="94"/>
      <c r="B26" s="156" t="s">
        <v>581</v>
      </c>
      <c r="C26" s="156" t="s">
        <v>9727</v>
      </c>
      <c r="D26" s="156" t="s">
        <v>9730</v>
      </c>
      <c r="E26" s="156" t="s">
        <v>9729</v>
      </c>
      <c r="F26" s="156" t="s">
        <v>9727</v>
      </c>
      <c r="H26" s="94" t="s">
        <v>158</v>
      </c>
    </row>
    <row r="27" spans="1:8" x14ac:dyDescent="0.3">
      <c r="A27" s="94"/>
      <c r="B27" s="156" t="s">
        <v>582</v>
      </c>
      <c r="C27" s="156" t="s">
        <v>9727</v>
      </c>
      <c r="D27" s="156" t="s">
        <v>9731</v>
      </c>
      <c r="E27" s="156" t="s">
        <v>9732</v>
      </c>
      <c r="F27" s="156" t="s">
        <v>9727</v>
      </c>
    </row>
    <row r="28" spans="1:8" x14ac:dyDescent="0.3">
      <c r="A28" s="94"/>
      <c r="B28" s="156" t="s">
        <v>583</v>
      </c>
      <c r="C28" s="156" t="s">
        <v>9727</v>
      </c>
      <c r="D28" s="156" t="s">
        <v>9733</v>
      </c>
      <c r="E28" s="156" t="s">
        <v>9732</v>
      </c>
      <c r="F28" s="156" t="s">
        <v>9727</v>
      </c>
    </row>
    <row r="29" spans="1:8" x14ac:dyDescent="0.3">
      <c r="A29" s="94"/>
      <c r="B29" s="156" t="s">
        <v>585</v>
      </c>
      <c r="C29" s="156" t="s">
        <v>9734</v>
      </c>
      <c r="D29" s="156" t="s">
        <v>9735</v>
      </c>
      <c r="E29" s="156" t="s">
        <v>9732</v>
      </c>
      <c r="F29" s="156" t="s">
        <v>9727</v>
      </c>
      <c r="G29" s="205"/>
    </row>
    <row r="30" spans="1:8" x14ac:dyDescent="0.3">
      <c r="A30" s="94"/>
      <c r="B30" s="156" t="s">
        <v>586</v>
      </c>
      <c r="C30" s="156" t="s">
        <v>9734</v>
      </c>
      <c r="D30" s="156" t="s">
        <v>9736</v>
      </c>
      <c r="E30" s="156" t="s">
        <v>9737</v>
      </c>
      <c r="F30" s="156" t="s">
        <v>9727</v>
      </c>
      <c r="H30" s="205"/>
    </row>
    <row r="31" spans="1:8" x14ac:dyDescent="0.3">
      <c r="A31" s="94"/>
      <c r="B31" s="156" t="s">
        <v>587</v>
      </c>
      <c r="C31" s="156" t="s">
        <v>9734</v>
      </c>
      <c r="D31" s="156" t="s">
        <v>148</v>
      </c>
      <c r="E31" s="156" t="s">
        <v>9737</v>
      </c>
      <c r="F31" s="156" t="s">
        <v>9727</v>
      </c>
      <c r="H31" s="205"/>
    </row>
    <row r="32" spans="1:8" x14ac:dyDescent="0.3">
      <c r="A32" s="94"/>
      <c r="B32" s="156" t="s">
        <v>588</v>
      </c>
      <c r="C32" s="156" t="s">
        <v>9734</v>
      </c>
      <c r="D32" s="156" t="s">
        <v>9733</v>
      </c>
      <c r="E32" s="156" t="s">
        <v>9737</v>
      </c>
      <c r="F32" s="156" t="s">
        <v>9727</v>
      </c>
      <c r="H32" s="205"/>
    </row>
    <row r="33" spans="1:9" x14ac:dyDescent="0.3">
      <c r="A33" s="94"/>
      <c r="B33" s="156" t="s">
        <v>589</v>
      </c>
      <c r="C33" s="156" t="s">
        <v>9738</v>
      </c>
      <c r="D33" s="156" t="s">
        <v>9739</v>
      </c>
      <c r="E33" s="156" t="s">
        <v>9737</v>
      </c>
      <c r="F33" s="156" t="s">
        <v>9734</v>
      </c>
      <c r="H33" s="205"/>
    </row>
    <row r="34" spans="1:9" x14ac:dyDescent="0.3">
      <c r="A34" s="94"/>
      <c r="B34" s="156" t="s">
        <v>590</v>
      </c>
      <c r="C34" s="156" t="s">
        <v>9738</v>
      </c>
      <c r="D34" s="156" t="s">
        <v>9736</v>
      </c>
      <c r="E34" s="156" t="s">
        <v>9737</v>
      </c>
      <c r="F34" s="156" t="s">
        <v>9734</v>
      </c>
      <c r="H34" s="205"/>
      <c r="I34" s="206"/>
    </row>
    <row r="35" spans="1:9" x14ac:dyDescent="0.3">
      <c r="A35" s="94"/>
      <c r="B35" s="156" t="s">
        <v>592</v>
      </c>
      <c r="C35" s="156" t="s">
        <v>9738</v>
      </c>
      <c r="D35" s="156" t="s">
        <v>150</v>
      </c>
      <c r="E35" s="156" t="s">
        <v>9737</v>
      </c>
      <c r="F35" s="156" t="s">
        <v>9734</v>
      </c>
      <c r="H35" s="205"/>
    </row>
    <row r="36" spans="1:9" x14ac:dyDescent="0.3">
      <c r="A36" s="94"/>
      <c r="B36" s="156" t="s">
        <v>593</v>
      </c>
      <c r="C36" s="156" t="s">
        <v>9738</v>
      </c>
      <c r="D36" s="156" t="s">
        <v>9733</v>
      </c>
      <c r="E36" s="156" t="s">
        <v>9740</v>
      </c>
      <c r="F36" s="156" t="s">
        <v>9734</v>
      </c>
    </row>
    <row r="37" spans="1:9" x14ac:dyDescent="0.3">
      <c r="A37" s="94"/>
      <c r="B37" s="156" t="s">
        <v>595</v>
      </c>
      <c r="C37" s="156" t="s">
        <v>9741</v>
      </c>
      <c r="D37" s="156" t="s">
        <v>9742</v>
      </c>
      <c r="E37" s="156" t="s">
        <v>9740</v>
      </c>
      <c r="F37" s="156" t="s">
        <v>9734</v>
      </c>
    </row>
    <row r="38" spans="1:9" x14ac:dyDescent="0.3">
      <c r="A38" s="94"/>
      <c r="B38" s="156" t="s">
        <v>596</v>
      </c>
      <c r="C38" s="156" t="s">
        <v>9741</v>
      </c>
      <c r="D38" s="156" t="s">
        <v>9736</v>
      </c>
      <c r="E38" s="156" t="s">
        <v>9740</v>
      </c>
      <c r="F38" s="156" t="s">
        <v>9734</v>
      </c>
    </row>
    <row r="39" spans="1:9" x14ac:dyDescent="0.3">
      <c r="A39" s="94"/>
      <c r="B39" s="156" t="s">
        <v>598</v>
      </c>
      <c r="C39" s="156" t="s">
        <v>9741</v>
      </c>
      <c r="D39" s="156" t="s">
        <v>151</v>
      </c>
      <c r="E39" s="156" t="s">
        <v>9740</v>
      </c>
      <c r="F39" s="156" t="s">
        <v>9734</v>
      </c>
    </row>
    <row r="40" spans="1:9" x14ac:dyDescent="0.3">
      <c r="A40" s="94"/>
      <c r="B40" s="156" t="s">
        <v>599</v>
      </c>
      <c r="C40" s="156" t="s">
        <v>9741</v>
      </c>
      <c r="D40" s="156" t="s">
        <v>9733</v>
      </c>
      <c r="E40" s="156" t="s">
        <v>9740</v>
      </c>
      <c r="F40" s="156" t="s">
        <v>9734</v>
      </c>
    </row>
    <row r="41" spans="1:9" x14ac:dyDescent="0.3">
      <c r="A41" s="94"/>
      <c r="B41" s="156" t="s">
        <v>600</v>
      </c>
      <c r="C41" s="156" t="s">
        <v>9743</v>
      </c>
      <c r="D41" s="156" t="s">
        <v>9744</v>
      </c>
      <c r="E41" s="156" t="s">
        <v>9745</v>
      </c>
      <c r="F41" s="156" t="s">
        <v>9738</v>
      </c>
    </row>
    <row r="42" spans="1:9" x14ac:dyDescent="0.3">
      <c r="A42" s="94"/>
      <c r="B42" s="156" t="s">
        <v>601</v>
      </c>
      <c r="C42" s="156" t="s">
        <v>9743</v>
      </c>
      <c r="D42" s="156" t="s">
        <v>152</v>
      </c>
      <c r="E42" s="156" t="s">
        <v>9745</v>
      </c>
      <c r="F42" s="156" t="s">
        <v>9738</v>
      </c>
      <c r="H42" s="205"/>
    </row>
    <row r="43" spans="1:9" x14ac:dyDescent="0.3">
      <c r="A43" s="94"/>
      <c r="B43" s="156" t="s">
        <v>602</v>
      </c>
      <c r="C43" s="156" t="s">
        <v>9743</v>
      </c>
      <c r="D43" s="156" t="s">
        <v>9733</v>
      </c>
      <c r="E43" s="156" t="s">
        <v>9745</v>
      </c>
      <c r="F43" s="156" t="s">
        <v>9738</v>
      </c>
    </row>
    <row r="44" spans="1:9" x14ac:dyDescent="0.3">
      <c r="A44" s="94"/>
      <c r="B44" s="156" t="s">
        <v>603</v>
      </c>
      <c r="C44" s="156" t="s">
        <v>9743</v>
      </c>
      <c r="D44" s="156" t="s">
        <v>153</v>
      </c>
      <c r="E44" s="156" t="s">
        <v>9746</v>
      </c>
      <c r="F44" s="156" t="s">
        <v>9738</v>
      </c>
    </row>
    <row r="45" spans="1:9" x14ac:dyDescent="0.3">
      <c r="A45" s="94"/>
    </row>
    <row r="46" spans="1:9" ht="19.5" x14ac:dyDescent="0.35">
      <c r="A46" s="94"/>
      <c r="B46" s="207" t="s">
        <v>7118</v>
      </c>
    </row>
    <row r="47" spans="1:9" x14ac:dyDescent="0.3">
      <c r="A47" s="94"/>
      <c r="B47" s="205" t="s">
        <v>9714</v>
      </c>
      <c r="C47" s="156" t="s">
        <v>9747</v>
      </c>
      <c r="G47" s="206"/>
      <c r="H47" s="206"/>
    </row>
    <row r="48" spans="1:9" x14ac:dyDescent="0.3">
      <c r="A48" s="94"/>
      <c r="B48" s="205" t="s">
        <v>9716</v>
      </c>
      <c r="C48" s="156" t="s">
        <v>9748</v>
      </c>
    </row>
    <row r="49" spans="1:17" x14ac:dyDescent="0.3">
      <c r="A49" s="94"/>
      <c r="B49" s="205" t="s">
        <v>9718</v>
      </c>
      <c r="C49" s="156" t="s">
        <v>9749</v>
      </c>
    </row>
    <row r="50" spans="1:17" x14ac:dyDescent="0.3">
      <c r="A50" s="94"/>
      <c r="B50" s="205" t="s">
        <v>9720</v>
      </c>
      <c r="C50" s="156" t="s">
        <v>9750</v>
      </c>
    </row>
    <row r="51" spans="1:17" x14ac:dyDescent="0.3">
      <c r="A51" s="94"/>
    </row>
    <row r="52" spans="1:17" s="205" customFormat="1" ht="15" x14ac:dyDescent="0.3">
      <c r="A52" s="94"/>
      <c r="B52" s="205" t="s">
        <v>74</v>
      </c>
      <c r="C52" s="205" t="s">
        <v>9722</v>
      </c>
      <c r="D52" s="205" t="s">
        <v>9751</v>
      </c>
      <c r="E52" s="205" t="s">
        <v>176</v>
      </c>
      <c r="F52" s="205" t="s">
        <v>9752</v>
      </c>
      <c r="G52" s="205" t="s">
        <v>9753</v>
      </c>
      <c r="H52" s="205" t="s">
        <v>7510</v>
      </c>
      <c r="I52" s="205" t="s">
        <v>9754</v>
      </c>
      <c r="J52" s="205" t="s">
        <v>7514</v>
      </c>
      <c r="K52" s="205" t="s">
        <v>7260</v>
      </c>
      <c r="L52" s="205" t="s">
        <v>9755</v>
      </c>
      <c r="M52" s="205" t="s">
        <v>9756</v>
      </c>
      <c r="N52" s="205" t="s">
        <v>7262</v>
      </c>
      <c r="O52" s="205" t="s">
        <v>9757</v>
      </c>
      <c r="Q52" s="205" t="s">
        <v>174</v>
      </c>
    </row>
    <row r="53" spans="1:17" x14ac:dyDescent="0.3">
      <c r="A53" s="94"/>
      <c r="B53" s="156" t="s">
        <v>580</v>
      </c>
      <c r="C53" s="156" t="s">
        <v>9727</v>
      </c>
      <c r="D53" s="156" t="s">
        <v>9758</v>
      </c>
      <c r="E53" s="156" t="s">
        <v>9729</v>
      </c>
      <c r="F53" s="156" t="s">
        <v>9737</v>
      </c>
      <c r="G53" s="156" t="s">
        <v>9729</v>
      </c>
      <c r="H53" s="156" t="s">
        <v>584</v>
      </c>
      <c r="I53" s="156" t="s">
        <v>584</v>
      </c>
      <c r="J53" s="156" t="s">
        <v>584</v>
      </c>
      <c r="K53" s="156" t="s">
        <v>584</v>
      </c>
      <c r="L53" s="156" t="s">
        <v>584</v>
      </c>
      <c r="M53" s="156" t="s">
        <v>584</v>
      </c>
      <c r="N53" s="156" t="s">
        <v>584</v>
      </c>
      <c r="O53" s="156" t="s">
        <v>584</v>
      </c>
      <c r="Q53" s="94" t="s">
        <v>186</v>
      </c>
    </row>
    <row r="54" spans="1:17" x14ac:dyDescent="0.3">
      <c r="A54" s="94"/>
      <c r="B54" s="156" t="s">
        <v>581</v>
      </c>
      <c r="C54" s="156" t="s">
        <v>9727</v>
      </c>
      <c r="D54" s="156" t="s">
        <v>9759</v>
      </c>
      <c r="E54" s="156" t="s">
        <v>9729</v>
      </c>
      <c r="F54" s="156" t="s">
        <v>9740</v>
      </c>
      <c r="G54" s="156" t="s">
        <v>9732</v>
      </c>
      <c r="H54" s="156" t="s">
        <v>584</v>
      </c>
      <c r="I54" s="156" t="s">
        <v>584</v>
      </c>
      <c r="J54" s="156" t="s">
        <v>584</v>
      </c>
      <c r="K54" s="156" t="s">
        <v>584</v>
      </c>
      <c r="L54" s="156" t="s">
        <v>584</v>
      </c>
      <c r="M54" s="156" t="s">
        <v>584</v>
      </c>
      <c r="N54" s="156" t="s">
        <v>584</v>
      </c>
      <c r="O54" s="156" t="s">
        <v>584</v>
      </c>
      <c r="Q54" s="94" t="s">
        <v>197</v>
      </c>
    </row>
    <row r="55" spans="1:17" x14ac:dyDescent="0.3">
      <c r="A55" s="94"/>
      <c r="B55" s="156" t="s">
        <v>582</v>
      </c>
      <c r="C55" s="156" t="s">
        <v>9727</v>
      </c>
      <c r="D55" s="156" t="s">
        <v>9760</v>
      </c>
      <c r="E55" s="156" t="s">
        <v>9729</v>
      </c>
      <c r="F55" s="156" t="s">
        <v>9745</v>
      </c>
      <c r="G55" s="156" t="s">
        <v>9737</v>
      </c>
      <c r="H55" s="156" t="s">
        <v>9729</v>
      </c>
      <c r="I55" s="156" t="s">
        <v>584</v>
      </c>
      <c r="J55" s="156" t="s">
        <v>584</v>
      </c>
      <c r="K55" s="156" t="s">
        <v>584</v>
      </c>
      <c r="L55" s="156" t="s">
        <v>584</v>
      </c>
      <c r="M55" s="156" t="s">
        <v>584</v>
      </c>
      <c r="N55" s="156" t="s">
        <v>584</v>
      </c>
      <c r="O55" s="156" t="s">
        <v>584</v>
      </c>
    </row>
    <row r="56" spans="1:17" x14ac:dyDescent="0.3">
      <c r="A56" s="94"/>
      <c r="B56" s="156" t="s">
        <v>583</v>
      </c>
      <c r="C56" s="156" t="s">
        <v>9727</v>
      </c>
      <c r="D56" s="156" t="s">
        <v>9733</v>
      </c>
      <c r="E56" s="156" t="s">
        <v>9732</v>
      </c>
      <c r="F56" s="156" t="s">
        <v>9761</v>
      </c>
      <c r="G56" s="156" t="s">
        <v>9737</v>
      </c>
      <c r="H56" s="156" t="s">
        <v>9732</v>
      </c>
      <c r="I56" s="156" t="s">
        <v>584</v>
      </c>
      <c r="J56" s="156" t="s">
        <v>584</v>
      </c>
      <c r="K56" s="156" t="s">
        <v>584</v>
      </c>
      <c r="L56" s="156" t="s">
        <v>584</v>
      </c>
      <c r="M56" s="156" t="s">
        <v>584</v>
      </c>
      <c r="N56" s="156" t="s">
        <v>584</v>
      </c>
      <c r="O56" s="156" t="s">
        <v>584</v>
      </c>
    </row>
    <row r="57" spans="1:17" x14ac:dyDescent="0.3">
      <c r="A57" s="94"/>
      <c r="B57" s="156" t="s">
        <v>585</v>
      </c>
      <c r="C57" s="156" t="s">
        <v>9734</v>
      </c>
      <c r="D57" s="156" t="s">
        <v>9762</v>
      </c>
      <c r="E57" s="156" t="s">
        <v>9732</v>
      </c>
      <c r="F57" s="156" t="s">
        <v>9763</v>
      </c>
      <c r="G57" s="156" t="s">
        <v>9737</v>
      </c>
      <c r="H57" s="156" t="s">
        <v>9732</v>
      </c>
      <c r="I57" s="156" t="s">
        <v>9729</v>
      </c>
      <c r="J57" s="156" t="s">
        <v>584</v>
      </c>
      <c r="K57" s="156" t="s">
        <v>584</v>
      </c>
      <c r="L57" s="156" t="s">
        <v>584</v>
      </c>
      <c r="M57" s="156" t="s">
        <v>584</v>
      </c>
      <c r="N57" s="156" t="s">
        <v>584</v>
      </c>
      <c r="O57" s="156" t="s">
        <v>584</v>
      </c>
    </row>
    <row r="58" spans="1:17" x14ac:dyDescent="0.3">
      <c r="A58" s="94"/>
      <c r="B58" s="156" t="s">
        <v>586</v>
      </c>
      <c r="C58" s="156" t="s">
        <v>9734</v>
      </c>
      <c r="D58" s="156" t="s">
        <v>9764</v>
      </c>
      <c r="E58" s="156" t="s">
        <v>9732</v>
      </c>
      <c r="F58" s="156" t="s">
        <v>9765</v>
      </c>
      <c r="G58" s="156" t="s">
        <v>9737</v>
      </c>
      <c r="H58" s="156" t="s">
        <v>9732</v>
      </c>
      <c r="I58" s="156" t="s">
        <v>9732</v>
      </c>
      <c r="J58" s="156" t="s">
        <v>584</v>
      </c>
      <c r="K58" s="156" t="s">
        <v>584</v>
      </c>
      <c r="L58" s="156" t="s">
        <v>584</v>
      </c>
      <c r="M58" s="156" t="s">
        <v>584</v>
      </c>
      <c r="N58" s="156" t="s">
        <v>584</v>
      </c>
      <c r="O58" s="156" t="s">
        <v>584</v>
      </c>
    </row>
    <row r="59" spans="1:17" x14ac:dyDescent="0.3">
      <c r="A59" s="94"/>
      <c r="B59" s="156" t="s">
        <v>587</v>
      </c>
      <c r="C59" s="156" t="s">
        <v>9734</v>
      </c>
      <c r="D59" s="156" t="s">
        <v>584</v>
      </c>
      <c r="E59" s="156" t="s">
        <v>9732</v>
      </c>
      <c r="F59" s="156" t="s">
        <v>9766</v>
      </c>
      <c r="G59" s="156" t="s">
        <v>9737</v>
      </c>
      <c r="H59" s="156" t="s">
        <v>9732</v>
      </c>
      <c r="I59" s="156" t="s">
        <v>9732</v>
      </c>
      <c r="J59" s="156" t="s">
        <v>9767</v>
      </c>
      <c r="K59" s="156" t="s">
        <v>584</v>
      </c>
      <c r="L59" s="156" t="s">
        <v>584</v>
      </c>
      <c r="M59" s="156" t="s">
        <v>584</v>
      </c>
      <c r="N59" s="156" t="s">
        <v>584</v>
      </c>
      <c r="O59" s="156" t="s">
        <v>584</v>
      </c>
    </row>
    <row r="60" spans="1:17" x14ac:dyDescent="0.3">
      <c r="A60" s="94"/>
      <c r="B60" s="156" t="s">
        <v>588</v>
      </c>
      <c r="C60" s="156" t="s">
        <v>9734</v>
      </c>
      <c r="D60" s="156" t="s">
        <v>9733</v>
      </c>
      <c r="E60" s="156" t="s">
        <v>9732</v>
      </c>
      <c r="F60" s="156" t="s">
        <v>9768</v>
      </c>
      <c r="G60" s="156" t="s">
        <v>9737</v>
      </c>
      <c r="H60" s="156" t="s">
        <v>9732</v>
      </c>
      <c r="I60" s="156" t="s">
        <v>9732</v>
      </c>
      <c r="J60" s="156" t="s">
        <v>9729</v>
      </c>
      <c r="K60" s="156" t="s">
        <v>584</v>
      </c>
      <c r="L60" s="156" t="s">
        <v>584</v>
      </c>
      <c r="M60" s="156" t="s">
        <v>584</v>
      </c>
      <c r="N60" s="156" t="s">
        <v>584</v>
      </c>
      <c r="O60" s="156" t="s">
        <v>584</v>
      </c>
    </row>
    <row r="61" spans="1:17" x14ac:dyDescent="0.3">
      <c r="A61" s="94"/>
      <c r="B61" s="156" t="s">
        <v>589</v>
      </c>
      <c r="C61" s="156" t="s">
        <v>9738</v>
      </c>
      <c r="D61" s="156" t="s">
        <v>9769</v>
      </c>
      <c r="E61" s="156" t="s">
        <v>9732</v>
      </c>
      <c r="F61" s="156" t="s">
        <v>9770</v>
      </c>
      <c r="G61" s="156" t="s">
        <v>9737</v>
      </c>
      <c r="H61" s="156" t="s">
        <v>9732</v>
      </c>
      <c r="I61" s="156" t="s">
        <v>9732</v>
      </c>
      <c r="J61" s="156" t="s">
        <v>9732</v>
      </c>
      <c r="K61" s="156" t="s">
        <v>9767</v>
      </c>
      <c r="L61" s="156" t="s">
        <v>584</v>
      </c>
      <c r="M61" s="156" t="s">
        <v>584</v>
      </c>
      <c r="N61" s="156" t="s">
        <v>584</v>
      </c>
      <c r="O61" s="156" t="s">
        <v>584</v>
      </c>
    </row>
    <row r="62" spans="1:17" x14ac:dyDescent="0.3">
      <c r="A62" s="94"/>
      <c r="B62" s="156" t="s">
        <v>590</v>
      </c>
      <c r="C62" s="156" t="s">
        <v>9738</v>
      </c>
      <c r="D62" s="156" t="s">
        <v>9771</v>
      </c>
      <c r="E62" s="156" t="s">
        <v>9737</v>
      </c>
      <c r="F62" s="156" t="s">
        <v>9772</v>
      </c>
      <c r="G62" s="156" t="s">
        <v>9737</v>
      </c>
      <c r="H62" s="156" t="s">
        <v>9732</v>
      </c>
      <c r="I62" s="156" t="s">
        <v>9732</v>
      </c>
      <c r="J62" s="156" t="s">
        <v>9732</v>
      </c>
      <c r="K62" s="156" t="s">
        <v>9729</v>
      </c>
      <c r="L62" s="156" t="s">
        <v>584</v>
      </c>
      <c r="M62" s="156" t="s">
        <v>584</v>
      </c>
      <c r="N62" s="156" t="s">
        <v>584</v>
      </c>
      <c r="O62" s="156" t="s">
        <v>584</v>
      </c>
    </row>
    <row r="63" spans="1:17" x14ac:dyDescent="0.3">
      <c r="A63" s="94"/>
      <c r="B63" s="156" t="s">
        <v>592</v>
      </c>
      <c r="C63" s="156" t="s">
        <v>9738</v>
      </c>
      <c r="D63" s="156" t="s">
        <v>584</v>
      </c>
      <c r="E63" s="156" t="s">
        <v>9737</v>
      </c>
      <c r="F63" s="156" t="s">
        <v>9773</v>
      </c>
      <c r="G63" s="156" t="s">
        <v>9737</v>
      </c>
      <c r="H63" s="156" t="s">
        <v>9732</v>
      </c>
      <c r="I63" s="156" t="s">
        <v>9732</v>
      </c>
      <c r="J63" s="156" t="s">
        <v>9732</v>
      </c>
      <c r="K63" s="156" t="s">
        <v>9729</v>
      </c>
      <c r="L63" s="156" t="s">
        <v>9767</v>
      </c>
      <c r="M63" s="156" t="s">
        <v>584</v>
      </c>
      <c r="N63" s="156" t="s">
        <v>584</v>
      </c>
      <c r="O63" s="156" t="s">
        <v>584</v>
      </c>
    </row>
    <row r="64" spans="1:17" x14ac:dyDescent="0.3">
      <c r="A64" s="94"/>
      <c r="B64" s="156" t="s">
        <v>593</v>
      </c>
      <c r="C64" s="156" t="s">
        <v>9738</v>
      </c>
      <c r="D64" s="156" t="s">
        <v>9733</v>
      </c>
      <c r="E64" s="156" t="s">
        <v>9737</v>
      </c>
      <c r="F64" s="156" t="s">
        <v>9774</v>
      </c>
      <c r="G64" s="156" t="s">
        <v>9737</v>
      </c>
      <c r="H64" s="156" t="s">
        <v>9732</v>
      </c>
      <c r="I64" s="156" t="s">
        <v>9732</v>
      </c>
      <c r="J64" s="156" t="s">
        <v>9732</v>
      </c>
      <c r="K64" s="156" t="s">
        <v>9729</v>
      </c>
      <c r="L64" s="156" t="s">
        <v>9767</v>
      </c>
      <c r="M64" s="156" t="s">
        <v>584</v>
      </c>
      <c r="N64" s="156" t="s">
        <v>584</v>
      </c>
      <c r="O64" s="156" t="s">
        <v>584</v>
      </c>
    </row>
    <row r="65" spans="1:17" x14ac:dyDescent="0.3">
      <c r="A65" s="94"/>
      <c r="B65" s="156" t="s">
        <v>595</v>
      </c>
      <c r="C65" s="156" t="s">
        <v>9741</v>
      </c>
      <c r="D65" s="156" t="s">
        <v>9775</v>
      </c>
      <c r="E65" s="156" t="s">
        <v>9737</v>
      </c>
      <c r="F65" s="156" t="s">
        <v>9774</v>
      </c>
      <c r="G65" s="156" t="s">
        <v>9737</v>
      </c>
      <c r="H65" s="156" t="s">
        <v>9732</v>
      </c>
      <c r="I65" s="156" t="s">
        <v>9732</v>
      </c>
      <c r="J65" s="156" t="s">
        <v>9732</v>
      </c>
      <c r="K65" s="156" t="s">
        <v>9729</v>
      </c>
      <c r="L65" s="156" t="s">
        <v>9767</v>
      </c>
      <c r="M65" s="156" t="s">
        <v>9767</v>
      </c>
      <c r="N65" s="156" t="s">
        <v>584</v>
      </c>
      <c r="O65" s="156" t="s">
        <v>584</v>
      </c>
    </row>
    <row r="66" spans="1:17" x14ac:dyDescent="0.3">
      <c r="A66" s="94"/>
      <c r="B66" s="156" t="s">
        <v>596</v>
      </c>
      <c r="C66" s="156" t="s">
        <v>9741</v>
      </c>
      <c r="D66" s="156" t="s">
        <v>9776</v>
      </c>
      <c r="E66" s="156" t="s">
        <v>9737</v>
      </c>
      <c r="F66" s="156" t="s">
        <v>9777</v>
      </c>
      <c r="G66" s="156" t="s">
        <v>9737</v>
      </c>
      <c r="H66" s="156" t="s">
        <v>9732</v>
      </c>
      <c r="I66" s="156" t="s">
        <v>9732</v>
      </c>
      <c r="J66" s="156" t="s">
        <v>9732</v>
      </c>
      <c r="K66" s="156" t="s">
        <v>9729</v>
      </c>
      <c r="L66" s="156" t="s">
        <v>9767</v>
      </c>
      <c r="M66" s="156" t="s">
        <v>9767</v>
      </c>
      <c r="N66" s="156" t="s">
        <v>584</v>
      </c>
      <c r="O66" s="156" t="s">
        <v>584</v>
      </c>
    </row>
    <row r="67" spans="1:17" x14ac:dyDescent="0.3">
      <c r="A67" s="94"/>
      <c r="B67" s="156" t="s">
        <v>598</v>
      </c>
      <c r="C67" s="156" t="s">
        <v>9741</v>
      </c>
      <c r="D67" s="156" t="s">
        <v>9778</v>
      </c>
      <c r="E67" s="156" t="s">
        <v>9737</v>
      </c>
      <c r="F67" s="156" t="s">
        <v>9779</v>
      </c>
      <c r="G67" s="156" t="s">
        <v>9737</v>
      </c>
      <c r="H67" s="156" t="s">
        <v>9732</v>
      </c>
      <c r="I67" s="156" t="s">
        <v>9732</v>
      </c>
      <c r="J67" s="156" t="s">
        <v>9732</v>
      </c>
      <c r="K67" s="156" t="s">
        <v>9729</v>
      </c>
      <c r="L67" s="156" t="s">
        <v>9767</v>
      </c>
      <c r="M67" s="156" t="s">
        <v>9767</v>
      </c>
      <c r="N67" s="156" t="s">
        <v>9767</v>
      </c>
      <c r="O67" s="156" t="s">
        <v>584</v>
      </c>
    </row>
    <row r="68" spans="1:17" x14ac:dyDescent="0.3">
      <c r="A68" s="94"/>
      <c r="B68" s="156" t="s">
        <v>599</v>
      </c>
      <c r="C68" s="156" t="s">
        <v>9741</v>
      </c>
      <c r="D68" s="156" t="s">
        <v>9733</v>
      </c>
      <c r="E68" s="156" t="s">
        <v>9737</v>
      </c>
      <c r="F68" s="156" t="s">
        <v>9780</v>
      </c>
      <c r="G68" s="156" t="s">
        <v>9737</v>
      </c>
      <c r="H68" s="156" t="s">
        <v>9732</v>
      </c>
      <c r="I68" s="156" t="s">
        <v>9732</v>
      </c>
      <c r="J68" s="156" t="s">
        <v>9732</v>
      </c>
      <c r="K68" s="156" t="s">
        <v>9729</v>
      </c>
      <c r="L68" s="156" t="s">
        <v>9767</v>
      </c>
      <c r="M68" s="156" t="s">
        <v>9767</v>
      </c>
      <c r="N68" s="156" t="s">
        <v>9767</v>
      </c>
      <c r="O68" s="156" t="s">
        <v>584</v>
      </c>
    </row>
    <row r="69" spans="1:17" x14ac:dyDescent="0.3">
      <c r="A69" s="94"/>
      <c r="B69" s="156" t="s">
        <v>600</v>
      </c>
      <c r="C69" s="156" t="s">
        <v>9743</v>
      </c>
      <c r="D69" s="156" t="s">
        <v>9781</v>
      </c>
      <c r="E69" s="156" t="s">
        <v>9737</v>
      </c>
      <c r="F69" s="156" t="s">
        <v>9782</v>
      </c>
      <c r="G69" s="156" t="s">
        <v>9737</v>
      </c>
      <c r="H69" s="156" t="s">
        <v>9732</v>
      </c>
      <c r="I69" s="156" t="s">
        <v>9732</v>
      </c>
      <c r="J69" s="156" t="s">
        <v>9732</v>
      </c>
      <c r="K69" s="156" t="s">
        <v>9729</v>
      </c>
      <c r="L69" s="156" t="s">
        <v>9767</v>
      </c>
      <c r="M69" s="156" t="s">
        <v>9767</v>
      </c>
      <c r="N69" s="156" t="s">
        <v>9767</v>
      </c>
      <c r="O69" s="156" t="s">
        <v>9767</v>
      </c>
    </row>
    <row r="70" spans="1:17" x14ac:dyDescent="0.3">
      <c r="A70" s="94"/>
      <c r="B70" s="156" t="s">
        <v>601</v>
      </c>
      <c r="C70" s="156" t="s">
        <v>9743</v>
      </c>
      <c r="D70" s="156" t="s">
        <v>179</v>
      </c>
      <c r="E70" s="156" t="s">
        <v>9737</v>
      </c>
      <c r="F70" s="156" t="s">
        <v>9783</v>
      </c>
      <c r="G70" s="156" t="s">
        <v>9737</v>
      </c>
      <c r="H70" s="156" t="s">
        <v>9732</v>
      </c>
      <c r="I70" s="156" t="s">
        <v>9732</v>
      </c>
      <c r="J70" s="156" t="s">
        <v>9732</v>
      </c>
      <c r="K70" s="156" t="s">
        <v>9729</v>
      </c>
      <c r="L70" s="156" t="s">
        <v>9767</v>
      </c>
      <c r="M70" s="156" t="s">
        <v>9767</v>
      </c>
      <c r="N70" s="156" t="s">
        <v>9767</v>
      </c>
      <c r="O70" s="156" t="s">
        <v>9767</v>
      </c>
    </row>
    <row r="71" spans="1:17" x14ac:dyDescent="0.3">
      <c r="A71" s="94"/>
      <c r="B71" s="156" t="s">
        <v>602</v>
      </c>
      <c r="C71" s="156" t="s">
        <v>9743</v>
      </c>
      <c r="D71" s="156" t="s">
        <v>9733</v>
      </c>
      <c r="E71" s="156" t="s">
        <v>9737</v>
      </c>
      <c r="F71" s="156" t="s">
        <v>9783</v>
      </c>
      <c r="G71" s="156" t="s">
        <v>9737</v>
      </c>
      <c r="H71" s="156" t="s">
        <v>9732</v>
      </c>
      <c r="I71" s="156" t="s">
        <v>9732</v>
      </c>
      <c r="J71" s="156" t="s">
        <v>9732</v>
      </c>
      <c r="K71" s="156" t="s">
        <v>9729</v>
      </c>
      <c r="L71" s="156" t="s">
        <v>9729</v>
      </c>
      <c r="M71" s="156" t="s">
        <v>9767</v>
      </c>
      <c r="N71" s="156" t="s">
        <v>9767</v>
      </c>
      <c r="O71" s="156" t="s">
        <v>9767</v>
      </c>
    </row>
    <row r="72" spans="1:17" x14ac:dyDescent="0.3">
      <c r="A72" s="94"/>
      <c r="B72" s="156" t="s">
        <v>603</v>
      </c>
      <c r="C72" s="156" t="s">
        <v>9743</v>
      </c>
      <c r="D72" s="156" t="s">
        <v>183</v>
      </c>
      <c r="E72" s="156" t="s">
        <v>9737</v>
      </c>
      <c r="F72" s="156" t="s">
        <v>9783</v>
      </c>
      <c r="G72" s="156" t="s">
        <v>9737</v>
      </c>
      <c r="H72" s="156" t="s">
        <v>9732</v>
      </c>
      <c r="I72" s="156" t="s">
        <v>9732</v>
      </c>
      <c r="J72" s="156" t="s">
        <v>9732</v>
      </c>
      <c r="K72" s="156" t="s">
        <v>9729</v>
      </c>
      <c r="L72" s="156" t="s">
        <v>9729</v>
      </c>
      <c r="M72" s="156" t="s">
        <v>9729</v>
      </c>
      <c r="N72" s="156" t="s">
        <v>9767</v>
      </c>
      <c r="O72" s="156" t="s">
        <v>9767</v>
      </c>
    </row>
    <row r="73" spans="1:17" x14ac:dyDescent="0.3">
      <c r="A73" s="94"/>
    </row>
    <row r="74" spans="1:17" ht="19.5" x14ac:dyDescent="0.35">
      <c r="A74" s="94"/>
      <c r="B74" s="207" t="s">
        <v>7223</v>
      </c>
    </row>
    <row r="75" spans="1:17" x14ac:dyDescent="0.3">
      <c r="A75" s="94"/>
      <c r="B75" s="205" t="s">
        <v>9714</v>
      </c>
      <c r="C75" s="156" t="s">
        <v>9715</v>
      </c>
      <c r="G75" s="206"/>
      <c r="H75" s="206"/>
    </row>
    <row r="76" spans="1:17" x14ac:dyDescent="0.3">
      <c r="A76" s="94"/>
      <c r="B76" s="205" t="s">
        <v>9716</v>
      </c>
      <c r="C76" s="156" t="s">
        <v>9784</v>
      </c>
    </row>
    <row r="77" spans="1:17" x14ac:dyDescent="0.3">
      <c r="A77" s="94"/>
      <c r="B77" s="205" t="s">
        <v>9718</v>
      </c>
      <c r="C77" s="156" t="s">
        <v>9719</v>
      </c>
    </row>
    <row r="78" spans="1:17" x14ac:dyDescent="0.3">
      <c r="A78" s="94"/>
      <c r="B78" s="205" t="s">
        <v>9720</v>
      </c>
      <c r="C78" s="156" t="s">
        <v>9785</v>
      </c>
    </row>
    <row r="79" spans="1:17" x14ac:dyDescent="0.3">
      <c r="A79" s="94"/>
    </row>
    <row r="80" spans="1:17" x14ac:dyDescent="0.3">
      <c r="A80" s="94"/>
      <c r="B80" s="205" t="s">
        <v>74</v>
      </c>
      <c r="C80" s="205" t="s">
        <v>9722</v>
      </c>
      <c r="D80" s="205" t="s">
        <v>9751</v>
      </c>
      <c r="E80" s="205" t="s">
        <v>176</v>
      </c>
      <c r="F80" s="205"/>
      <c r="G80" s="205" t="s">
        <v>9753</v>
      </c>
      <c r="H80" s="205" t="s">
        <v>7510</v>
      </c>
      <c r="I80" s="205" t="s">
        <v>9754</v>
      </c>
      <c r="J80" s="205" t="s">
        <v>7514</v>
      </c>
      <c r="K80" s="205" t="s">
        <v>7260</v>
      </c>
      <c r="L80" s="205" t="s">
        <v>9755</v>
      </c>
      <c r="M80" s="205" t="s">
        <v>9756</v>
      </c>
      <c r="N80" s="205" t="s">
        <v>7262</v>
      </c>
      <c r="O80" s="205" t="s">
        <v>9757</v>
      </c>
      <c r="Q80" s="209" t="s">
        <v>332</v>
      </c>
    </row>
    <row r="81" spans="1:17" x14ac:dyDescent="0.3">
      <c r="A81" s="94"/>
      <c r="B81" s="156" t="s">
        <v>580</v>
      </c>
      <c r="C81" s="156" t="s">
        <v>9727</v>
      </c>
      <c r="D81" s="156" t="s">
        <v>9786</v>
      </c>
      <c r="E81" s="156" t="s">
        <v>9732</v>
      </c>
      <c r="G81" s="156" t="s">
        <v>9729</v>
      </c>
      <c r="H81" s="156" t="s">
        <v>584</v>
      </c>
      <c r="I81" s="156" t="s">
        <v>584</v>
      </c>
      <c r="J81" s="156" t="s">
        <v>584</v>
      </c>
      <c r="K81" s="156" t="s">
        <v>584</v>
      </c>
      <c r="L81" s="156" t="s">
        <v>584</v>
      </c>
      <c r="M81" s="156" t="s">
        <v>584</v>
      </c>
      <c r="N81" s="156" t="s">
        <v>584</v>
      </c>
      <c r="O81" s="156" t="s">
        <v>584</v>
      </c>
      <c r="Q81" s="156" t="s">
        <v>335</v>
      </c>
    </row>
    <row r="82" spans="1:17" x14ac:dyDescent="0.3">
      <c r="A82" s="94"/>
      <c r="B82" s="156" t="s">
        <v>581</v>
      </c>
      <c r="C82" s="156" t="s">
        <v>9727</v>
      </c>
      <c r="D82" s="156" t="s">
        <v>9787</v>
      </c>
      <c r="E82" s="156" t="s">
        <v>9732</v>
      </c>
      <c r="G82" s="156" t="s">
        <v>9732</v>
      </c>
      <c r="H82" s="156" t="s">
        <v>584</v>
      </c>
      <c r="I82" s="156" t="s">
        <v>584</v>
      </c>
      <c r="J82" s="156" t="s">
        <v>584</v>
      </c>
      <c r="K82" s="156" t="s">
        <v>584</v>
      </c>
      <c r="L82" s="156" t="s">
        <v>584</v>
      </c>
      <c r="M82" s="156" t="s">
        <v>584</v>
      </c>
      <c r="N82" s="156" t="s">
        <v>584</v>
      </c>
      <c r="O82" s="156" t="s">
        <v>584</v>
      </c>
      <c r="Q82" s="156" t="s">
        <v>343</v>
      </c>
    </row>
    <row r="83" spans="1:17" x14ac:dyDescent="0.3">
      <c r="A83" s="94"/>
      <c r="B83" s="156" t="s">
        <v>582</v>
      </c>
      <c r="C83" s="156" t="s">
        <v>9727</v>
      </c>
      <c r="D83" s="156" t="s">
        <v>584</v>
      </c>
      <c r="E83" s="156" t="s">
        <v>9732</v>
      </c>
      <c r="G83" s="156" t="s">
        <v>9737</v>
      </c>
      <c r="H83" s="156" t="s">
        <v>9729</v>
      </c>
      <c r="I83" s="156" t="s">
        <v>584</v>
      </c>
      <c r="J83" s="156" t="s">
        <v>584</v>
      </c>
      <c r="K83" s="156" t="s">
        <v>584</v>
      </c>
      <c r="L83" s="156" t="s">
        <v>584</v>
      </c>
      <c r="M83" s="156" t="s">
        <v>584</v>
      </c>
      <c r="N83" s="156" t="s">
        <v>584</v>
      </c>
      <c r="O83" s="156" t="s">
        <v>584</v>
      </c>
      <c r="Q83" s="156" t="s">
        <v>189</v>
      </c>
    </row>
    <row r="84" spans="1:17" x14ac:dyDescent="0.3">
      <c r="A84" s="94"/>
      <c r="B84" s="156" t="s">
        <v>583</v>
      </c>
      <c r="C84" s="156" t="s">
        <v>9727</v>
      </c>
      <c r="D84" s="156" t="s">
        <v>9733</v>
      </c>
      <c r="E84" s="156" t="s">
        <v>9737</v>
      </c>
      <c r="G84" s="156" t="s">
        <v>9737</v>
      </c>
      <c r="H84" s="156" t="s">
        <v>9732</v>
      </c>
      <c r="I84" s="156" t="s">
        <v>584</v>
      </c>
      <c r="J84" s="156" t="s">
        <v>584</v>
      </c>
      <c r="K84" s="156" t="s">
        <v>584</v>
      </c>
      <c r="L84" s="156" t="s">
        <v>584</v>
      </c>
      <c r="M84" s="156" t="s">
        <v>584</v>
      </c>
      <c r="N84" s="156" t="s">
        <v>584</v>
      </c>
      <c r="O84" s="156" t="s">
        <v>584</v>
      </c>
      <c r="Q84" s="156" t="s">
        <v>358</v>
      </c>
    </row>
    <row r="85" spans="1:17" x14ac:dyDescent="0.3">
      <c r="A85" s="94"/>
      <c r="B85" s="156" t="s">
        <v>585</v>
      </c>
      <c r="C85" s="156" t="s">
        <v>9734</v>
      </c>
      <c r="D85" s="156" t="s">
        <v>9788</v>
      </c>
      <c r="E85" s="156" t="s">
        <v>9737</v>
      </c>
      <c r="G85" s="156" t="s">
        <v>9737</v>
      </c>
      <c r="H85" s="156" t="s">
        <v>9732</v>
      </c>
      <c r="I85" s="156" t="s">
        <v>9729</v>
      </c>
      <c r="J85" s="156" t="s">
        <v>584</v>
      </c>
      <c r="K85" s="156" t="s">
        <v>584</v>
      </c>
      <c r="L85" s="156" t="s">
        <v>584</v>
      </c>
      <c r="M85" s="156" t="s">
        <v>584</v>
      </c>
      <c r="N85" s="156" t="s">
        <v>584</v>
      </c>
      <c r="O85" s="156" t="s">
        <v>584</v>
      </c>
      <c r="Q85" s="156" t="s">
        <v>372</v>
      </c>
    </row>
    <row r="86" spans="1:17" x14ac:dyDescent="0.3">
      <c r="A86" s="94"/>
      <c r="B86" s="156" t="s">
        <v>586</v>
      </c>
      <c r="C86" s="156" t="s">
        <v>9734</v>
      </c>
      <c r="D86" s="156" t="s">
        <v>9789</v>
      </c>
      <c r="E86" s="156" t="s">
        <v>9737</v>
      </c>
      <c r="G86" s="156" t="s">
        <v>9737</v>
      </c>
      <c r="H86" s="156" t="s">
        <v>9732</v>
      </c>
      <c r="I86" s="156" t="s">
        <v>9732</v>
      </c>
      <c r="J86" s="156" t="s">
        <v>584</v>
      </c>
      <c r="K86" s="156" t="s">
        <v>584</v>
      </c>
      <c r="L86" s="156" t="s">
        <v>584</v>
      </c>
      <c r="M86" s="156" t="s">
        <v>584</v>
      </c>
      <c r="N86" s="156" t="s">
        <v>584</v>
      </c>
      <c r="O86" s="156" t="s">
        <v>584</v>
      </c>
      <c r="Q86" s="156" t="s">
        <v>364</v>
      </c>
    </row>
    <row r="87" spans="1:17" x14ac:dyDescent="0.3">
      <c r="A87" s="94"/>
      <c r="B87" s="156" t="s">
        <v>587</v>
      </c>
      <c r="C87" s="156" t="s">
        <v>9734</v>
      </c>
      <c r="D87" s="156" t="s">
        <v>584</v>
      </c>
      <c r="E87" s="156" t="s">
        <v>9737</v>
      </c>
      <c r="G87" s="156" t="s">
        <v>9737</v>
      </c>
      <c r="H87" s="156" t="s">
        <v>9732</v>
      </c>
      <c r="I87" s="156" t="s">
        <v>9732</v>
      </c>
      <c r="J87" s="156" t="s">
        <v>9767</v>
      </c>
      <c r="K87" s="156" t="s">
        <v>584</v>
      </c>
      <c r="L87" s="156" t="s">
        <v>584</v>
      </c>
      <c r="M87" s="156" t="s">
        <v>584</v>
      </c>
      <c r="N87" s="156" t="s">
        <v>584</v>
      </c>
      <c r="O87" s="156" t="s">
        <v>584</v>
      </c>
      <c r="Q87" s="156" t="s">
        <v>373</v>
      </c>
    </row>
    <row r="88" spans="1:17" x14ac:dyDescent="0.3">
      <c r="A88" s="94"/>
      <c r="B88" s="156" t="s">
        <v>588</v>
      </c>
      <c r="C88" s="156" t="s">
        <v>9734</v>
      </c>
      <c r="D88" s="156" t="s">
        <v>9790</v>
      </c>
      <c r="E88" s="156" t="s">
        <v>9737</v>
      </c>
      <c r="G88" s="156" t="s">
        <v>9737</v>
      </c>
      <c r="H88" s="156" t="s">
        <v>9732</v>
      </c>
      <c r="I88" s="156" t="s">
        <v>9732</v>
      </c>
      <c r="J88" s="156" t="s">
        <v>9729</v>
      </c>
      <c r="K88" s="156" t="s">
        <v>584</v>
      </c>
      <c r="L88" s="156" t="s">
        <v>584</v>
      </c>
      <c r="M88" s="156" t="s">
        <v>584</v>
      </c>
      <c r="N88" s="156" t="s">
        <v>584</v>
      </c>
      <c r="O88" s="156" t="s">
        <v>584</v>
      </c>
    </row>
    <row r="89" spans="1:17" x14ac:dyDescent="0.3">
      <c r="A89" s="94"/>
      <c r="B89" s="156" t="s">
        <v>589</v>
      </c>
      <c r="C89" s="156" t="s">
        <v>9738</v>
      </c>
      <c r="D89" s="156" t="s">
        <v>584</v>
      </c>
      <c r="E89" s="156" t="s">
        <v>9737</v>
      </c>
      <c r="G89" s="156" t="s">
        <v>9737</v>
      </c>
      <c r="H89" s="156" t="s">
        <v>9732</v>
      </c>
      <c r="I89" s="156" t="s">
        <v>9732</v>
      </c>
      <c r="J89" s="156" t="s">
        <v>9732</v>
      </c>
      <c r="K89" s="156" t="s">
        <v>9767</v>
      </c>
      <c r="L89" s="156" t="s">
        <v>584</v>
      </c>
      <c r="M89" s="156" t="s">
        <v>584</v>
      </c>
      <c r="N89" s="156" t="s">
        <v>584</v>
      </c>
      <c r="O89" s="156" t="s">
        <v>584</v>
      </c>
    </row>
    <row r="90" spans="1:17" x14ac:dyDescent="0.3">
      <c r="A90" s="94"/>
      <c r="B90" s="156" t="s">
        <v>590</v>
      </c>
      <c r="C90" s="156" t="s">
        <v>9738</v>
      </c>
      <c r="D90" s="156" t="s">
        <v>333</v>
      </c>
      <c r="E90" s="156" t="s">
        <v>9737</v>
      </c>
      <c r="G90" s="156" t="s">
        <v>9737</v>
      </c>
      <c r="H90" s="156" t="s">
        <v>9732</v>
      </c>
      <c r="I90" s="156" t="s">
        <v>9732</v>
      </c>
      <c r="J90" s="156" t="s">
        <v>9732</v>
      </c>
      <c r="K90" s="156" t="s">
        <v>9729</v>
      </c>
      <c r="L90" s="156" t="s">
        <v>584</v>
      </c>
      <c r="M90" s="156" t="s">
        <v>584</v>
      </c>
      <c r="N90" s="156" t="s">
        <v>584</v>
      </c>
      <c r="O90" s="156" t="s">
        <v>584</v>
      </c>
    </row>
    <row r="91" spans="1:17" x14ac:dyDescent="0.3">
      <c r="A91" s="94"/>
      <c r="B91" s="156" t="s">
        <v>592</v>
      </c>
      <c r="C91" s="156" t="s">
        <v>9738</v>
      </c>
      <c r="D91" s="156" t="s">
        <v>9791</v>
      </c>
      <c r="E91" s="156" t="s">
        <v>9737</v>
      </c>
      <c r="G91" s="156" t="s">
        <v>9737</v>
      </c>
      <c r="H91" s="156" t="s">
        <v>9732</v>
      </c>
      <c r="I91" s="156" t="s">
        <v>9732</v>
      </c>
      <c r="J91" s="156" t="s">
        <v>9732</v>
      </c>
      <c r="K91" s="156" t="s">
        <v>9729</v>
      </c>
      <c r="L91" s="156" t="s">
        <v>9767</v>
      </c>
      <c r="M91" s="156" t="s">
        <v>584</v>
      </c>
      <c r="N91" s="156" t="s">
        <v>584</v>
      </c>
      <c r="O91" s="156" t="s">
        <v>584</v>
      </c>
    </row>
    <row r="92" spans="1:17" x14ac:dyDescent="0.3">
      <c r="A92" s="94"/>
      <c r="B92" s="156" t="s">
        <v>593</v>
      </c>
      <c r="C92" s="156" t="s">
        <v>9738</v>
      </c>
      <c r="D92" s="156" t="s">
        <v>9733</v>
      </c>
      <c r="E92" s="156" t="s">
        <v>9737</v>
      </c>
      <c r="G92" s="156" t="s">
        <v>9737</v>
      </c>
      <c r="H92" s="156" t="s">
        <v>9732</v>
      </c>
      <c r="I92" s="156" t="s">
        <v>9732</v>
      </c>
      <c r="J92" s="156" t="s">
        <v>9732</v>
      </c>
      <c r="K92" s="156" t="s">
        <v>9729</v>
      </c>
      <c r="L92" s="156" t="s">
        <v>9767</v>
      </c>
      <c r="M92" s="156" t="s">
        <v>584</v>
      </c>
      <c r="N92" s="156" t="s">
        <v>584</v>
      </c>
      <c r="O92" s="156" t="s">
        <v>584</v>
      </c>
    </row>
    <row r="93" spans="1:17" x14ac:dyDescent="0.3">
      <c r="A93" s="94"/>
      <c r="B93" s="156" t="s">
        <v>595</v>
      </c>
      <c r="C93" s="156" t="s">
        <v>9741</v>
      </c>
      <c r="D93" s="156" t="s">
        <v>584</v>
      </c>
      <c r="E93" s="156" t="s">
        <v>9737</v>
      </c>
      <c r="G93" s="156" t="s">
        <v>9737</v>
      </c>
      <c r="H93" s="156" t="s">
        <v>9732</v>
      </c>
      <c r="I93" s="156" t="s">
        <v>9732</v>
      </c>
      <c r="J93" s="156" t="s">
        <v>9732</v>
      </c>
      <c r="K93" s="156" t="s">
        <v>9729</v>
      </c>
      <c r="L93" s="156" t="s">
        <v>9767</v>
      </c>
      <c r="M93" s="156" t="s">
        <v>9767</v>
      </c>
      <c r="N93" s="156" t="s">
        <v>584</v>
      </c>
      <c r="O93" s="156" t="s">
        <v>584</v>
      </c>
    </row>
    <row r="94" spans="1:17" x14ac:dyDescent="0.3">
      <c r="A94" s="94"/>
      <c r="B94" s="156" t="s">
        <v>596</v>
      </c>
      <c r="C94" s="156" t="s">
        <v>9741</v>
      </c>
      <c r="D94" s="156" t="s">
        <v>9792</v>
      </c>
      <c r="E94" s="156" t="s">
        <v>9740</v>
      </c>
      <c r="G94" s="156" t="s">
        <v>9737</v>
      </c>
      <c r="H94" s="156" t="s">
        <v>9732</v>
      </c>
      <c r="I94" s="156" t="s">
        <v>9732</v>
      </c>
      <c r="J94" s="156" t="s">
        <v>9732</v>
      </c>
      <c r="K94" s="156" t="s">
        <v>9729</v>
      </c>
      <c r="L94" s="156" t="s">
        <v>9767</v>
      </c>
      <c r="M94" s="156" t="s">
        <v>9767</v>
      </c>
      <c r="N94" s="156" t="s">
        <v>584</v>
      </c>
      <c r="O94" s="156" t="s">
        <v>584</v>
      </c>
    </row>
    <row r="95" spans="1:17" x14ac:dyDescent="0.3">
      <c r="A95" s="94"/>
      <c r="B95" s="156" t="s">
        <v>598</v>
      </c>
      <c r="C95" s="156" t="s">
        <v>9741</v>
      </c>
      <c r="D95" s="156" t="s">
        <v>584</v>
      </c>
      <c r="E95" s="156" t="s">
        <v>9740</v>
      </c>
      <c r="G95" s="156" t="s">
        <v>9737</v>
      </c>
      <c r="H95" s="156" t="s">
        <v>9732</v>
      </c>
      <c r="I95" s="156" t="s">
        <v>9732</v>
      </c>
      <c r="J95" s="156" t="s">
        <v>9732</v>
      </c>
      <c r="K95" s="156" t="s">
        <v>9729</v>
      </c>
      <c r="L95" s="156" t="s">
        <v>9767</v>
      </c>
      <c r="M95" s="156" t="s">
        <v>9767</v>
      </c>
      <c r="N95" s="156" t="s">
        <v>9767</v>
      </c>
      <c r="O95" s="156" t="s">
        <v>584</v>
      </c>
    </row>
    <row r="96" spans="1:17" x14ac:dyDescent="0.3">
      <c r="A96" s="94"/>
      <c r="B96" s="156" t="s">
        <v>599</v>
      </c>
      <c r="C96" s="156" t="s">
        <v>9741</v>
      </c>
      <c r="D96" s="156" t="s">
        <v>9733</v>
      </c>
      <c r="E96" s="156" t="s">
        <v>9740</v>
      </c>
      <c r="G96" s="156" t="s">
        <v>9737</v>
      </c>
      <c r="H96" s="156" t="s">
        <v>9732</v>
      </c>
      <c r="I96" s="156" t="s">
        <v>9732</v>
      </c>
      <c r="J96" s="156" t="s">
        <v>9732</v>
      </c>
      <c r="K96" s="156" t="s">
        <v>9729</v>
      </c>
      <c r="L96" s="156" t="s">
        <v>9767</v>
      </c>
      <c r="M96" s="156" t="s">
        <v>9767</v>
      </c>
      <c r="N96" s="156" t="s">
        <v>9767</v>
      </c>
      <c r="O96" s="156" t="s">
        <v>584</v>
      </c>
    </row>
    <row r="97" spans="1:18" x14ac:dyDescent="0.3">
      <c r="A97" s="94"/>
      <c r="B97" s="156" t="s">
        <v>600</v>
      </c>
      <c r="C97" s="156" t="s">
        <v>9743</v>
      </c>
      <c r="D97" s="156" t="s">
        <v>9793</v>
      </c>
      <c r="E97" s="156" t="s">
        <v>9740</v>
      </c>
      <c r="G97" s="156" t="s">
        <v>9737</v>
      </c>
      <c r="H97" s="156" t="s">
        <v>9732</v>
      </c>
      <c r="I97" s="156" t="s">
        <v>9732</v>
      </c>
      <c r="J97" s="156" t="s">
        <v>9732</v>
      </c>
      <c r="K97" s="156" t="s">
        <v>9729</v>
      </c>
      <c r="L97" s="156" t="s">
        <v>9767</v>
      </c>
      <c r="M97" s="156" t="s">
        <v>9767</v>
      </c>
      <c r="N97" s="156" t="s">
        <v>9767</v>
      </c>
      <c r="O97" s="156" t="s">
        <v>9767</v>
      </c>
    </row>
    <row r="98" spans="1:18" x14ac:dyDescent="0.3">
      <c r="A98" s="94"/>
      <c r="B98" s="156" t="s">
        <v>601</v>
      </c>
      <c r="C98" s="156" t="s">
        <v>9743</v>
      </c>
      <c r="D98" s="156" t="s">
        <v>9794</v>
      </c>
      <c r="E98" s="156" t="s">
        <v>9740</v>
      </c>
      <c r="G98" s="156" t="s">
        <v>9737</v>
      </c>
      <c r="H98" s="156" t="s">
        <v>9732</v>
      </c>
      <c r="I98" s="156" t="s">
        <v>9732</v>
      </c>
      <c r="J98" s="156" t="s">
        <v>9732</v>
      </c>
      <c r="K98" s="156" t="s">
        <v>9729</v>
      </c>
      <c r="L98" s="156" t="s">
        <v>9767</v>
      </c>
      <c r="M98" s="156" t="s">
        <v>9767</v>
      </c>
      <c r="N98" s="156" t="s">
        <v>9767</v>
      </c>
      <c r="O98" s="156" t="s">
        <v>9767</v>
      </c>
    </row>
    <row r="99" spans="1:18" x14ac:dyDescent="0.3">
      <c r="A99" s="94"/>
      <c r="B99" s="156" t="s">
        <v>602</v>
      </c>
      <c r="C99" s="156" t="s">
        <v>9743</v>
      </c>
      <c r="D99" s="156" t="s">
        <v>9795</v>
      </c>
      <c r="E99" s="156" t="s">
        <v>9740</v>
      </c>
      <c r="G99" s="156" t="s">
        <v>9737</v>
      </c>
      <c r="H99" s="156" t="s">
        <v>9732</v>
      </c>
      <c r="I99" s="156" t="s">
        <v>9732</v>
      </c>
      <c r="J99" s="156" t="s">
        <v>9732</v>
      </c>
      <c r="K99" s="156" t="s">
        <v>9729</v>
      </c>
      <c r="L99" s="156" t="s">
        <v>9729</v>
      </c>
      <c r="M99" s="156" t="s">
        <v>9767</v>
      </c>
      <c r="N99" s="156" t="s">
        <v>9767</v>
      </c>
      <c r="O99" s="156" t="s">
        <v>9767</v>
      </c>
    </row>
    <row r="100" spans="1:18" x14ac:dyDescent="0.3">
      <c r="A100" s="94"/>
      <c r="B100" s="156" t="s">
        <v>603</v>
      </c>
      <c r="C100" s="156" t="s">
        <v>9743</v>
      </c>
      <c r="D100" s="156" t="s">
        <v>9796</v>
      </c>
      <c r="E100" s="156" t="s">
        <v>9740</v>
      </c>
      <c r="G100" s="156" t="s">
        <v>9737</v>
      </c>
      <c r="H100" s="156" t="s">
        <v>9732</v>
      </c>
      <c r="I100" s="156" t="s">
        <v>9732</v>
      </c>
      <c r="J100" s="156" t="s">
        <v>9732</v>
      </c>
      <c r="K100" s="156" t="s">
        <v>9729</v>
      </c>
      <c r="L100" s="156" t="s">
        <v>9729</v>
      </c>
      <c r="M100" s="156" t="s">
        <v>9729</v>
      </c>
      <c r="N100" s="156" t="s">
        <v>9767</v>
      </c>
      <c r="O100" s="156" t="s">
        <v>9767</v>
      </c>
    </row>
    <row r="101" spans="1:18" x14ac:dyDescent="0.3">
      <c r="A101" s="94"/>
    </row>
    <row r="102" spans="1:18" ht="19.5" x14ac:dyDescent="0.35">
      <c r="A102" s="94"/>
      <c r="B102" s="207" t="s">
        <v>7497</v>
      </c>
    </row>
    <row r="103" spans="1:18" x14ac:dyDescent="0.3">
      <c r="A103" s="94"/>
      <c r="B103" s="205" t="s">
        <v>9714</v>
      </c>
      <c r="C103" s="156" t="s">
        <v>9797</v>
      </c>
      <c r="G103" s="206"/>
      <c r="H103" s="206"/>
    </row>
    <row r="104" spans="1:18" x14ac:dyDescent="0.3">
      <c r="A104" s="94"/>
      <c r="B104" s="205" t="s">
        <v>9716</v>
      </c>
      <c r="C104" s="156" t="s">
        <v>9798</v>
      </c>
    </row>
    <row r="105" spans="1:18" x14ac:dyDescent="0.3">
      <c r="A105" s="94"/>
      <c r="B105" s="205" t="s">
        <v>9718</v>
      </c>
      <c r="C105" s="156" t="s">
        <v>9799</v>
      </c>
    </row>
    <row r="106" spans="1:18" x14ac:dyDescent="0.3">
      <c r="A106" s="94"/>
      <c r="B106" s="205" t="s">
        <v>9720</v>
      </c>
      <c r="C106" s="156" t="s">
        <v>9800</v>
      </c>
    </row>
    <row r="107" spans="1:18" x14ac:dyDescent="0.3">
      <c r="A107" s="94"/>
    </row>
    <row r="108" spans="1:18" x14ac:dyDescent="0.3">
      <c r="A108" s="94"/>
      <c r="B108" s="205" t="s">
        <v>74</v>
      </c>
      <c r="C108" s="205" t="s">
        <v>9722</v>
      </c>
      <c r="D108" s="205" t="s">
        <v>9751</v>
      </c>
      <c r="E108" s="205" t="s">
        <v>176</v>
      </c>
      <c r="F108" s="205"/>
      <c r="G108" s="205" t="s">
        <v>9753</v>
      </c>
      <c r="H108" s="205" t="s">
        <v>7510</v>
      </c>
      <c r="I108" s="205" t="s">
        <v>9754</v>
      </c>
      <c r="J108" s="205" t="s">
        <v>7514</v>
      </c>
      <c r="K108" s="205" t="s">
        <v>7260</v>
      </c>
      <c r="L108" s="205" t="s">
        <v>9755</v>
      </c>
      <c r="M108" s="205" t="s">
        <v>9756</v>
      </c>
      <c r="N108" s="205" t="s">
        <v>7262</v>
      </c>
      <c r="O108" s="205" t="s">
        <v>9757</v>
      </c>
      <c r="Q108" s="205" t="s">
        <v>453</v>
      </c>
      <c r="R108" s="156" t="s">
        <v>450</v>
      </c>
    </row>
    <row r="109" spans="1:18" x14ac:dyDescent="0.3">
      <c r="A109" s="94"/>
      <c r="B109" s="156" t="s">
        <v>580</v>
      </c>
      <c r="C109" s="156" t="s">
        <v>9727</v>
      </c>
      <c r="D109" s="156" t="s">
        <v>9801</v>
      </c>
      <c r="E109" s="156" t="s">
        <v>9729</v>
      </c>
      <c r="G109" s="156" t="s">
        <v>9729</v>
      </c>
      <c r="H109" s="156" t="s">
        <v>584</v>
      </c>
      <c r="I109" s="156" t="s">
        <v>584</v>
      </c>
      <c r="J109" s="156" t="s">
        <v>584</v>
      </c>
      <c r="K109" s="156" t="s">
        <v>584</v>
      </c>
      <c r="L109" s="156" t="s">
        <v>584</v>
      </c>
      <c r="M109" s="156" t="s">
        <v>584</v>
      </c>
      <c r="N109" s="156" t="s">
        <v>584</v>
      </c>
      <c r="O109" s="156" t="s">
        <v>584</v>
      </c>
      <c r="Q109" s="156" t="s">
        <v>487</v>
      </c>
      <c r="R109" s="94" t="s">
        <v>452</v>
      </c>
    </row>
    <row r="110" spans="1:18" x14ac:dyDescent="0.3">
      <c r="A110" s="94"/>
      <c r="B110" s="156" t="s">
        <v>581</v>
      </c>
      <c r="C110" s="156" t="s">
        <v>9727</v>
      </c>
      <c r="D110" s="156" t="s">
        <v>9802</v>
      </c>
      <c r="E110" s="156" t="s">
        <v>9729</v>
      </c>
      <c r="G110" s="156" t="s">
        <v>9732</v>
      </c>
      <c r="H110" s="156" t="s">
        <v>584</v>
      </c>
      <c r="I110" s="156" t="s">
        <v>584</v>
      </c>
      <c r="J110" s="156" t="s">
        <v>584</v>
      </c>
      <c r="K110" s="156" t="s">
        <v>584</v>
      </c>
      <c r="L110" s="156" t="s">
        <v>584</v>
      </c>
      <c r="M110" s="156" t="s">
        <v>584</v>
      </c>
      <c r="N110" s="156" t="s">
        <v>584</v>
      </c>
      <c r="O110" s="156" t="s">
        <v>584</v>
      </c>
      <c r="Q110" s="156" t="s">
        <v>489</v>
      </c>
      <c r="R110" s="156" t="s">
        <v>465</v>
      </c>
    </row>
    <row r="111" spans="1:18" x14ac:dyDescent="0.3">
      <c r="A111" s="94"/>
      <c r="B111" s="156" t="s">
        <v>582</v>
      </c>
      <c r="C111" s="156" t="s">
        <v>9727</v>
      </c>
      <c r="D111" s="156" t="s">
        <v>584</v>
      </c>
      <c r="E111" s="156" t="s">
        <v>9729</v>
      </c>
      <c r="G111" s="156" t="s">
        <v>9737</v>
      </c>
      <c r="H111" s="156" t="s">
        <v>9729</v>
      </c>
      <c r="I111" s="156" t="s">
        <v>584</v>
      </c>
      <c r="J111" s="156" t="s">
        <v>584</v>
      </c>
      <c r="K111" s="156" t="s">
        <v>584</v>
      </c>
      <c r="L111" s="156" t="s">
        <v>584</v>
      </c>
      <c r="M111" s="156" t="s">
        <v>584</v>
      </c>
      <c r="N111" s="156" t="s">
        <v>584</v>
      </c>
      <c r="O111" s="156" t="s">
        <v>584</v>
      </c>
      <c r="Q111" s="156" t="s">
        <v>481</v>
      </c>
    </row>
    <row r="112" spans="1:18" x14ac:dyDescent="0.3">
      <c r="A112" s="94"/>
      <c r="B112" s="156" t="s">
        <v>583</v>
      </c>
      <c r="C112" s="156" t="s">
        <v>9727</v>
      </c>
      <c r="D112" s="156" t="s">
        <v>9803</v>
      </c>
      <c r="E112" s="156" t="s">
        <v>9732</v>
      </c>
      <c r="G112" s="156" t="s">
        <v>9737</v>
      </c>
      <c r="H112" s="156" t="s">
        <v>9732</v>
      </c>
      <c r="I112" s="156" t="s">
        <v>584</v>
      </c>
      <c r="J112" s="156" t="s">
        <v>584</v>
      </c>
      <c r="K112" s="156" t="s">
        <v>584</v>
      </c>
      <c r="L112" s="156" t="s">
        <v>584</v>
      </c>
      <c r="M112" s="156" t="s">
        <v>584</v>
      </c>
      <c r="N112" s="156" t="s">
        <v>584</v>
      </c>
      <c r="O112" s="156" t="s">
        <v>584</v>
      </c>
      <c r="Q112" s="156" t="s">
        <v>479</v>
      </c>
    </row>
    <row r="113" spans="1:17" x14ac:dyDescent="0.3">
      <c r="A113" s="94"/>
      <c r="B113" s="156" t="s">
        <v>585</v>
      </c>
      <c r="C113" s="156" t="s">
        <v>9734</v>
      </c>
      <c r="D113" s="156" t="s">
        <v>584</v>
      </c>
      <c r="E113" s="156" t="s">
        <v>9732</v>
      </c>
      <c r="G113" s="156" t="s">
        <v>9737</v>
      </c>
      <c r="H113" s="156" t="s">
        <v>9732</v>
      </c>
      <c r="I113" s="156" t="s">
        <v>9729</v>
      </c>
      <c r="J113" s="156" t="s">
        <v>584</v>
      </c>
      <c r="K113" s="156" t="s">
        <v>584</v>
      </c>
      <c r="L113" s="156" t="s">
        <v>584</v>
      </c>
      <c r="M113" s="156" t="s">
        <v>584</v>
      </c>
      <c r="N113" s="156" t="s">
        <v>584</v>
      </c>
      <c r="O113" s="156" t="s">
        <v>584</v>
      </c>
      <c r="Q113" s="156" t="s">
        <v>488</v>
      </c>
    </row>
    <row r="114" spans="1:17" x14ac:dyDescent="0.3">
      <c r="A114" s="94"/>
      <c r="B114" s="156" t="s">
        <v>586</v>
      </c>
      <c r="C114" s="156" t="s">
        <v>9734</v>
      </c>
      <c r="D114" s="156" t="s">
        <v>9804</v>
      </c>
      <c r="E114" s="156" t="s">
        <v>9732</v>
      </c>
      <c r="G114" s="156" t="s">
        <v>9737</v>
      </c>
      <c r="H114" s="156" t="s">
        <v>9732</v>
      </c>
      <c r="I114" s="156" t="s">
        <v>9732</v>
      </c>
      <c r="J114" s="156" t="s">
        <v>584</v>
      </c>
      <c r="K114" s="156" t="s">
        <v>584</v>
      </c>
      <c r="L114" s="156" t="s">
        <v>584</v>
      </c>
      <c r="M114" s="156" t="s">
        <v>584</v>
      </c>
      <c r="N114" s="156" t="s">
        <v>584</v>
      </c>
      <c r="O114" s="156" t="s">
        <v>584</v>
      </c>
      <c r="Q114" s="156" t="s">
        <v>502</v>
      </c>
    </row>
    <row r="115" spans="1:17" x14ac:dyDescent="0.3">
      <c r="A115" s="94"/>
      <c r="B115" s="156" t="s">
        <v>587</v>
      </c>
      <c r="C115" s="156" t="s">
        <v>9734</v>
      </c>
      <c r="D115" s="156" t="s">
        <v>584</v>
      </c>
      <c r="E115" s="156" t="s">
        <v>9732</v>
      </c>
      <c r="G115" s="156" t="s">
        <v>9737</v>
      </c>
      <c r="H115" s="156" t="s">
        <v>9732</v>
      </c>
      <c r="I115" s="156" t="s">
        <v>9732</v>
      </c>
      <c r="J115" s="156" t="s">
        <v>9767</v>
      </c>
      <c r="K115" s="156" t="s">
        <v>584</v>
      </c>
      <c r="L115" s="156" t="s">
        <v>584</v>
      </c>
      <c r="M115" s="156" t="s">
        <v>584</v>
      </c>
      <c r="N115" s="156" t="s">
        <v>584</v>
      </c>
      <c r="O115" s="156" t="s">
        <v>584</v>
      </c>
      <c r="Q115" s="156" t="s">
        <v>482</v>
      </c>
    </row>
    <row r="116" spans="1:17" x14ac:dyDescent="0.3">
      <c r="A116" s="94"/>
      <c r="B116" s="156" t="s">
        <v>588</v>
      </c>
      <c r="C116" s="156" t="s">
        <v>9734</v>
      </c>
      <c r="D116" s="156" t="s">
        <v>9803</v>
      </c>
      <c r="E116" s="156" t="s">
        <v>9732</v>
      </c>
      <c r="G116" s="156" t="s">
        <v>9737</v>
      </c>
      <c r="H116" s="156" t="s">
        <v>9732</v>
      </c>
      <c r="I116" s="156" t="s">
        <v>9732</v>
      </c>
      <c r="J116" s="156" t="s">
        <v>9729</v>
      </c>
      <c r="K116" s="156" t="s">
        <v>584</v>
      </c>
      <c r="L116" s="156" t="s">
        <v>584</v>
      </c>
      <c r="M116" s="156" t="s">
        <v>584</v>
      </c>
      <c r="N116" s="156" t="s">
        <v>584</v>
      </c>
      <c r="O116" s="156" t="s">
        <v>584</v>
      </c>
      <c r="Q116" s="156" t="s">
        <v>9805</v>
      </c>
    </row>
    <row r="117" spans="1:17" x14ac:dyDescent="0.3">
      <c r="A117" s="94"/>
      <c r="B117" s="156" t="s">
        <v>589</v>
      </c>
      <c r="C117" s="156" t="s">
        <v>9738</v>
      </c>
      <c r="D117" s="156" t="s">
        <v>584</v>
      </c>
      <c r="E117" s="156" t="s">
        <v>9732</v>
      </c>
      <c r="G117" s="156" t="s">
        <v>9737</v>
      </c>
      <c r="H117" s="156" t="s">
        <v>9732</v>
      </c>
      <c r="I117" s="156" t="s">
        <v>9732</v>
      </c>
      <c r="J117" s="156" t="s">
        <v>9732</v>
      </c>
      <c r="K117" s="156" t="s">
        <v>9767</v>
      </c>
      <c r="L117" s="156" t="s">
        <v>584</v>
      </c>
      <c r="M117" s="156" t="s">
        <v>584</v>
      </c>
      <c r="N117" s="156" t="s">
        <v>584</v>
      </c>
      <c r="O117" s="156" t="s">
        <v>584</v>
      </c>
    </row>
    <row r="118" spans="1:17" x14ac:dyDescent="0.3">
      <c r="A118" s="94"/>
      <c r="B118" s="156" t="s">
        <v>590</v>
      </c>
      <c r="C118" s="156" t="s">
        <v>9738</v>
      </c>
      <c r="D118" s="156" t="s">
        <v>9804</v>
      </c>
      <c r="E118" s="156" t="s">
        <v>9737</v>
      </c>
      <c r="G118" s="156" t="s">
        <v>9737</v>
      </c>
      <c r="H118" s="156" t="s">
        <v>9732</v>
      </c>
      <c r="I118" s="156" t="s">
        <v>9732</v>
      </c>
      <c r="J118" s="156" t="s">
        <v>9732</v>
      </c>
      <c r="K118" s="156" t="s">
        <v>9729</v>
      </c>
      <c r="L118" s="156" t="s">
        <v>584</v>
      </c>
      <c r="M118" s="156" t="s">
        <v>584</v>
      </c>
      <c r="N118" s="156" t="s">
        <v>584</v>
      </c>
      <c r="O118" s="156" t="s">
        <v>584</v>
      </c>
    </row>
    <row r="119" spans="1:17" x14ac:dyDescent="0.3">
      <c r="A119" s="94"/>
      <c r="B119" s="156" t="s">
        <v>592</v>
      </c>
      <c r="C119" s="156" t="s">
        <v>9738</v>
      </c>
      <c r="D119" s="156" t="s">
        <v>584</v>
      </c>
      <c r="E119" s="156" t="s">
        <v>9737</v>
      </c>
      <c r="G119" s="156" t="s">
        <v>9737</v>
      </c>
      <c r="H119" s="156" t="s">
        <v>9732</v>
      </c>
      <c r="I119" s="156" t="s">
        <v>9732</v>
      </c>
      <c r="J119" s="156" t="s">
        <v>9732</v>
      </c>
      <c r="K119" s="156" t="s">
        <v>9729</v>
      </c>
      <c r="L119" s="156" t="s">
        <v>9767</v>
      </c>
      <c r="M119" s="156" t="s">
        <v>584</v>
      </c>
      <c r="N119" s="156" t="s">
        <v>584</v>
      </c>
      <c r="O119" s="156" t="s">
        <v>584</v>
      </c>
    </row>
    <row r="120" spans="1:17" x14ac:dyDescent="0.3">
      <c r="A120" s="94"/>
      <c r="B120" s="156" t="s">
        <v>593</v>
      </c>
      <c r="C120" s="156" t="s">
        <v>9738</v>
      </c>
      <c r="D120" s="156" t="s">
        <v>9733</v>
      </c>
      <c r="E120" s="156" t="s">
        <v>9737</v>
      </c>
      <c r="G120" s="156" t="s">
        <v>9737</v>
      </c>
      <c r="H120" s="156" t="s">
        <v>9732</v>
      </c>
      <c r="I120" s="156" t="s">
        <v>9732</v>
      </c>
      <c r="J120" s="156" t="s">
        <v>9732</v>
      </c>
      <c r="K120" s="156" t="s">
        <v>9729</v>
      </c>
      <c r="L120" s="156" t="s">
        <v>9767</v>
      </c>
      <c r="M120" s="156" t="s">
        <v>584</v>
      </c>
      <c r="N120" s="156" t="s">
        <v>584</v>
      </c>
      <c r="O120" s="156" t="s">
        <v>584</v>
      </c>
    </row>
    <row r="121" spans="1:17" x14ac:dyDescent="0.3">
      <c r="A121" s="94"/>
      <c r="B121" s="156" t="s">
        <v>595</v>
      </c>
      <c r="C121" s="156" t="s">
        <v>9741</v>
      </c>
      <c r="D121" s="156" t="s">
        <v>584</v>
      </c>
      <c r="E121" s="156" t="s">
        <v>9737</v>
      </c>
      <c r="G121" s="156" t="s">
        <v>9737</v>
      </c>
      <c r="H121" s="156" t="s">
        <v>9732</v>
      </c>
      <c r="I121" s="156" t="s">
        <v>9732</v>
      </c>
      <c r="J121" s="156" t="s">
        <v>9732</v>
      </c>
      <c r="K121" s="156" t="s">
        <v>9729</v>
      </c>
      <c r="L121" s="156" t="s">
        <v>9767</v>
      </c>
      <c r="M121" s="156" t="s">
        <v>9767</v>
      </c>
      <c r="N121" s="156" t="s">
        <v>584</v>
      </c>
      <c r="O121" s="156" t="s">
        <v>584</v>
      </c>
    </row>
    <row r="122" spans="1:17" x14ac:dyDescent="0.3">
      <c r="A122" s="94"/>
      <c r="B122" s="156" t="s">
        <v>596</v>
      </c>
      <c r="C122" s="156" t="s">
        <v>9741</v>
      </c>
      <c r="D122" s="156" t="s">
        <v>9804</v>
      </c>
      <c r="E122" s="156" t="s">
        <v>9737</v>
      </c>
      <c r="G122" s="156" t="s">
        <v>9737</v>
      </c>
      <c r="H122" s="156" t="s">
        <v>9732</v>
      </c>
      <c r="I122" s="156" t="s">
        <v>9732</v>
      </c>
      <c r="J122" s="156" t="s">
        <v>9732</v>
      </c>
      <c r="K122" s="156" t="s">
        <v>9729</v>
      </c>
      <c r="L122" s="156" t="s">
        <v>9767</v>
      </c>
      <c r="M122" s="156" t="s">
        <v>9767</v>
      </c>
      <c r="N122" s="156" t="s">
        <v>584</v>
      </c>
      <c r="O122" s="156" t="s">
        <v>584</v>
      </c>
    </row>
    <row r="123" spans="1:17" x14ac:dyDescent="0.3">
      <c r="A123" s="94"/>
      <c r="B123" s="156" t="s">
        <v>598</v>
      </c>
      <c r="C123" s="156" t="s">
        <v>9741</v>
      </c>
      <c r="D123" s="156" t="s">
        <v>584</v>
      </c>
      <c r="E123" s="156" t="s">
        <v>9737</v>
      </c>
      <c r="G123" s="156" t="s">
        <v>9737</v>
      </c>
      <c r="H123" s="156" t="s">
        <v>9732</v>
      </c>
      <c r="I123" s="156" t="s">
        <v>9732</v>
      </c>
      <c r="J123" s="156" t="s">
        <v>9732</v>
      </c>
      <c r="K123" s="156" t="s">
        <v>9729</v>
      </c>
      <c r="L123" s="156" t="s">
        <v>9767</v>
      </c>
      <c r="M123" s="156" t="s">
        <v>9767</v>
      </c>
      <c r="N123" s="156" t="s">
        <v>9767</v>
      </c>
      <c r="O123" s="156" t="s">
        <v>584</v>
      </c>
    </row>
    <row r="124" spans="1:17" x14ac:dyDescent="0.3">
      <c r="A124" s="94"/>
      <c r="B124" s="156" t="s">
        <v>599</v>
      </c>
      <c r="C124" s="156" t="s">
        <v>9741</v>
      </c>
      <c r="D124" s="156" t="s">
        <v>9733</v>
      </c>
      <c r="E124" s="156" t="s">
        <v>9737</v>
      </c>
      <c r="G124" s="156" t="s">
        <v>9737</v>
      </c>
      <c r="H124" s="156" t="s">
        <v>9732</v>
      </c>
      <c r="I124" s="156" t="s">
        <v>9732</v>
      </c>
      <c r="J124" s="156" t="s">
        <v>9732</v>
      </c>
      <c r="K124" s="156" t="s">
        <v>9729</v>
      </c>
      <c r="L124" s="156" t="s">
        <v>9767</v>
      </c>
      <c r="M124" s="156" t="s">
        <v>9767</v>
      </c>
      <c r="N124" s="156" t="s">
        <v>9767</v>
      </c>
      <c r="O124" s="156" t="s">
        <v>584</v>
      </c>
    </row>
    <row r="125" spans="1:17" x14ac:dyDescent="0.3">
      <c r="A125" s="94"/>
      <c r="B125" s="156" t="s">
        <v>600</v>
      </c>
      <c r="C125" s="156" t="s">
        <v>9743</v>
      </c>
      <c r="D125" s="156" t="s">
        <v>584</v>
      </c>
      <c r="E125" s="156" t="s">
        <v>9737</v>
      </c>
      <c r="G125" s="156" t="s">
        <v>9737</v>
      </c>
      <c r="H125" s="156" t="s">
        <v>9732</v>
      </c>
      <c r="I125" s="156" t="s">
        <v>9732</v>
      </c>
      <c r="J125" s="156" t="s">
        <v>9732</v>
      </c>
      <c r="K125" s="156" t="s">
        <v>9729</v>
      </c>
      <c r="L125" s="156" t="s">
        <v>9767</v>
      </c>
      <c r="M125" s="156" t="s">
        <v>9767</v>
      </c>
      <c r="N125" s="156" t="s">
        <v>9767</v>
      </c>
      <c r="O125" s="156" t="s">
        <v>9767</v>
      </c>
    </row>
    <row r="126" spans="1:17" x14ac:dyDescent="0.3">
      <c r="A126" s="94"/>
      <c r="B126" s="156" t="s">
        <v>601</v>
      </c>
      <c r="C126" s="156" t="s">
        <v>9743</v>
      </c>
      <c r="D126" s="156" t="s">
        <v>9806</v>
      </c>
      <c r="E126" s="156" t="s">
        <v>9737</v>
      </c>
      <c r="G126" s="156" t="s">
        <v>9737</v>
      </c>
      <c r="H126" s="156" t="s">
        <v>9732</v>
      </c>
      <c r="I126" s="156" t="s">
        <v>9732</v>
      </c>
      <c r="J126" s="156" t="s">
        <v>9732</v>
      </c>
      <c r="K126" s="156" t="s">
        <v>9729</v>
      </c>
      <c r="L126" s="156" t="s">
        <v>9767</v>
      </c>
      <c r="M126" s="156" t="s">
        <v>9767</v>
      </c>
      <c r="N126" s="156" t="s">
        <v>9767</v>
      </c>
      <c r="O126" s="156" t="s">
        <v>9767</v>
      </c>
    </row>
    <row r="127" spans="1:17" x14ac:dyDescent="0.3">
      <c r="A127" s="94"/>
      <c r="B127" s="156" t="s">
        <v>602</v>
      </c>
      <c r="C127" s="156" t="s">
        <v>9743</v>
      </c>
      <c r="D127" s="156" t="s">
        <v>9733</v>
      </c>
      <c r="E127" s="156" t="s">
        <v>9737</v>
      </c>
      <c r="G127" s="156" t="s">
        <v>9737</v>
      </c>
      <c r="H127" s="156" t="s">
        <v>9732</v>
      </c>
      <c r="I127" s="156" t="s">
        <v>9732</v>
      </c>
      <c r="J127" s="156" t="s">
        <v>9732</v>
      </c>
      <c r="K127" s="156" t="s">
        <v>9729</v>
      </c>
      <c r="L127" s="156" t="s">
        <v>9729</v>
      </c>
      <c r="M127" s="156" t="s">
        <v>9767</v>
      </c>
      <c r="N127" s="156" t="s">
        <v>9767</v>
      </c>
      <c r="O127" s="156" t="s">
        <v>9767</v>
      </c>
    </row>
    <row r="128" spans="1:17" x14ac:dyDescent="0.3">
      <c r="A128" s="94"/>
      <c r="B128" s="156" t="s">
        <v>603</v>
      </c>
      <c r="C128" s="156" t="s">
        <v>9743</v>
      </c>
      <c r="D128" s="156" t="s">
        <v>455</v>
      </c>
      <c r="E128" s="156" t="s">
        <v>9737</v>
      </c>
      <c r="G128" s="156" t="s">
        <v>9737</v>
      </c>
      <c r="H128" s="156" t="s">
        <v>9732</v>
      </c>
      <c r="I128" s="156" t="s">
        <v>9732</v>
      </c>
      <c r="J128" s="156" t="s">
        <v>9732</v>
      </c>
      <c r="K128" s="156" t="s">
        <v>9729</v>
      </c>
      <c r="L128" s="156" t="s">
        <v>9729</v>
      </c>
      <c r="M128" s="156" t="s">
        <v>9729</v>
      </c>
      <c r="N128" s="156" t="s">
        <v>9767</v>
      </c>
      <c r="O128" s="156" t="s">
        <v>9767</v>
      </c>
    </row>
    <row r="129" spans="1:7" x14ac:dyDescent="0.3">
      <c r="A129" s="94"/>
    </row>
    <row r="130" spans="1:7" ht="19.5" x14ac:dyDescent="0.35">
      <c r="A130" s="94"/>
      <c r="B130" s="207" t="s">
        <v>7655</v>
      </c>
    </row>
    <row r="131" spans="1:7" x14ac:dyDescent="0.3">
      <c r="A131" s="94"/>
      <c r="B131" s="205" t="s">
        <v>9714</v>
      </c>
      <c r="C131" s="156" t="s">
        <v>9807</v>
      </c>
    </row>
    <row r="132" spans="1:7" x14ac:dyDescent="0.3">
      <c r="A132" s="94"/>
      <c r="B132" s="205" t="s">
        <v>9716</v>
      </c>
      <c r="C132" s="156" t="s">
        <v>9717</v>
      </c>
    </row>
    <row r="133" spans="1:7" x14ac:dyDescent="0.3">
      <c r="A133" s="94"/>
      <c r="B133" s="205" t="s">
        <v>9718</v>
      </c>
      <c r="C133" s="156" t="s">
        <v>9719</v>
      </c>
    </row>
    <row r="134" spans="1:7" x14ac:dyDescent="0.3">
      <c r="A134" s="94"/>
      <c r="B134" s="205" t="s">
        <v>9720</v>
      </c>
      <c r="C134" s="156" t="s">
        <v>9808</v>
      </c>
    </row>
    <row r="135" spans="1:7" x14ac:dyDescent="0.3">
      <c r="A135" s="94"/>
    </row>
    <row r="136" spans="1:7" x14ac:dyDescent="0.3">
      <c r="A136" s="94"/>
      <c r="B136" s="205" t="s">
        <v>74</v>
      </c>
      <c r="C136" s="205" t="s">
        <v>9722</v>
      </c>
      <c r="D136" s="205" t="s">
        <v>9751</v>
      </c>
      <c r="F136" s="156" t="s">
        <v>544</v>
      </c>
      <c r="G136" s="156" t="s">
        <v>547</v>
      </c>
    </row>
    <row r="137" spans="1:7" x14ac:dyDescent="0.3">
      <c r="A137" s="94"/>
      <c r="B137" s="156" t="s">
        <v>580</v>
      </c>
      <c r="C137" s="156" t="s">
        <v>9727</v>
      </c>
      <c r="D137" s="156" t="s">
        <v>9809</v>
      </c>
      <c r="F137" s="94" t="s">
        <v>551</v>
      </c>
      <c r="G137" s="154" t="s">
        <v>557</v>
      </c>
    </row>
    <row r="138" spans="1:7" x14ac:dyDescent="0.3">
      <c r="A138" s="94"/>
      <c r="B138" s="156" t="s">
        <v>581</v>
      </c>
      <c r="C138" s="156" t="s">
        <v>9727</v>
      </c>
      <c r="D138" s="156" t="s">
        <v>9810</v>
      </c>
      <c r="F138" s="94" t="s">
        <v>552</v>
      </c>
      <c r="G138" s="154" t="s">
        <v>563</v>
      </c>
    </row>
    <row r="139" spans="1:7" x14ac:dyDescent="0.3">
      <c r="A139" s="94"/>
      <c r="B139" s="156" t="s">
        <v>582</v>
      </c>
      <c r="C139" s="156" t="s">
        <v>9727</v>
      </c>
      <c r="D139" s="156" t="s">
        <v>7687</v>
      </c>
      <c r="F139" s="94" t="s">
        <v>553</v>
      </c>
      <c r="G139" s="94" t="s">
        <v>570</v>
      </c>
    </row>
    <row r="140" spans="1:7" x14ac:dyDescent="0.3">
      <c r="A140" s="94"/>
      <c r="B140" s="156" t="s">
        <v>583</v>
      </c>
      <c r="C140" s="156" t="s">
        <v>9727</v>
      </c>
      <c r="D140" s="156" t="s">
        <v>9733</v>
      </c>
      <c r="F140" s="94" t="s">
        <v>554</v>
      </c>
    </row>
    <row r="141" spans="1:7" x14ac:dyDescent="0.3">
      <c r="A141" s="94"/>
      <c r="B141" s="156" t="s">
        <v>585</v>
      </c>
      <c r="C141" s="156" t="s">
        <v>9734</v>
      </c>
      <c r="D141" s="156" t="s">
        <v>146</v>
      </c>
      <c r="F141" s="94" t="s">
        <v>555</v>
      </c>
    </row>
    <row r="142" spans="1:7" x14ac:dyDescent="0.3">
      <c r="A142" s="94"/>
      <c r="B142" s="156" t="s">
        <v>586</v>
      </c>
      <c r="C142" s="156" t="s">
        <v>9734</v>
      </c>
      <c r="D142" s="156" t="s">
        <v>9733</v>
      </c>
      <c r="F142" s="94" t="s">
        <v>556</v>
      </c>
    </row>
    <row r="143" spans="1:7" x14ac:dyDescent="0.3">
      <c r="A143" s="94"/>
      <c r="B143" s="156" t="s">
        <v>587</v>
      </c>
      <c r="C143" s="156" t="s">
        <v>9734</v>
      </c>
      <c r="D143" s="156" t="s">
        <v>9811</v>
      </c>
    </row>
    <row r="144" spans="1:7" x14ac:dyDescent="0.3">
      <c r="A144" s="94"/>
      <c r="B144" s="156" t="s">
        <v>588</v>
      </c>
      <c r="C144" s="156" t="s">
        <v>9734</v>
      </c>
      <c r="D144" s="156" t="s">
        <v>9733</v>
      </c>
    </row>
    <row r="145" spans="1:4" x14ac:dyDescent="0.3">
      <c r="A145" s="94"/>
      <c r="B145" s="156" t="s">
        <v>589</v>
      </c>
      <c r="C145" s="156" t="s">
        <v>9738</v>
      </c>
      <c r="D145" s="156" t="s">
        <v>9812</v>
      </c>
    </row>
    <row r="146" spans="1:4" x14ac:dyDescent="0.3">
      <c r="A146" s="94"/>
      <c r="B146" s="156" t="s">
        <v>590</v>
      </c>
      <c r="C146" s="156" t="s">
        <v>9738</v>
      </c>
      <c r="D146" s="156" t="s">
        <v>9811</v>
      </c>
    </row>
    <row r="147" spans="1:4" x14ac:dyDescent="0.3">
      <c r="A147" s="94"/>
      <c r="B147" s="156" t="s">
        <v>592</v>
      </c>
      <c r="C147" s="156" t="s">
        <v>9738</v>
      </c>
      <c r="D147" s="156" t="s">
        <v>9813</v>
      </c>
    </row>
    <row r="148" spans="1:4" x14ac:dyDescent="0.3">
      <c r="A148" s="94"/>
      <c r="B148" s="156" t="s">
        <v>593</v>
      </c>
      <c r="C148" s="156" t="s">
        <v>9738</v>
      </c>
      <c r="D148" s="156" t="s">
        <v>9733</v>
      </c>
    </row>
    <row r="149" spans="1:4" x14ac:dyDescent="0.3">
      <c r="A149" s="94"/>
      <c r="B149" s="156" t="s">
        <v>595</v>
      </c>
      <c r="C149" s="156" t="s">
        <v>9741</v>
      </c>
      <c r="D149" s="156" t="s">
        <v>9814</v>
      </c>
    </row>
    <row r="150" spans="1:4" x14ac:dyDescent="0.3">
      <c r="A150" s="94"/>
      <c r="B150" s="156" t="s">
        <v>596</v>
      </c>
      <c r="C150" s="156" t="s">
        <v>9741</v>
      </c>
      <c r="D150" s="156" t="s">
        <v>9733</v>
      </c>
    </row>
    <row r="151" spans="1:4" x14ac:dyDescent="0.3">
      <c r="A151" s="94"/>
      <c r="B151" s="156" t="s">
        <v>598</v>
      </c>
      <c r="C151" s="156" t="s">
        <v>9741</v>
      </c>
      <c r="D151" s="156" t="s">
        <v>9811</v>
      </c>
    </row>
    <row r="152" spans="1:4" x14ac:dyDescent="0.3">
      <c r="A152" s="94"/>
      <c r="B152" s="156" t="s">
        <v>599</v>
      </c>
      <c r="C152" s="156" t="s">
        <v>9741</v>
      </c>
      <c r="D152" s="156" t="s">
        <v>9733</v>
      </c>
    </row>
    <row r="153" spans="1:4" x14ac:dyDescent="0.3">
      <c r="A153" s="94"/>
      <c r="B153" s="156" t="s">
        <v>600</v>
      </c>
      <c r="C153" s="156" t="s">
        <v>9743</v>
      </c>
      <c r="D153" s="156" t="s">
        <v>9815</v>
      </c>
    </row>
    <row r="154" spans="1:4" x14ac:dyDescent="0.3">
      <c r="A154" s="94"/>
      <c r="B154" s="156" t="s">
        <v>601</v>
      </c>
      <c r="C154" s="156" t="s">
        <v>9743</v>
      </c>
      <c r="D154" s="156" t="s">
        <v>9811</v>
      </c>
    </row>
    <row r="155" spans="1:4" x14ac:dyDescent="0.3">
      <c r="A155" s="94"/>
      <c r="B155" s="156" t="s">
        <v>602</v>
      </c>
      <c r="C155" s="156" t="s">
        <v>9743</v>
      </c>
      <c r="D155" s="156" t="s">
        <v>9733</v>
      </c>
    </row>
    <row r="156" spans="1:4" x14ac:dyDescent="0.3">
      <c r="A156" s="94"/>
      <c r="B156" s="156" t="s">
        <v>603</v>
      </c>
      <c r="C156" s="156" t="s">
        <v>9743</v>
      </c>
      <c r="D156" s="156" t="s">
        <v>9816</v>
      </c>
    </row>
    <row r="157" spans="1:4" x14ac:dyDescent="0.3">
      <c r="A157" s="94"/>
    </row>
    <row r="158" spans="1:4" ht="19.5" x14ac:dyDescent="0.35">
      <c r="A158" s="94"/>
      <c r="B158" s="207" t="s">
        <v>46</v>
      </c>
    </row>
    <row r="159" spans="1:4" x14ac:dyDescent="0.3">
      <c r="A159" s="94"/>
      <c r="B159" s="205" t="s">
        <v>9714</v>
      </c>
      <c r="C159" s="156" t="s">
        <v>9719</v>
      </c>
    </row>
    <row r="160" spans="1:4" x14ac:dyDescent="0.3">
      <c r="A160" s="94"/>
      <c r="B160" s="205" t="s">
        <v>9716</v>
      </c>
      <c r="C160" s="156" t="s">
        <v>9817</v>
      </c>
    </row>
    <row r="161" spans="1:10" x14ac:dyDescent="0.3">
      <c r="A161" s="94"/>
      <c r="B161" s="205" t="s">
        <v>9718</v>
      </c>
      <c r="C161" s="156" t="s">
        <v>9818</v>
      </c>
    </row>
    <row r="162" spans="1:10" x14ac:dyDescent="0.3">
      <c r="A162" s="94"/>
      <c r="B162" s="205" t="s">
        <v>9720</v>
      </c>
      <c r="C162" s="156" t="s">
        <v>9819</v>
      </c>
    </row>
    <row r="163" spans="1:10" x14ac:dyDescent="0.3">
      <c r="A163" s="94"/>
    </row>
    <row r="164" spans="1:10" x14ac:dyDescent="0.3">
      <c r="A164" s="94"/>
      <c r="B164" s="205" t="s">
        <v>74</v>
      </c>
      <c r="C164" s="205" t="s">
        <v>9722</v>
      </c>
      <c r="D164" s="205" t="s">
        <v>139</v>
      </c>
      <c r="E164" s="205" t="s">
        <v>9820</v>
      </c>
      <c r="F164" s="205" t="s">
        <v>9821</v>
      </c>
      <c r="G164" s="205" t="s">
        <v>620</v>
      </c>
      <c r="J164" s="156" t="s">
        <v>623</v>
      </c>
    </row>
    <row r="165" spans="1:10" x14ac:dyDescent="0.3">
      <c r="A165" s="94"/>
      <c r="B165" s="156" t="s">
        <v>580</v>
      </c>
      <c r="C165" s="156" t="s">
        <v>9727</v>
      </c>
      <c r="D165" s="156" t="s">
        <v>9822</v>
      </c>
      <c r="E165" s="156" t="s">
        <v>584</v>
      </c>
      <c r="F165" s="156" t="s">
        <v>584</v>
      </c>
      <c r="G165" s="156" t="s">
        <v>9823</v>
      </c>
      <c r="J165" s="154" t="s">
        <v>640</v>
      </c>
    </row>
    <row r="166" spans="1:10" x14ac:dyDescent="0.3">
      <c r="A166" s="94"/>
      <c r="B166" s="156" t="s">
        <v>581</v>
      </c>
      <c r="C166" s="156" t="s">
        <v>9727</v>
      </c>
      <c r="D166" s="156" t="s">
        <v>9824</v>
      </c>
      <c r="E166" s="156" t="s">
        <v>9729</v>
      </c>
      <c r="F166" s="156" t="s">
        <v>9825</v>
      </c>
      <c r="G166" s="156" t="s">
        <v>9823</v>
      </c>
      <c r="J166" s="154" t="s">
        <v>645</v>
      </c>
    </row>
    <row r="167" spans="1:10" x14ac:dyDescent="0.3">
      <c r="A167" s="94"/>
      <c r="B167" s="156" t="s">
        <v>582</v>
      </c>
      <c r="C167" s="156" t="s">
        <v>9727</v>
      </c>
      <c r="D167" s="156" t="s">
        <v>9826</v>
      </c>
      <c r="E167" s="156" t="s">
        <v>9732</v>
      </c>
      <c r="F167" s="156" t="s">
        <v>9825</v>
      </c>
      <c r="G167" s="156" t="s">
        <v>9823</v>
      </c>
      <c r="J167" s="154" t="s">
        <v>649</v>
      </c>
    </row>
    <row r="168" spans="1:10" x14ac:dyDescent="0.3">
      <c r="A168" s="94"/>
      <c r="B168" s="156" t="s">
        <v>583</v>
      </c>
      <c r="C168" s="156" t="s">
        <v>9727</v>
      </c>
      <c r="D168" s="156" t="s">
        <v>9827</v>
      </c>
      <c r="E168" s="156" t="s">
        <v>9737</v>
      </c>
      <c r="F168" s="156" t="s">
        <v>9825</v>
      </c>
      <c r="G168" s="156" t="s">
        <v>9823</v>
      </c>
    </row>
    <row r="169" spans="1:10" x14ac:dyDescent="0.3">
      <c r="A169" s="94"/>
      <c r="B169" s="156" t="s">
        <v>585</v>
      </c>
      <c r="C169" s="156" t="s">
        <v>9734</v>
      </c>
      <c r="D169" s="156" t="s">
        <v>9828</v>
      </c>
      <c r="E169" s="156" t="s">
        <v>9740</v>
      </c>
      <c r="F169" s="156" t="s">
        <v>9825</v>
      </c>
      <c r="G169" s="156" t="s">
        <v>9713</v>
      </c>
    </row>
    <row r="170" spans="1:10" x14ac:dyDescent="0.3">
      <c r="A170" s="94"/>
      <c r="B170" s="156" t="s">
        <v>586</v>
      </c>
      <c r="C170" s="156" t="s">
        <v>9734</v>
      </c>
      <c r="D170" s="156" t="s">
        <v>9829</v>
      </c>
      <c r="E170" s="156" t="s">
        <v>9745</v>
      </c>
      <c r="F170" s="156" t="s">
        <v>9830</v>
      </c>
      <c r="G170" s="156" t="s">
        <v>9713</v>
      </c>
    </row>
    <row r="171" spans="1:10" x14ac:dyDescent="0.3">
      <c r="A171" s="94"/>
      <c r="B171" s="156" t="s">
        <v>587</v>
      </c>
      <c r="C171" s="156" t="s">
        <v>9734</v>
      </c>
      <c r="D171" s="156" t="s">
        <v>9831</v>
      </c>
      <c r="E171" s="156" t="s">
        <v>9761</v>
      </c>
      <c r="F171" s="156" t="s">
        <v>9830</v>
      </c>
      <c r="G171" s="156" t="s">
        <v>9713</v>
      </c>
    </row>
    <row r="172" spans="1:10" x14ac:dyDescent="0.3">
      <c r="B172" s="156" t="s">
        <v>588</v>
      </c>
      <c r="C172" s="156" t="s">
        <v>9734</v>
      </c>
      <c r="D172" s="156" t="s">
        <v>9733</v>
      </c>
      <c r="E172" s="156" t="s">
        <v>9763</v>
      </c>
      <c r="F172" s="156" t="s">
        <v>9830</v>
      </c>
      <c r="G172" s="156" t="s">
        <v>9713</v>
      </c>
    </row>
    <row r="173" spans="1:10" x14ac:dyDescent="0.3">
      <c r="B173" s="156" t="s">
        <v>589</v>
      </c>
      <c r="C173" s="156" t="s">
        <v>9738</v>
      </c>
      <c r="D173" s="156" t="s">
        <v>9832</v>
      </c>
      <c r="E173" s="156" t="s">
        <v>9765</v>
      </c>
      <c r="F173" s="156" t="s">
        <v>9830</v>
      </c>
      <c r="G173" s="156" t="s">
        <v>9713</v>
      </c>
    </row>
    <row r="174" spans="1:10" x14ac:dyDescent="0.3">
      <c r="B174" s="156" t="s">
        <v>590</v>
      </c>
      <c r="C174" s="156" t="s">
        <v>9738</v>
      </c>
      <c r="D174" s="156" t="s">
        <v>9833</v>
      </c>
      <c r="E174" s="156" t="s">
        <v>9766</v>
      </c>
      <c r="F174" s="156" t="s">
        <v>9834</v>
      </c>
      <c r="G174" s="156" t="s">
        <v>9713</v>
      </c>
    </row>
    <row r="175" spans="1:10" x14ac:dyDescent="0.3">
      <c r="B175" s="156" t="s">
        <v>592</v>
      </c>
      <c r="C175" s="156" t="s">
        <v>9738</v>
      </c>
      <c r="D175" s="156" t="s">
        <v>9835</v>
      </c>
      <c r="E175" s="156" t="s">
        <v>9768</v>
      </c>
      <c r="F175" s="156" t="s">
        <v>9834</v>
      </c>
      <c r="G175" s="156" t="s">
        <v>9705</v>
      </c>
    </row>
    <row r="176" spans="1:10" x14ac:dyDescent="0.3">
      <c r="B176" s="156" t="s">
        <v>593</v>
      </c>
      <c r="C176" s="156" t="s">
        <v>9738</v>
      </c>
      <c r="D176" s="156" t="s">
        <v>9733</v>
      </c>
      <c r="E176" s="156" t="s">
        <v>9770</v>
      </c>
      <c r="F176" s="156" t="s">
        <v>9834</v>
      </c>
      <c r="G176" s="156" t="s">
        <v>9705</v>
      </c>
    </row>
    <row r="177" spans="2:18" x14ac:dyDescent="0.3">
      <c r="B177" s="156" t="s">
        <v>595</v>
      </c>
      <c r="C177" s="156" t="s">
        <v>9741</v>
      </c>
      <c r="D177" s="156" t="s">
        <v>9836</v>
      </c>
      <c r="E177" s="156" t="s">
        <v>9772</v>
      </c>
      <c r="F177" s="156" t="s">
        <v>9834</v>
      </c>
      <c r="G177" s="156" t="s">
        <v>9705</v>
      </c>
    </row>
    <row r="178" spans="2:18" x14ac:dyDescent="0.3">
      <c r="B178" s="156" t="s">
        <v>596</v>
      </c>
      <c r="C178" s="156" t="s">
        <v>9741</v>
      </c>
      <c r="D178" s="156" t="s">
        <v>632</v>
      </c>
      <c r="E178" s="156" t="s">
        <v>9773</v>
      </c>
      <c r="F178" s="156" t="s">
        <v>9837</v>
      </c>
      <c r="G178" s="156" t="s">
        <v>9705</v>
      </c>
    </row>
    <row r="179" spans="2:18" x14ac:dyDescent="0.3">
      <c r="B179" s="156" t="s">
        <v>598</v>
      </c>
      <c r="C179" s="156" t="s">
        <v>9741</v>
      </c>
      <c r="D179" s="156" t="s">
        <v>451</v>
      </c>
      <c r="E179" s="156" t="s">
        <v>9774</v>
      </c>
      <c r="F179" s="156" t="s">
        <v>9837</v>
      </c>
      <c r="G179" s="156" t="s">
        <v>9705</v>
      </c>
    </row>
    <row r="180" spans="2:18" x14ac:dyDescent="0.3">
      <c r="B180" s="156" t="s">
        <v>599</v>
      </c>
      <c r="C180" s="156" t="s">
        <v>9741</v>
      </c>
      <c r="D180" s="156" t="s">
        <v>9733</v>
      </c>
      <c r="E180" s="156" t="s">
        <v>9777</v>
      </c>
      <c r="F180" s="156" t="s">
        <v>9837</v>
      </c>
      <c r="G180" s="156" t="s">
        <v>9705</v>
      </c>
    </row>
    <row r="181" spans="2:18" x14ac:dyDescent="0.3">
      <c r="B181" s="156" t="s">
        <v>600</v>
      </c>
      <c r="C181" s="156" t="s">
        <v>9743</v>
      </c>
      <c r="D181" s="156" t="s">
        <v>9835</v>
      </c>
      <c r="E181" s="156" t="s">
        <v>9838</v>
      </c>
      <c r="F181" s="156" t="s">
        <v>9837</v>
      </c>
      <c r="G181" s="156" t="s">
        <v>9709</v>
      </c>
    </row>
    <row r="182" spans="2:18" x14ac:dyDescent="0.3">
      <c r="B182" s="156" t="s">
        <v>601</v>
      </c>
      <c r="C182" s="156" t="s">
        <v>9743</v>
      </c>
      <c r="D182" s="156" t="s">
        <v>633</v>
      </c>
      <c r="E182" s="156" t="s">
        <v>9779</v>
      </c>
      <c r="F182" s="156" t="s">
        <v>9839</v>
      </c>
      <c r="G182" s="156" t="s">
        <v>9709</v>
      </c>
    </row>
    <row r="183" spans="2:18" x14ac:dyDescent="0.3">
      <c r="B183" s="156" t="s">
        <v>602</v>
      </c>
      <c r="C183" s="156" t="s">
        <v>9743</v>
      </c>
      <c r="D183" s="156" t="s">
        <v>9733</v>
      </c>
      <c r="E183" s="156" t="s">
        <v>9780</v>
      </c>
      <c r="F183" s="156" t="s">
        <v>9839</v>
      </c>
      <c r="G183" s="156" t="s">
        <v>9709</v>
      </c>
    </row>
    <row r="184" spans="2:18" x14ac:dyDescent="0.3">
      <c r="B184" s="156" t="s">
        <v>603</v>
      </c>
      <c r="C184" s="156" t="s">
        <v>9743</v>
      </c>
      <c r="D184" s="156" t="s">
        <v>634</v>
      </c>
      <c r="E184" s="156" t="s">
        <v>9782</v>
      </c>
      <c r="F184" s="156" t="s">
        <v>9839</v>
      </c>
      <c r="G184" s="156" t="s">
        <v>9709</v>
      </c>
    </row>
    <row r="186" spans="2:18" ht="19.5" x14ac:dyDescent="0.35">
      <c r="B186" s="207" t="s">
        <v>8192</v>
      </c>
    </row>
    <row r="187" spans="2:18" x14ac:dyDescent="0.3">
      <c r="B187" s="205" t="s">
        <v>9714</v>
      </c>
      <c r="C187" s="156" t="s">
        <v>9807</v>
      </c>
      <c r="G187" s="206"/>
      <c r="H187" s="206"/>
    </row>
    <row r="188" spans="2:18" x14ac:dyDescent="0.3">
      <c r="B188" s="205" t="s">
        <v>9716</v>
      </c>
      <c r="C188" s="156" t="s">
        <v>9717</v>
      </c>
    </row>
    <row r="189" spans="2:18" x14ac:dyDescent="0.3">
      <c r="B189" s="205" t="s">
        <v>9718</v>
      </c>
      <c r="C189" s="156" t="s">
        <v>9719</v>
      </c>
    </row>
    <row r="190" spans="2:18" x14ac:dyDescent="0.3">
      <c r="B190" s="205" t="s">
        <v>9720</v>
      </c>
      <c r="C190" s="156" t="s">
        <v>9840</v>
      </c>
    </row>
    <row r="192" spans="2:18" x14ac:dyDescent="0.3">
      <c r="B192" s="205" t="s">
        <v>74</v>
      </c>
      <c r="C192" s="205" t="s">
        <v>9722</v>
      </c>
      <c r="D192" s="205" t="s">
        <v>9751</v>
      </c>
      <c r="E192" s="205"/>
      <c r="F192" s="205"/>
      <c r="G192" s="205" t="s">
        <v>9753</v>
      </c>
      <c r="H192" s="205" t="s">
        <v>7510</v>
      </c>
      <c r="I192" s="205" t="s">
        <v>9754</v>
      </c>
      <c r="J192" s="205" t="s">
        <v>7514</v>
      </c>
      <c r="K192" s="205" t="s">
        <v>7260</v>
      </c>
      <c r="L192" s="205"/>
      <c r="M192" s="205"/>
      <c r="N192" s="205"/>
      <c r="O192" s="205"/>
      <c r="Q192" s="156" t="s">
        <v>657</v>
      </c>
      <c r="R192" s="94" t="s">
        <v>544</v>
      </c>
    </row>
    <row r="193" spans="2:18" x14ac:dyDescent="0.3">
      <c r="B193" s="156" t="s">
        <v>580</v>
      </c>
      <c r="C193" s="156" t="s">
        <v>9727</v>
      </c>
      <c r="D193" s="156" t="s">
        <v>9841</v>
      </c>
      <c r="G193" s="156" t="s">
        <v>584</v>
      </c>
      <c r="H193" s="156" t="s">
        <v>584</v>
      </c>
      <c r="I193" s="156" t="s">
        <v>584</v>
      </c>
      <c r="J193" s="156" t="s">
        <v>584</v>
      </c>
      <c r="K193" s="156" t="s">
        <v>584</v>
      </c>
      <c r="Q193" s="156" t="s">
        <v>667</v>
      </c>
      <c r="R193" s="94" t="s">
        <v>552</v>
      </c>
    </row>
    <row r="194" spans="2:18" x14ac:dyDescent="0.3">
      <c r="B194" s="156" t="s">
        <v>581</v>
      </c>
      <c r="C194" s="156" t="s">
        <v>9727</v>
      </c>
      <c r="D194" s="156" t="s">
        <v>9842</v>
      </c>
      <c r="G194" s="156" t="s">
        <v>9729</v>
      </c>
      <c r="H194" s="156" t="s">
        <v>584</v>
      </c>
      <c r="I194" s="156" t="s">
        <v>584</v>
      </c>
      <c r="J194" s="156" t="s">
        <v>584</v>
      </c>
      <c r="K194" s="156" t="s">
        <v>584</v>
      </c>
      <c r="Q194" s="156" t="s">
        <v>673</v>
      </c>
      <c r="R194" s="94" t="s">
        <v>553</v>
      </c>
    </row>
    <row r="195" spans="2:18" x14ac:dyDescent="0.3">
      <c r="B195" s="156" t="s">
        <v>582</v>
      </c>
      <c r="C195" s="156" t="s">
        <v>9727</v>
      </c>
      <c r="D195" s="156" t="s">
        <v>9843</v>
      </c>
      <c r="G195" s="156" t="s">
        <v>9732</v>
      </c>
      <c r="H195" s="156" t="s">
        <v>584</v>
      </c>
      <c r="I195" s="156" t="s">
        <v>584</v>
      </c>
      <c r="J195" s="156" t="s">
        <v>584</v>
      </c>
      <c r="K195" s="156" t="s">
        <v>584</v>
      </c>
      <c r="Q195" s="156" t="s">
        <v>679</v>
      </c>
      <c r="R195" s="94" t="s">
        <v>554</v>
      </c>
    </row>
    <row r="196" spans="2:18" x14ac:dyDescent="0.3">
      <c r="B196" s="156" t="s">
        <v>583</v>
      </c>
      <c r="C196" s="156" t="s">
        <v>9727</v>
      </c>
      <c r="D196" s="156" t="s">
        <v>9733</v>
      </c>
      <c r="G196" s="156" t="s">
        <v>9732</v>
      </c>
      <c r="H196" s="156" t="s">
        <v>584</v>
      </c>
      <c r="I196" s="156" t="s">
        <v>584</v>
      </c>
      <c r="J196" s="156" t="s">
        <v>584</v>
      </c>
      <c r="K196" s="156" t="s">
        <v>584</v>
      </c>
      <c r="R196" s="94" t="s">
        <v>555</v>
      </c>
    </row>
    <row r="197" spans="2:18" x14ac:dyDescent="0.3">
      <c r="B197" s="156" t="s">
        <v>585</v>
      </c>
      <c r="C197" s="156" t="s">
        <v>9734</v>
      </c>
      <c r="D197" s="156" t="s">
        <v>146</v>
      </c>
      <c r="G197" s="156" t="s">
        <v>9737</v>
      </c>
      <c r="H197" s="156" t="s">
        <v>9729</v>
      </c>
      <c r="I197" s="156" t="s">
        <v>584</v>
      </c>
      <c r="J197" s="156" t="s">
        <v>584</v>
      </c>
      <c r="K197" s="156" t="s">
        <v>584</v>
      </c>
    </row>
    <row r="198" spans="2:18" x14ac:dyDescent="0.3">
      <c r="B198" s="156" t="s">
        <v>586</v>
      </c>
      <c r="C198" s="156" t="s">
        <v>9734</v>
      </c>
      <c r="D198" s="156" t="s">
        <v>662</v>
      </c>
      <c r="G198" s="156" t="s">
        <v>9737</v>
      </c>
      <c r="H198" s="156" t="s">
        <v>9729</v>
      </c>
      <c r="I198" s="156" t="s">
        <v>584</v>
      </c>
      <c r="J198" s="156" t="s">
        <v>584</v>
      </c>
      <c r="K198" s="156" t="s">
        <v>584</v>
      </c>
    </row>
    <row r="199" spans="2:18" x14ac:dyDescent="0.3">
      <c r="B199" s="156" t="s">
        <v>587</v>
      </c>
      <c r="C199" s="156" t="s">
        <v>9734</v>
      </c>
      <c r="D199" s="156" t="s">
        <v>9844</v>
      </c>
      <c r="G199" s="156" t="s">
        <v>9737</v>
      </c>
      <c r="H199" s="156" t="s">
        <v>9732</v>
      </c>
      <c r="I199" s="156" t="s">
        <v>584</v>
      </c>
      <c r="J199" s="156" t="s">
        <v>584</v>
      </c>
      <c r="K199" s="156" t="s">
        <v>584</v>
      </c>
    </row>
    <row r="200" spans="2:18" x14ac:dyDescent="0.3">
      <c r="B200" s="156" t="s">
        <v>588</v>
      </c>
      <c r="C200" s="156" t="s">
        <v>9734</v>
      </c>
      <c r="D200" s="156" t="s">
        <v>9733</v>
      </c>
      <c r="G200" s="156" t="s">
        <v>9737</v>
      </c>
      <c r="H200" s="156" t="s">
        <v>9732</v>
      </c>
      <c r="I200" s="156" t="s">
        <v>584</v>
      </c>
      <c r="J200" s="156" t="s">
        <v>584</v>
      </c>
      <c r="K200" s="156" t="s">
        <v>584</v>
      </c>
    </row>
    <row r="201" spans="2:18" x14ac:dyDescent="0.3">
      <c r="B201" s="156" t="s">
        <v>589</v>
      </c>
      <c r="C201" s="156" t="s">
        <v>9738</v>
      </c>
      <c r="D201" s="156" t="s">
        <v>584</v>
      </c>
      <c r="G201" s="156" t="s">
        <v>9737</v>
      </c>
      <c r="H201" s="156" t="s">
        <v>9732</v>
      </c>
      <c r="I201" s="156" t="s">
        <v>9729</v>
      </c>
      <c r="J201" s="156" t="s">
        <v>584</v>
      </c>
      <c r="K201" s="156" t="s">
        <v>584</v>
      </c>
    </row>
    <row r="202" spans="2:18" x14ac:dyDescent="0.3">
      <c r="B202" s="156" t="s">
        <v>590</v>
      </c>
      <c r="C202" s="156" t="s">
        <v>9738</v>
      </c>
      <c r="D202" s="156" t="s">
        <v>663</v>
      </c>
      <c r="G202" s="156" t="s">
        <v>9737</v>
      </c>
      <c r="H202" s="156" t="s">
        <v>9732</v>
      </c>
      <c r="I202" s="156" t="s">
        <v>9729</v>
      </c>
      <c r="J202" s="156" t="s">
        <v>584</v>
      </c>
      <c r="K202" s="156" t="s">
        <v>584</v>
      </c>
    </row>
    <row r="203" spans="2:18" x14ac:dyDescent="0.3">
      <c r="B203" s="156" t="s">
        <v>592</v>
      </c>
      <c r="C203" s="156" t="s">
        <v>9738</v>
      </c>
      <c r="D203" s="156" t="s">
        <v>664</v>
      </c>
      <c r="G203" s="156" t="s">
        <v>9737</v>
      </c>
      <c r="H203" s="156" t="s">
        <v>9732</v>
      </c>
      <c r="I203" s="156" t="s">
        <v>9732</v>
      </c>
      <c r="J203" s="156" t="s">
        <v>584</v>
      </c>
      <c r="K203" s="156" t="s">
        <v>584</v>
      </c>
    </row>
    <row r="204" spans="2:18" x14ac:dyDescent="0.3">
      <c r="B204" s="156" t="s">
        <v>593</v>
      </c>
      <c r="C204" s="156" t="s">
        <v>9738</v>
      </c>
      <c r="D204" s="156" t="s">
        <v>9733</v>
      </c>
      <c r="G204" s="156" t="s">
        <v>9737</v>
      </c>
      <c r="H204" s="156" t="s">
        <v>9732</v>
      </c>
      <c r="I204" s="156" t="s">
        <v>9732</v>
      </c>
      <c r="J204" s="156" t="s">
        <v>584</v>
      </c>
      <c r="K204" s="156" t="s">
        <v>584</v>
      </c>
    </row>
    <row r="205" spans="2:18" x14ac:dyDescent="0.3">
      <c r="B205" s="156" t="s">
        <v>595</v>
      </c>
      <c r="C205" s="156" t="s">
        <v>9741</v>
      </c>
      <c r="D205" s="156" t="s">
        <v>584</v>
      </c>
      <c r="G205" s="156" t="s">
        <v>9737</v>
      </c>
      <c r="H205" s="156" t="s">
        <v>9732</v>
      </c>
      <c r="I205" s="156" t="s">
        <v>9732</v>
      </c>
      <c r="J205" s="156" t="s">
        <v>9767</v>
      </c>
      <c r="K205" s="156" t="s">
        <v>584</v>
      </c>
    </row>
    <row r="206" spans="2:18" x14ac:dyDescent="0.3">
      <c r="B206" s="156" t="s">
        <v>596</v>
      </c>
      <c r="C206" s="156" t="s">
        <v>9741</v>
      </c>
      <c r="D206" s="156" t="s">
        <v>665</v>
      </c>
      <c r="G206" s="156" t="s">
        <v>9737</v>
      </c>
      <c r="H206" s="156" t="s">
        <v>9732</v>
      </c>
      <c r="I206" s="156" t="s">
        <v>9732</v>
      </c>
      <c r="J206" s="156" t="s">
        <v>9767</v>
      </c>
      <c r="K206" s="156" t="s">
        <v>584</v>
      </c>
    </row>
    <row r="207" spans="2:18" x14ac:dyDescent="0.3">
      <c r="B207" s="156" t="s">
        <v>598</v>
      </c>
      <c r="C207" s="156" t="s">
        <v>9741</v>
      </c>
      <c r="D207" s="156" t="s">
        <v>9844</v>
      </c>
      <c r="G207" s="156" t="s">
        <v>9737</v>
      </c>
      <c r="H207" s="156" t="s">
        <v>9732</v>
      </c>
      <c r="I207" s="156" t="s">
        <v>9732</v>
      </c>
      <c r="J207" s="156" t="s">
        <v>9729</v>
      </c>
      <c r="K207" s="156" t="s">
        <v>584</v>
      </c>
    </row>
    <row r="208" spans="2:18" x14ac:dyDescent="0.3">
      <c r="B208" s="156" t="s">
        <v>599</v>
      </c>
      <c r="C208" s="156" t="s">
        <v>9741</v>
      </c>
      <c r="D208" s="156" t="s">
        <v>9733</v>
      </c>
      <c r="G208" s="156" t="s">
        <v>9737</v>
      </c>
      <c r="H208" s="156" t="s">
        <v>9732</v>
      </c>
      <c r="I208" s="156" t="s">
        <v>9732</v>
      </c>
      <c r="J208" s="156" t="s">
        <v>9729</v>
      </c>
      <c r="K208" s="156" t="s">
        <v>584</v>
      </c>
    </row>
    <row r="209" spans="2:15" x14ac:dyDescent="0.3">
      <c r="B209" s="156" t="s">
        <v>600</v>
      </c>
      <c r="C209" s="156" t="s">
        <v>9743</v>
      </c>
      <c r="D209" s="156" t="s">
        <v>584</v>
      </c>
      <c r="G209" s="156" t="s">
        <v>9737</v>
      </c>
      <c r="H209" s="156" t="s">
        <v>9732</v>
      </c>
      <c r="I209" s="156" t="s">
        <v>9732</v>
      </c>
      <c r="J209" s="156" t="s">
        <v>9732</v>
      </c>
      <c r="K209" s="156" t="s">
        <v>9767</v>
      </c>
    </row>
    <row r="210" spans="2:15" x14ac:dyDescent="0.3">
      <c r="B210" s="156" t="s">
        <v>601</v>
      </c>
      <c r="C210" s="156" t="s">
        <v>9743</v>
      </c>
      <c r="D210" s="156" t="s">
        <v>9845</v>
      </c>
      <c r="G210" s="156" t="s">
        <v>9737</v>
      </c>
      <c r="H210" s="156" t="s">
        <v>9732</v>
      </c>
      <c r="I210" s="156" t="s">
        <v>9732</v>
      </c>
      <c r="J210" s="156" t="s">
        <v>9732</v>
      </c>
      <c r="K210" s="156" t="s">
        <v>9767</v>
      </c>
    </row>
    <row r="211" spans="2:15" x14ac:dyDescent="0.3">
      <c r="B211" s="156" t="s">
        <v>602</v>
      </c>
      <c r="C211" s="156" t="s">
        <v>9743</v>
      </c>
      <c r="D211" s="156" t="s">
        <v>9733</v>
      </c>
      <c r="G211" s="156" t="s">
        <v>9737</v>
      </c>
      <c r="H211" s="156" t="s">
        <v>9732</v>
      </c>
      <c r="I211" s="156" t="s">
        <v>9732</v>
      </c>
      <c r="J211" s="156" t="s">
        <v>9732</v>
      </c>
      <c r="K211" s="156" t="s">
        <v>9729</v>
      </c>
    </row>
    <row r="212" spans="2:15" x14ac:dyDescent="0.3">
      <c r="B212" s="156" t="s">
        <v>603</v>
      </c>
      <c r="C212" s="156" t="s">
        <v>9743</v>
      </c>
      <c r="D212" s="156" t="s">
        <v>9844</v>
      </c>
      <c r="G212" s="156" t="s">
        <v>9737</v>
      </c>
      <c r="H212" s="156" t="s">
        <v>9732</v>
      </c>
      <c r="I212" s="156" t="s">
        <v>9732</v>
      </c>
      <c r="J212" s="156" t="s">
        <v>9732</v>
      </c>
      <c r="K212" s="156" t="s">
        <v>9729</v>
      </c>
    </row>
    <row r="214" spans="2:15" ht="19.5" x14ac:dyDescent="0.35">
      <c r="B214" s="207" t="s">
        <v>8372</v>
      </c>
    </row>
    <row r="215" spans="2:15" x14ac:dyDescent="0.3">
      <c r="B215" s="205" t="s">
        <v>9714</v>
      </c>
      <c r="C215" s="156" t="s">
        <v>9715</v>
      </c>
      <c r="G215" s="206"/>
      <c r="H215" s="206"/>
    </row>
    <row r="216" spans="2:15" x14ac:dyDescent="0.3">
      <c r="B216" s="205" t="s">
        <v>9716</v>
      </c>
      <c r="C216" s="156" t="s">
        <v>9717</v>
      </c>
    </row>
    <row r="217" spans="2:15" x14ac:dyDescent="0.3">
      <c r="B217" s="205" t="s">
        <v>9718</v>
      </c>
      <c r="C217" s="156" t="s">
        <v>9719</v>
      </c>
    </row>
    <row r="218" spans="2:15" x14ac:dyDescent="0.3">
      <c r="B218" s="205" t="s">
        <v>9720</v>
      </c>
      <c r="C218" s="156" t="s">
        <v>9846</v>
      </c>
    </row>
    <row r="220" spans="2:15" x14ac:dyDescent="0.3">
      <c r="B220" s="205" t="s">
        <v>74</v>
      </c>
      <c r="C220" s="205" t="s">
        <v>9722</v>
      </c>
      <c r="D220" s="205" t="s">
        <v>9751</v>
      </c>
      <c r="E220" s="205"/>
      <c r="F220" s="205" t="s">
        <v>9752</v>
      </c>
      <c r="G220" s="205" t="s">
        <v>9753</v>
      </c>
      <c r="H220" s="205" t="s">
        <v>7510</v>
      </c>
      <c r="I220" s="205" t="s">
        <v>9754</v>
      </c>
      <c r="J220" s="205" t="s">
        <v>7514</v>
      </c>
      <c r="K220" s="205" t="s">
        <v>7260</v>
      </c>
      <c r="L220" s="205"/>
      <c r="M220" s="94" t="s">
        <v>704</v>
      </c>
      <c r="N220" s="205"/>
      <c r="O220" s="205"/>
    </row>
    <row r="221" spans="2:15" x14ac:dyDescent="0.3">
      <c r="B221" s="156" t="s">
        <v>580</v>
      </c>
      <c r="C221" s="156" t="s">
        <v>9727</v>
      </c>
      <c r="D221" s="156" t="s">
        <v>9847</v>
      </c>
      <c r="F221" s="156" t="s">
        <v>584</v>
      </c>
      <c r="G221" s="156" t="s">
        <v>584</v>
      </c>
      <c r="H221" s="156" t="s">
        <v>584</v>
      </c>
      <c r="I221" s="156" t="s">
        <v>584</v>
      </c>
      <c r="J221" s="156" t="s">
        <v>584</v>
      </c>
      <c r="K221" s="156" t="s">
        <v>584</v>
      </c>
      <c r="M221" s="94" t="s">
        <v>710</v>
      </c>
    </row>
    <row r="222" spans="2:15" x14ac:dyDescent="0.3">
      <c r="B222" s="156" t="s">
        <v>581</v>
      </c>
      <c r="C222" s="156" t="s">
        <v>9727</v>
      </c>
      <c r="D222" s="156" t="s">
        <v>9848</v>
      </c>
      <c r="F222" s="156" t="s">
        <v>9729</v>
      </c>
      <c r="G222" s="156" t="s">
        <v>9729</v>
      </c>
      <c r="H222" s="156" t="s">
        <v>584</v>
      </c>
      <c r="I222" s="156" t="s">
        <v>584</v>
      </c>
      <c r="J222" s="156" t="s">
        <v>584</v>
      </c>
      <c r="K222" s="156" t="s">
        <v>584</v>
      </c>
      <c r="M222" s="94" t="s">
        <v>716</v>
      </c>
    </row>
    <row r="223" spans="2:15" x14ac:dyDescent="0.3">
      <c r="B223" s="156" t="s">
        <v>582</v>
      </c>
      <c r="C223" s="156" t="s">
        <v>9727</v>
      </c>
      <c r="D223" s="156" t="s">
        <v>9849</v>
      </c>
      <c r="F223" s="156" t="s">
        <v>9732</v>
      </c>
      <c r="G223" s="156" t="s">
        <v>9732</v>
      </c>
      <c r="H223" s="156" t="s">
        <v>584</v>
      </c>
      <c r="I223" s="156" t="s">
        <v>584</v>
      </c>
      <c r="J223" s="156" t="s">
        <v>584</v>
      </c>
      <c r="K223" s="156" t="s">
        <v>584</v>
      </c>
    </row>
    <row r="224" spans="2:15" x14ac:dyDescent="0.3">
      <c r="B224" s="156" t="s">
        <v>583</v>
      </c>
      <c r="C224" s="156" t="s">
        <v>9727</v>
      </c>
      <c r="D224" s="156" t="s">
        <v>9733</v>
      </c>
      <c r="F224" s="156" t="s">
        <v>9732</v>
      </c>
      <c r="G224" s="156" t="s">
        <v>9732</v>
      </c>
      <c r="H224" s="156" t="s">
        <v>584</v>
      </c>
      <c r="I224" s="156" t="s">
        <v>584</v>
      </c>
      <c r="J224" s="156" t="s">
        <v>584</v>
      </c>
      <c r="K224" s="156" t="s">
        <v>584</v>
      </c>
    </row>
    <row r="225" spans="2:11" x14ac:dyDescent="0.3">
      <c r="B225" s="156" t="s">
        <v>585</v>
      </c>
      <c r="C225" s="156" t="s">
        <v>9734</v>
      </c>
      <c r="D225" s="156" t="s">
        <v>146</v>
      </c>
      <c r="F225" s="156" t="s">
        <v>9737</v>
      </c>
      <c r="G225" s="156" t="s">
        <v>9737</v>
      </c>
      <c r="H225" s="156" t="s">
        <v>9729</v>
      </c>
      <c r="I225" s="156" t="s">
        <v>584</v>
      </c>
      <c r="J225" s="156" t="s">
        <v>584</v>
      </c>
      <c r="K225" s="156" t="s">
        <v>584</v>
      </c>
    </row>
    <row r="226" spans="2:11" x14ac:dyDescent="0.3">
      <c r="B226" s="156" t="s">
        <v>586</v>
      </c>
      <c r="C226" s="156" t="s">
        <v>9734</v>
      </c>
      <c r="D226" s="156" t="s">
        <v>9850</v>
      </c>
      <c r="F226" s="156" t="s">
        <v>9737</v>
      </c>
      <c r="G226" s="156" t="s">
        <v>9737</v>
      </c>
      <c r="H226" s="156" t="s">
        <v>9729</v>
      </c>
      <c r="I226" s="156" t="s">
        <v>584</v>
      </c>
      <c r="J226" s="156" t="s">
        <v>584</v>
      </c>
      <c r="K226" s="156" t="s">
        <v>584</v>
      </c>
    </row>
    <row r="227" spans="2:11" x14ac:dyDescent="0.3">
      <c r="B227" s="156" t="s">
        <v>587</v>
      </c>
      <c r="C227" s="156" t="s">
        <v>9734</v>
      </c>
      <c r="D227" s="156" t="s">
        <v>9851</v>
      </c>
      <c r="F227" s="156" t="s">
        <v>9740</v>
      </c>
      <c r="G227" s="156" t="s">
        <v>9737</v>
      </c>
      <c r="H227" s="156" t="s">
        <v>9732</v>
      </c>
      <c r="I227" s="156" t="s">
        <v>584</v>
      </c>
      <c r="J227" s="156" t="s">
        <v>584</v>
      </c>
      <c r="K227" s="156" t="s">
        <v>584</v>
      </c>
    </row>
    <row r="228" spans="2:11" x14ac:dyDescent="0.3">
      <c r="B228" s="156" t="s">
        <v>588</v>
      </c>
      <c r="C228" s="156" t="s">
        <v>9734</v>
      </c>
      <c r="D228" s="156" t="s">
        <v>9852</v>
      </c>
      <c r="F228" s="156" t="s">
        <v>9740</v>
      </c>
      <c r="G228" s="156" t="s">
        <v>9737</v>
      </c>
      <c r="H228" s="156" t="s">
        <v>9732</v>
      </c>
      <c r="I228" s="156" t="s">
        <v>584</v>
      </c>
      <c r="J228" s="156" t="s">
        <v>584</v>
      </c>
      <c r="K228" s="156" t="s">
        <v>584</v>
      </c>
    </row>
    <row r="229" spans="2:11" x14ac:dyDescent="0.3">
      <c r="B229" s="156" t="s">
        <v>589</v>
      </c>
      <c r="C229" s="156" t="s">
        <v>9738</v>
      </c>
      <c r="D229" s="156" t="s">
        <v>584</v>
      </c>
      <c r="F229" s="156" t="s">
        <v>9745</v>
      </c>
      <c r="G229" s="156" t="s">
        <v>9737</v>
      </c>
      <c r="H229" s="156" t="s">
        <v>9732</v>
      </c>
      <c r="I229" s="156" t="s">
        <v>9729</v>
      </c>
      <c r="J229" s="156" t="s">
        <v>584</v>
      </c>
      <c r="K229" s="156" t="s">
        <v>584</v>
      </c>
    </row>
    <row r="230" spans="2:11" x14ac:dyDescent="0.3">
      <c r="B230" s="156" t="s">
        <v>590</v>
      </c>
      <c r="C230" s="156" t="s">
        <v>9738</v>
      </c>
      <c r="D230" s="156" t="s">
        <v>9853</v>
      </c>
      <c r="F230" s="156" t="s">
        <v>9745</v>
      </c>
      <c r="G230" s="156" t="s">
        <v>9737</v>
      </c>
      <c r="H230" s="156" t="s">
        <v>9732</v>
      </c>
      <c r="I230" s="156" t="s">
        <v>9729</v>
      </c>
      <c r="J230" s="156" t="s">
        <v>584</v>
      </c>
      <c r="K230" s="156" t="s">
        <v>584</v>
      </c>
    </row>
    <row r="231" spans="2:11" x14ac:dyDescent="0.3">
      <c r="B231" s="156" t="s">
        <v>592</v>
      </c>
      <c r="C231" s="156" t="s">
        <v>9738</v>
      </c>
      <c r="D231" s="156" t="s">
        <v>9851</v>
      </c>
      <c r="F231" s="156" t="s">
        <v>9761</v>
      </c>
      <c r="G231" s="156" t="s">
        <v>9737</v>
      </c>
      <c r="H231" s="156" t="s">
        <v>9732</v>
      </c>
      <c r="I231" s="156" t="s">
        <v>9732</v>
      </c>
      <c r="J231" s="156" t="s">
        <v>584</v>
      </c>
      <c r="K231" s="156" t="s">
        <v>584</v>
      </c>
    </row>
    <row r="232" spans="2:11" x14ac:dyDescent="0.3">
      <c r="B232" s="156" t="s">
        <v>593</v>
      </c>
      <c r="C232" s="156" t="s">
        <v>9738</v>
      </c>
      <c r="D232" s="156" t="s">
        <v>9733</v>
      </c>
      <c r="F232" s="156" t="s">
        <v>9761</v>
      </c>
      <c r="G232" s="156" t="s">
        <v>9737</v>
      </c>
      <c r="H232" s="156" t="s">
        <v>9732</v>
      </c>
      <c r="I232" s="156" t="s">
        <v>9732</v>
      </c>
      <c r="J232" s="156" t="s">
        <v>584</v>
      </c>
      <c r="K232" s="156" t="s">
        <v>584</v>
      </c>
    </row>
    <row r="233" spans="2:11" x14ac:dyDescent="0.3">
      <c r="B233" s="156" t="s">
        <v>595</v>
      </c>
      <c r="C233" s="156" t="s">
        <v>9741</v>
      </c>
      <c r="D233" s="156" t="s">
        <v>584</v>
      </c>
      <c r="F233" s="156" t="s">
        <v>9763</v>
      </c>
      <c r="G233" s="156" t="s">
        <v>9737</v>
      </c>
      <c r="H233" s="156" t="s">
        <v>9732</v>
      </c>
      <c r="I233" s="156" t="s">
        <v>9732</v>
      </c>
      <c r="J233" s="156" t="s">
        <v>9767</v>
      </c>
      <c r="K233" s="156" t="s">
        <v>584</v>
      </c>
    </row>
    <row r="234" spans="2:11" x14ac:dyDescent="0.3">
      <c r="B234" s="156" t="s">
        <v>596</v>
      </c>
      <c r="C234" s="156" t="s">
        <v>9741</v>
      </c>
      <c r="D234" s="156" t="s">
        <v>9854</v>
      </c>
      <c r="F234" s="156" t="s">
        <v>9763</v>
      </c>
      <c r="G234" s="156" t="s">
        <v>9737</v>
      </c>
      <c r="H234" s="156" t="s">
        <v>9732</v>
      </c>
      <c r="I234" s="156" t="s">
        <v>9732</v>
      </c>
      <c r="J234" s="156" t="s">
        <v>9767</v>
      </c>
      <c r="K234" s="156" t="s">
        <v>584</v>
      </c>
    </row>
    <row r="235" spans="2:11" x14ac:dyDescent="0.3">
      <c r="B235" s="156" t="s">
        <v>598</v>
      </c>
      <c r="C235" s="156" t="s">
        <v>9741</v>
      </c>
      <c r="D235" s="156" t="s">
        <v>9851</v>
      </c>
      <c r="F235" s="156" t="s">
        <v>9765</v>
      </c>
      <c r="G235" s="156" t="s">
        <v>9737</v>
      </c>
      <c r="H235" s="156" t="s">
        <v>9732</v>
      </c>
      <c r="I235" s="156" t="s">
        <v>9732</v>
      </c>
      <c r="J235" s="156" t="s">
        <v>9729</v>
      </c>
      <c r="K235" s="156" t="s">
        <v>584</v>
      </c>
    </row>
    <row r="236" spans="2:11" x14ac:dyDescent="0.3">
      <c r="B236" s="156" t="s">
        <v>599</v>
      </c>
      <c r="C236" s="156" t="s">
        <v>9741</v>
      </c>
      <c r="D236" s="156" t="s">
        <v>9733</v>
      </c>
      <c r="F236" s="156" t="s">
        <v>9765</v>
      </c>
      <c r="G236" s="156" t="s">
        <v>9737</v>
      </c>
      <c r="H236" s="156" t="s">
        <v>9732</v>
      </c>
      <c r="I236" s="156" t="s">
        <v>9732</v>
      </c>
      <c r="J236" s="156" t="s">
        <v>9729</v>
      </c>
      <c r="K236" s="156" t="s">
        <v>584</v>
      </c>
    </row>
    <row r="237" spans="2:11" x14ac:dyDescent="0.3">
      <c r="B237" s="156" t="s">
        <v>600</v>
      </c>
      <c r="C237" s="156" t="s">
        <v>9743</v>
      </c>
      <c r="D237" s="156" t="s">
        <v>584</v>
      </c>
      <c r="F237" s="156" t="s">
        <v>9766</v>
      </c>
      <c r="G237" s="156" t="s">
        <v>9737</v>
      </c>
      <c r="H237" s="156" t="s">
        <v>9732</v>
      </c>
      <c r="I237" s="156" t="s">
        <v>9732</v>
      </c>
      <c r="J237" s="156" t="s">
        <v>9732</v>
      </c>
      <c r="K237" s="156" t="s">
        <v>9767</v>
      </c>
    </row>
    <row r="238" spans="2:11" x14ac:dyDescent="0.3">
      <c r="B238" s="156" t="s">
        <v>601</v>
      </c>
      <c r="C238" s="156" t="s">
        <v>9743</v>
      </c>
      <c r="D238" s="156" t="s">
        <v>708</v>
      </c>
      <c r="F238" s="156" t="s">
        <v>9766</v>
      </c>
      <c r="G238" s="156" t="s">
        <v>9737</v>
      </c>
      <c r="H238" s="156" t="s">
        <v>9732</v>
      </c>
      <c r="I238" s="156" t="s">
        <v>9732</v>
      </c>
      <c r="J238" s="156" t="s">
        <v>9732</v>
      </c>
      <c r="K238" s="156" t="s">
        <v>9767</v>
      </c>
    </row>
    <row r="239" spans="2:11" x14ac:dyDescent="0.3">
      <c r="B239" s="156" t="s">
        <v>602</v>
      </c>
      <c r="C239" s="156" t="s">
        <v>9743</v>
      </c>
      <c r="D239" s="156" t="s">
        <v>9733</v>
      </c>
      <c r="F239" s="156" t="s">
        <v>9768</v>
      </c>
      <c r="G239" s="156" t="s">
        <v>9737</v>
      </c>
      <c r="H239" s="156" t="s">
        <v>9732</v>
      </c>
      <c r="I239" s="156" t="s">
        <v>9732</v>
      </c>
      <c r="J239" s="156" t="s">
        <v>9732</v>
      </c>
      <c r="K239" s="156" t="s">
        <v>9729</v>
      </c>
    </row>
    <row r="240" spans="2:11" x14ac:dyDescent="0.3">
      <c r="B240" s="156" t="s">
        <v>603</v>
      </c>
      <c r="C240" s="156" t="s">
        <v>9743</v>
      </c>
      <c r="D240" s="156" t="s">
        <v>709</v>
      </c>
      <c r="F240" s="156" t="s">
        <v>9768</v>
      </c>
      <c r="G240" s="156" t="s">
        <v>9737</v>
      </c>
      <c r="H240" s="156" t="s">
        <v>9732</v>
      </c>
      <c r="I240" s="156" t="s">
        <v>9732</v>
      </c>
      <c r="J240" s="156" t="s">
        <v>9732</v>
      </c>
      <c r="K240" s="156" t="s">
        <v>9729</v>
      </c>
    </row>
    <row r="242" spans="2:11" ht="19.5" x14ac:dyDescent="0.35">
      <c r="B242" s="207" t="s">
        <v>8540</v>
      </c>
    </row>
    <row r="243" spans="2:11" x14ac:dyDescent="0.3">
      <c r="B243" s="205" t="s">
        <v>9714</v>
      </c>
      <c r="C243" s="156" t="s">
        <v>9747</v>
      </c>
      <c r="G243" s="206"/>
      <c r="H243" s="206"/>
    </row>
    <row r="244" spans="2:11" x14ac:dyDescent="0.3">
      <c r="B244" s="205" t="s">
        <v>9716</v>
      </c>
      <c r="C244" s="156" t="s">
        <v>9748</v>
      </c>
    </row>
    <row r="245" spans="2:11" x14ac:dyDescent="0.3">
      <c r="B245" s="205" t="s">
        <v>9718</v>
      </c>
      <c r="C245" s="156" t="s">
        <v>9855</v>
      </c>
    </row>
    <row r="246" spans="2:11" x14ac:dyDescent="0.3">
      <c r="B246" s="205" t="s">
        <v>9720</v>
      </c>
      <c r="C246" s="156" t="s">
        <v>9856</v>
      </c>
    </row>
    <row r="248" spans="2:11" x14ac:dyDescent="0.3">
      <c r="B248" s="205" t="s">
        <v>74</v>
      </c>
      <c r="C248" s="205" t="s">
        <v>9722</v>
      </c>
      <c r="D248" s="205" t="s">
        <v>139</v>
      </c>
      <c r="E248" s="205" t="s">
        <v>730</v>
      </c>
      <c r="G248" s="94" t="s">
        <v>704</v>
      </c>
      <c r="H248" s="205"/>
      <c r="I248" s="205"/>
      <c r="J248" s="205"/>
      <c r="K248" s="205"/>
    </row>
    <row r="249" spans="2:11" x14ac:dyDescent="0.3">
      <c r="B249" s="156" t="s">
        <v>580</v>
      </c>
      <c r="C249" s="156" t="s">
        <v>9727</v>
      </c>
      <c r="D249" s="156" t="s">
        <v>9857</v>
      </c>
      <c r="E249" s="156" t="s">
        <v>9713</v>
      </c>
      <c r="G249" s="154" t="s">
        <v>739</v>
      </c>
    </row>
    <row r="250" spans="2:11" x14ac:dyDescent="0.3">
      <c r="B250" s="156" t="s">
        <v>581</v>
      </c>
      <c r="C250" s="156" t="s">
        <v>9727</v>
      </c>
      <c r="D250" s="156" t="s">
        <v>732</v>
      </c>
      <c r="E250" s="156" t="s">
        <v>9713</v>
      </c>
      <c r="G250" s="154" t="s">
        <v>745</v>
      </c>
    </row>
    <row r="251" spans="2:11" x14ac:dyDescent="0.3">
      <c r="B251" s="156" t="s">
        <v>582</v>
      </c>
      <c r="C251" s="156" t="s">
        <v>9727</v>
      </c>
      <c r="D251" s="156" t="s">
        <v>9858</v>
      </c>
      <c r="E251" s="156" t="s">
        <v>9859</v>
      </c>
      <c r="G251" s="94" t="s">
        <v>751</v>
      </c>
    </row>
    <row r="252" spans="2:11" x14ac:dyDescent="0.3">
      <c r="B252" s="156" t="s">
        <v>583</v>
      </c>
      <c r="C252" s="156" t="s">
        <v>9727</v>
      </c>
      <c r="D252" s="156" t="s">
        <v>9733</v>
      </c>
      <c r="E252" s="156" t="s">
        <v>9859</v>
      </c>
    </row>
    <row r="253" spans="2:11" x14ac:dyDescent="0.3">
      <c r="B253" s="156" t="s">
        <v>585</v>
      </c>
      <c r="C253" s="156" t="s">
        <v>9734</v>
      </c>
      <c r="D253" s="156" t="s">
        <v>733</v>
      </c>
      <c r="E253" s="156" t="s">
        <v>9860</v>
      </c>
    </row>
    <row r="254" spans="2:11" x14ac:dyDescent="0.3">
      <c r="B254" s="156" t="s">
        <v>586</v>
      </c>
      <c r="C254" s="156" t="s">
        <v>9734</v>
      </c>
      <c r="D254" s="156" t="s">
        <v>172</v>
      </c>
      <c r="E254" s="156" t="s">
        <v>9860</v>
      </c>
    </row>
    <row r="255" spans="2:11" x14ac:dyDescent="0.3">
      <c r="B255" s="156" t="s">
        <v>587</v>
      </c>
      <c r="C255" s="156" t="s">
        <v>9734</v>
      </c>
      <c r="D255" s="156" t="s">
        <v>628</v>
      </c>
      <c r="E255" s="156" t="s">
        <v>9861</v>
      </c>
    </row>
    <row r="256" spans="2:11" x14ac:dyDescent="0.3">
      <c r="B256" s="156" t="s">
        <v>588</v>
      </c>
      <c r="C256" s="156" t="s">
        <v>9734</v>
      </c>
      <c r="D256" s="156" t="s">
        <v>9733</v>
      </c>
      <c r="E256" s="156" t="s">
        <v>9861</v>
      </c>
    </row>
    <row r="257" spans="2:8" x14ac:dyDescent="0.3">
      <c r="B257" s="156" t="s">
        <v>589</v>
      </c>
      <c r="C257" s="156" t="s">
        <v>9738</v>
      </c>
      <c r="D257" s="156" t="s">
        <v>9862</v>
      </c>
      <c r="E257" s="156" t="s">
        <v>9863</v>
      </c>
    </row>
    <row r="258" spans="2:8" x14ac:dyDescent="0.3">
      <c r="B258" s="156" t="s">
        <v>590</v>
      </c>
      <c r="C258" s="156" t="s">
        <v>9738</v>
      </c>
      <c r="D258" s="156" t="s">
        <v>9733</v>
      </c>
      <c r="E258" s="156" t="s">
        <v>9863</v>
      </c>
    </row>
    <row r="259" spans="2:8" x14ac:dyDescent="0.3">
      <c r="B259" s="156" t="s">
        <v>592</v>
      </c>
      <c r="C259" s="156" t="s">
        <v>9738</v>
      </c>
      <c r="D259" s="156" t="s">
        <v>734</v>
      </c>
      <c r="E259" s="156" t="s">
        <v>9864</v>
      </c>
    </row>
    <row r="260" spans="2:8" x14ac:dyDescent="0.3">
      <c r="B260" s="156" t="s">
        <v>593</v>
      </c>
      <c r="C260" s="156" t="s">
        <v>9738</v>
      </c>
      <c r="D260" s="156" t="s">
        <v>9733</v>
      </c>
      <c r="E260" s="156" t="s">
        <v>9864</v>
      </c>
    </row>
    <row r="261" spans="2:8" x14ac:dyDescent="0.3">
      <c r="B261" s="156" t="s">
        <v>595</v>
      </c>
      <c r="C261" s="156" t="s">
        <v>9741</v>
      </c>
      <c r="D261" s="156" t="s">
        <v>9862</v>
      </c>
      <c r="E261" s="156" t="s">
        <v>9865</v>
      </c>
    </row>
    <row r="262" spans="2:8" x14ac:dyDescent="0.3">
      <c r="B262" s="156" t="s">
        <v>596</v>
      </c>
      <c r="C262" s="156" t="s">
        <v>9741</v>
      </c>
      <c r="D262" s="156" t="s">
        <v>735</v>
      </c>
      <c r="E262" s="156" t="s">
        <v>9865</v>
      </c>
    </row>
    <row r="263" spans="2:8" x14ac:dyDescent="0.3">
      <c r="B263" s="156" t="s">
        <v>598</v>
      </c>
      <c r="C263" s="156" t="s">
        <v>9741</v>
      </c>
      <c r="D263" s="156" t="s">
        <v>736</v>
      </c>
      <c r="E263" s="156" t="s">
        <v>9866</v>
      </c>
    </row>
    <row r="264" spans="2:8" x14ac:dyDescent="0.3">
      <c r="B264" s="156" t="s">
        <v>599</v>
      </c>
      <c r="C264" s="156" t="s">
        <v>9741</v>
      </c>
      <c r="D264" s="156" t="s">
        <v>9733</v>
      </c>
      <c r="E264" s="156" t="s">
        <v>9866</v>
      </c>
    </row>
    <row r="265" spans="2:8" x14ac:dyDescent="0.3">
      <c r="B265" s="156" t="s">
        <v>600</v>
      </c>
      <c r="C265" s="156" t="s">
        <v>9743</v>
      </c>
      <c r="D265" s="156" t="s">
        <v>9862</v>
      </c>
      <c r="E265" s="156" t="s">
        <v>9867</v>
      </c>
    </row>
    <row r="266" spans="2:8" x14ac:dyDescent="0.3">
      <c r="B266" s="156" t="s">
        <v>601</v>
      </c>
      <c r="C266" s="156" t="s">
        <v>9743</v>
      </c>
      <c r="D266" s="156" t="s">
        <v>737</v>
      </c>
      <c r="E266" s="156" t="s">
        <v>9867</v>
      </c>
    </row>
    <row r="267" spans="2:8" x14ac:dyDescent="0.3">
      <c r="B267" s="156" t="s">
        <v>602</v>
      </c>
      <c r="C267" s="156" t="s">
        <v>9743</v>
      </c>
      <c r="D267" s="156" t="s">
        <v>9733</v>
      </c>
      <c r="E267" s="156" t="s">
        <v>9868</v>
      </c>
    </row>
    <row r="268" spans="2:8" x14ac:dyDescent="0.3">
      <c r="B268" s="156" t="s">
        <v>603</v>
      </c>
      <c r="C268" s="156" t="s">
        <v>9743</v>
      </c>
      <c r="D268" s="156" t="s">
        <v>738</v>
      </c>
      <c r="E268" s="156" t="s">
        <v>9868</v>
      </c>
    </row>
    <row r="270" spans="2:8" ht="19.5" x14ac:dyDescent="0.35">
      <c r="B270" s="207" t="s">
        <v>8698</v>
      </c>
    </row>
    <row r="271" spans="2:8" x14ac:dyDescent="0.3">
      <c r="B271" s="205" t="s">
        <v>9714</v>
      </c>
      <c r="C271" s="156" t="s">
        <v>9719</v>
      </c>
      <c r="G271" s="206"/>
      <c r="H271" s="206"/>
    </row>
    <row r="272" spans="2:8" x14ac:dyDescent="0.3">
      <c r="B272" s="205" t="s">
        <v>9716</v>
      </c>
      <c r="C272" s="156" t="s">
        <v>9869</v>
      </c>
    </row>
    <row r="273" spans="2:18" x14ac:dyDescent="0.3">
      <c r="B273" s="205" t="s">
        <v>9718</v>
      </c>
      <c r="C273" s="156" t="s">
        <v>9719</v>
      </c>
    </row>
    <row r="274" spans="2:18" x14ac:dyDescent="0.3">
      <c r="B274" s="205" t="s">
        <v>9720</v>
      </c>
      <c r="C274" s="156" t="s">
        <v>9870</v>
      </c>
    </row>
    <row r="276" spans="2:18" x14ac:dyDescent="0.3">
      <c r="B276" s="205" t="s">
        <v>74</v>
      </c>
      <c r="C276" s="205" t="s">
        <v>9722</v>
      </c>
      <c r="D276" s="205" t="s">
        <v>9751</v>
      </c>
      <c r="E276" s="205" t="s">
        <v>176</v>
      </c>
      <c r="F276" s="205" t="s">
        <v>9752</v>
      </c>
      <c r="G276" s="205" t="s">
        <v>9753</v>
      </c>
      <c r="H276" s="205" t="s">
        <v>7510</v>
      </c>
      <c r="I276" s="205" t="s">
        <v>9754</v>
      </c>
      <c r="J276" s="205" t="s">
        <v>7514</v>
      </c>
      <c r="K276" s="205" t="s">
        <v>7260</v>
      </c>
      <c r="L276" s="205" t="s">
        <v>9755</v>
      </c>
      <c r="M276" s="205" t="s">
        <v>9756</v>
      </c>
      <c r="N276" s="205" t="s">
        <v>7262</v>
      </c>
      <c r="O276" s="205" t="s">
        <v>9757</v>
      </c>
      <c r="P276" s="210" t="s">
        <v>9871</v>
      </c>
      <c r="R276" s="94" t="s">
        <v>764</v>
      </c>
    </row>
    <row r="277" spans="2:18" x14ac:dyDescent="0.3">
      <c r="B277" s="156" t="s">
        <v>580</v>
      </c>
      <c r="C277" s="156" t="s">
        <v>9727</v>
      </c>
      <c r="D277" s="156" t="s">
        <v>9872</v>
      </c>
      <c r="E277" s="156" t="s">
        <v>9737</v>
      </c>
      <c r="F277" s="156" t="s">
        <v>9729</v>
      </c>
      <c r="G277" s="156" t="s">
        <v>9729</v>
      </c>
      <c r="H277" s="156" t="s">
        <v>584</v>
      </c>
      <c r="I277" s="156" t="s">
        <v>584</v>
      </c>
      <c r="J277" s="156" t="s">
        <v>584</v>
      </c>
      <c r="K277" s="156" t="s">
        <v>584</v>
      </c>
      <c r="L277" s="156" t="s">
        <v>584</v>
      </c>
      <c r="M277" s="156" t="s">
        <v>584</v>
      </c>
      <c r="N277" s="156" t="s">
        <v>584</v>
      </c>
      <c r="O277" s="156" t="s">
        <v>584</v>
      </c>
      <c r="P277" s="211" t="s">
        <v>584</v>
      </c>
      <c r="R277" s="94" t="s">
        <v>775</v>
      </c>
    </row>
    <row r="278" spans="2:18" x14ac:dyDescent="0.3">
      <c r="B278" s="156" t="s">
        <v>581</v>
      </c>
      <c r="C278" s="156" t="s">
        <v>9727</v>
      </c>
      <c r="D278" s="156" t="s">
        <v>9873</v>
      </c>
      <c r="E278" s="156" t="s">
        <v>9737</v>
      </c>
      <c r="F278" s="156" t="s">
        <v>9732</v>
      </c>
      <c r="G278" s="156" t="s">
        <v>9732</v>
      </c>
      <c r="H278" s="156" t="s">
        <v>584</v>
      </c>
      <c r="I278" s="156" t="s">
        <v>584</v>
      </c>
      <c r="J278" s="156" t="s">
        <v>584</v>
      </c>
      <c r="K278" s="156" t="s">
        <v>584</v>
      </c>
      <c r="L278" s="156" t="s">
        <v>584</v>
      </c>
      <c r="M278" s="156" t="s">
        <v>584</v>
      </c>
      <c r="N278" s="156" t="s">
        <v>584</v>
      </c>
      <c r="O278" s="156" t="s">
        <v>584</v>
      </c>
      <c r="P278" s="211" t="s">
        <v>9729</v>
      </c>
      <c r="R278" s="154" t="s">
        <v>781</v>
      </c>
    </row>
    <row r="279" spans="2:18" x14ac:dyDescent="0.3">
      <c r="B279" s="156" t="s">
        <v>582</v>
      </c>
      <c r="C279" s="156" t="s">
        <v>9727</v>
      </c>
      <c r="D279" s="156" t="s">
        <v>9874</v>
      </c>
      <c r="E279" s="156" t="s">
        <v>9737</v>
      </c>
      <c r="F279" s="156" t="s">
        <v>9737</v>
      </c>
      <c r="G279" s="156" t="s">
        <v>9737</v>
      </c>
      <c r="H279" s="156" t="s">
        <v>9729</v>
      </c>
      <c r="I279" s="156" t="s">
        <v>584</v>
      </c>
      <c r="J279" s="156" t="s">
        <v>584</v>
      </c>
      <c r="K279" s="156" t="s">
        <v>584</v>
      </c>
      <c r="L279" s="156" t="s">
        <v>584</v>
      </c>
      <c r="M279" s="156" t="s">
        <v>584</v>
      </c>
      <c r="N279" s="156" t="s">
        <v>584</v>
      </c>
      <c r="O279" s="156" t="s">
        <v>584</v>
      </c>
      <c r="P279" s="211" t="s">
        <v>9732</v>
      </c>
    </row>
    <row r="280" spans="2:18" x14ac:dyDescent="0.3">
      <c r="B280" s="156" t="s">
        <v>583</v>
      </c>
      <c r="C280" s="156" t="s">
        <v>9727</v>
      </c>
      <c r="D280" s="156" t="s">
        <v>9733</v>
      </c>
      <c r="E280" s="156" t="s">
        <v>9740</v>
      </c>
      <c r="F280" s="156" t="s">
        <v>9740</v>
      </c>
      <c r="G280" s="156" t="s">
        <v>9737</v>
      </c>
      <c r="H280" s="156" t="s">
        <v>9732</v>
      </c>
      <c r="I280" s="156" t="s">
        <v>584</v>
      </c>
      <c r="J280" s="156" t="s">
        <v>584</v>
      </c>
      <c r="K280" s="156" t="s">
        <v>584</v>
      </c>
      <c r="L280" s="156" t="s">
        <v>584</v>
      </c>
      <c r="M280" s="156" t="s">
        <v>584</v>
      </c>
      <c r="N280" s="156" t="s">
        <v>584</v>
      </c>
      <c r="O280" s="156" t="s">
        <v>584</v>
      </c>
      <c r="P280" s="211" t="s">
        <v>9737</v>
      </c>
    </row>
    <row r="281" spans="2:18" x14ac:dyDescent="0.3">
      <c r="B281" s="156" t="s">
        <v>585</v>
      </c>
      <c r="C281" s="156" t="s">
        <v>9734</v>
      </c>
      <c r="D281" s="156" t="s">
        <v>584</v>
      </c>
      <c r="E281" s="156" t="s">
        <v>9740</v>
      </c>
      <c r="F281" s="156" t="s">
        <v>9745</v>
      </c>
      <c r="G281" s="156" t="s">
        <v>9737</v>
      </c>
      <c r="H281" s="156" t="s">
        <v>9732</v>
      </c>
      <c r="I281" s="156" t="s">
        <v>9729</v>
      </c>
      <c r="J281" s="156" t="s">
        <v>584</v>
      </c>
      <c r="K281" s="156" t="s">
        <v>584</v>
      </c>
      <c r="L281" s="156" t="s">
        <v>584</v>
      </c>
      <c r="M281" s="156" t="s">
        <v>584</v>
      </c>
      <c r="N281" s="156" t="s">
        <v>584</v>
      </c>
      <c r="O281" s="156" t="s">
        <v>584</v>
      </c>
      <c r="P281" s="211" t="s">
        <v>9740</v>
      </c>
    </row>
    <row r="282" spans="2:18" x14ac:dyDescent="0.3">
      <c r="B282" s="156" t="s">
        <v>586</v>
      </c>
      <c r="C282" s="156" t="s">
        <v>9734</v>
      </c>
      <c r="D282" s="156" t="s">
        <v>9875</v>
      </c>
      <c r="E282" s="156" t="s">
        <v>9740</v>
      </c>
      <c r="F282" s="156" t="s">
        <v>9761</v>
      </c>
      <c r="G282" s="156" t="s">
        <v>9737</v>
      </c>
      <c r="H282" s="156" t="s">
        <v>9732</v>
      </c>
      <c r="I282" s="156" t="s">
        <v>9732</v>
      </c>
      <c r="J282" s="156" t="s">
        <v>584</v>
      </c>
      <c r="K282" s="156" t="s">
        <v>584</v>
      </c>
      <c r="L282" s="156" t="s">
        <v>584</v>
      </c>
      <c r="M282" s="156" t="s">
        <v>584</v>
      </c>
      <c r="N282" s="156" t="s">
        <v>584</v>
      </c>
      <c r="O282" s="156" t="s">
        <v>584</v>
      </c>
      <c r="P282" s="211" t="s">
        <v>9745</v>
      </c>
    </row>
    <row r="283" spans="2:18" x14ac:dyDescent="0.3">
      <c r="B283" s="156" t="s">
        <v>587</v>
      </c>
      <c r="C283" s="156" t="s">
        <v>9734</v>
      </c>
      <c r="D283" s="156" t="s">
        <v>584</v>
      </c>
      <c r="E283" s="156" t="s">
        <v>9740</v>
      </c>
      <c r="F283" s="156" t="s">
        <v>9763</v>
      </c>
      <c r="G283" s="156" t="s">
        <v>9737</v>
      </c>
      <c r="H283" s="156" t="s">
        <v>9732</v>
      </c>
      <c r="I283" s="156" t="s">
        <v>9732</v>
      </c>
      <c r="J283" s="156" t="s">
        <v>9767</v>
      </c>
      <c r="K283" s="156" t="s">
        <v>584</v>
      </c>
      <c r="L283" s="156" t="s">
        <v>584</v>
      </c>
      <c r="M283" s="156" t="s">
        <v>584</v>
      </c>
      <c r="N283" s="156" t="s">
        <v>584</v>
      </c>
      <c r="O283" s="156" t="s">
        <v>584</v>
      </c>
      <c r="P283" s="211" t="s">
        <v>9761</v>
      </c>
    </row>
    <row r="284" spans="2:18" x14ac:dyDescent="0.3">
      <c r="B284" s="156" t="s">
        <v>588</v>
      </c>
      <c r="C284" s="156" t="s">
        <v>9734</v>
      </c>
      <c r="D284" s="156" t="s">
        <v>9733</v>
      </c>
      <c r="E284" s="156" t="s">
        <v>9740</v>
      </c>
      <c r="F284" s="156" t="s">
        <v>9765</v>
      </c>
      <c r="G284" s="156" t="s">
        <v>9737</v>
      </c>
      <c r="H284" s="156" t="s">
        <v>9732</v>
      </c>
      <c r="I284" s="156" t="s">
        <v>9732</v>
      </c>
      <c r="J284" s="156" t="s">
        <v>9729</v>
      </c>
      <c r="K284" s="156" t="s">
        <v>584</v>
      </c>
      <c r="L284" s="156" t="s">
        <v>584</v>
      </c>
      <c r="M284" s="156" t="s">
        <v>584</v>
      </c>
      <c r="N284" s="156" t="s">
        <v>584</v>
      </c>
      <c r="O284" s="156" t="s">
        <v>584</v>
      </c>
      <c r="P284" s="211" t="s">
        <v>9763</v>
      </c>
    </row>
    <row r="285" spans="2:18" x14ac:dyDescent="0.3">
      <c r="B285" s="156" t="s">
        <v>589</v>
      </c>
      <c r="C285" s="156" t="s">
        <v>9738</v>
      </c>
      <c r="D285" s="156" t="s">
        <v>584</v>
      </c>
      <c r="E285" s="156" t="s">
        <v>9740</v>
      </c>
      <c r="F285" s="156" t="s">
        <v>9766</v>
      </c>
      <c r="G285" s="156" t="s">
        <v>9737</v>
      </c>
      <c r="H285" s="156" t="s">
        <v>9732</v>
      </c>
      <c r="I285" s="156" t="s">
        <v>9732</v>
      </c>
      <c r="J285" s="156" t="s">
        <v>9732</v>
      </c>
      <c r="K285" s="156" t="s">
        <v>9767</v>
      </c>
      <c r="L285" s="156" t="s">
        <v>584</v>
      </c>
      <c r="M285" s="156" t="s">
        <v>584</v>
      </c>
      <c r="N285" s="156" t="s">
        <v>584</v>
      </c>
      <c r="O285" s="156" t="s">
        <v>584</v>
      </c>
      <c r="P285" s="211" t="s">
        <v>9765</v>
      </c>
    </row>
    <row r="286" spans="2:18" x14ac:dyDescent="0.3">
      <c r="B286" s="156" t="s">
        <v>590</v>
      </c>
      <c r="C286" s="156" t="s">
        <v>9738</v>
      </c>
      <c r="D286" s="156" t="s">
        <v>9874</v>
      </c>
      <c r="E286" s="156" t="s">
        <v>9745</v>
      </c>
      <c r="F286" s="156" t="s">
        <v>9768</v>
      </c>
      <c r="G286" s="156" t="s">
        <v>9737</v>
      </c>
      <c r="H286" s="156" t="s">
        <v>9732</v>
      </c>
      <c r="I286" s="156" t="s">
        <v>9732</v>
      </c>
      <c r="J286" s="156" t="s">
        <v>9732</v>
      </c>
      <c r="K286" s="156" t="s">
        <v>9729</v>
      </c>
      <c r="L286" s="156" t="s">
        <v>584</v>
      </c>
      <c r="M286" s="156" t="s">
        <v>584</v>
      </c>
      <c r="N286" s="156" t="s">
        <v>584</v>
      </c>
      <c r="O286" s="156" t="s">
        <v>584</v>
      </c>
      <c r="P286" s="211" t="s">
        <v>9766</v>
      </c>
    </row>
    <row r="287" spans="2:18" x14ac:dyDescent="0.3">
      <c r="B287" s="156" t="s">
        <v>592</v>
      </c>
      <c r="C287" s="156" t="s">
        <v>9738</v>
      </c>
      <c r="D287" s="156" t="s">
        <v>584</v>
      </c>
      <c r="E287" s="156" t="s">
        <v>9745</v>
      </c>
      <c r="F287" s="156" t="s">
        <v>9770</v>
      </c>
      <c r="G287" s="156" t="s">
        <v>9737</v>
      </c>
      <c r="H287" s="156" t="s">
        <v>9732</v>
      </c>
      <c r="I287" s="156" t="s">
        <v>9732</v>
      </c>
      <c r="J287" s="156" t="s">
        <v>9732</v>
      </c>
      <c r="K287" s="156" t="s">
        <v>9729</v>
      </c>
      <c r="L287" s="156" t="s">
        <v>9767</v>
      </c>
      <c r="M287" s="156" t="s">
        <v>584</v>
      </c>
      <c r="N287" s="156" t="s">
        <v>584</v>
      </c>
      <c r="O287" s="156" t="s">
        <v>584</v>
      </c>
      <c r="P287" s="211" t="s">
        <v>9768</v>
      </c>
    </row>
    <row r="288" spans="2:18" x14ac:dyDescent="0.3">
      <c r="B288" s="156" t="s">
        <v>593</v>
      </c>
      <c r="C288" s="156" t="s">
        <v>9738</v>
      </c>
      <c r="D288" s="156" t="s">
        <v>9733</v>
      </c>
      <c r="E288" s="156" t="s">
        <v>9745</v>
      </c>
      <c r="F288" s="156" t="s">
        <v>9770</v>
      </c>
      <c r="G288" s="156" t="s">
        <v>9737</v>
      </c>
      <c r="H288" s="156" t="s">
        <v>9732</v>
      </c>
      <c r="I288" s="156" t="s">
        <v>9732</v>
      </c>
      <c r="J288" s="156" t="s">
        <v>9732</v>
      </c>
      <c r="K288" s="156" t="s">
        <v>9729</v>
      </c>
      <c r="L288" s="156" t="s">
        <v>9767</v>
      </c>
      <c r="M288" s="156" t="s">
        <v>584</v>
      </c>
      <c r="N288" s="156" t="s">
        <v>584</v>
      </c>
      <c r="O288" s="156" t="s">
        <v>584</v>
      </c>
      <c r="P288" s="211" t="s">
        <v>9770</v>
      </c>
    </row>
    <row r="289" spans="2:17" x14ac:dyDescent="0.3">
      <c r="B289" s="156" t="s">
        <v>595</v>
      </c>
      <c r="C289" s="156" t="s">
        <v>9741</v>
      </c>
      <c r="D289" s="156" t="s">
        <v>584</v>
      </c>
      <c r="E289" s="156" t="s">
        <v>9745</v>
      </c>
      <c r="F289" s="156" t="s">
        <v>9772</v>
      </c>
      <c r="G289" s="156" t="s">
        <v>9737</v>
      </c>
      <c r="H289" s="156" t="s">
        <v>9732</v>
      </c>
      <c r="I289" s="156" t="s">
        <v>9732</v>
      </c>
      <c r="J289" s="156" t="s">
        <v>9732</v>
      </c>
      <c r="K289" s="156" t="s">
        <v>9729</v>
      </c>
      <c r="L289" s="156" t="s">
        <v>9767</v>
      </c>
      <c r="M289" s="156" t="s">
        <v>9767</v>
      </c>
      <c r="N289" s="156" t="s">
        <v>584</v>
      </c>
      <c r="O289" s="156" t="s">
        <v>584</v>
      </c>
      <c r="P289" s="211" t="s">
        <v>9772</v>
      </c>
    </row>
    <row r="290" spans="2:17" x14ac:dyDescent="0.3">
      <c r="B290" s="156" t="s">
        <v>596</v>
      </c>
      <c r="C290" s="156" t="s">
        <v>9741</v>
      </c>
      <c r="D290" s="156" t="s">
        <v>9875</v>
      </c>
      <c r="E290" s="156" t="s">
        <v>9745</v>
      </c>
      <c r="F290" s="156" t="s">
        <v>9772</v>
      </c>
      <c r="G290" s="156" t="s">
        <v>9737</v>
      </c>
      <c r="H290" s="156" t="s">
        <v>9732</v>
      </c>
      <c r="I290" s="156" t="s">
        <v>9732</v>
      </c>
      <c r="J290" s="156" t="s">
        <v>9732</v>
      </c>
      <c r="K290" s="156" t="s">
        <v>9729</v>
      </c>
      <c r="L290" s="156" t="s">
        <v>9767</v>
      </c>
      <c r="M290" s="156" t="s">
        <v>9767</v>
      </c>
      <c r="N290" s="156" t="s">
        <v>584</v>
      </c>
      <c r="O290" s="156" t="s">
        <v>584</v>
      </c>
      <c r="P290" s="211" t="s">
        <v>9773</v>
      </c>
    </row>
    <row r="291" spans="2:17" x14ac:dyDescent="0.3">
      <c r="B291" s="156" t="s">
        <v>598</v>
      </c>
      <c r="C291" s="156" t="s">
        <v>9741</v>
      </c>
      <c r="D291" s="156" t="s">
        <v>584</v>
      </c>
      <c r="E291" s="156" t="s">
        <v>9745</v>
      </c>
      <c r="F291" s="156" t="s">
        <v>9773</v>
      </c>
      <c r="G291" s="156" t="s">
        <v>9737</v>
      </c>
      <c r="H291" s="156" t="s">
        <v>9732</v>
      </c>
      <c r="I291" s="156" t="s">
        <v>9732</v>
      </c>
      <c r="J291" s="156" t="s">
        <v>9732</v>
      </c>
      <c r="K291" s="156" t="s">
        <v>9729</v>
      </c>
      <c r="L291" s="156" t="s">
        <v>9767</v>
      </c>
      <c r="M291" s="156" t="s">
        <v>9767</v>
      </c>
      <c r="N291" s="156" t="s">
        <v>9767</v>
      </c>
      <c r="O291" s="156" t="s">
        <v>584</v>
      </c>
      <c r="P291" s="211" t="s">
        <v>9774</v>
      </c>
    </row>
    <row r="292" spans="2:17" x14ac:dyDescent="0.3">
      <c r="B292" s="156" t="s">
        <v>599</v>
      </c>
      <c r="C292" s="156" t="s">
        <v>9741</v>
      </c>
      <c r="D292" s="156" t="s">
        <v>9733</v>
      </c>
      <c r="E292" s="156" t="s">
        <v>9745</v>
      </c>
      <c r="F292" s="156" t="s">
        <v>9773</v>
      </c>
      <c r="G292" s="156" t="s">
        <v>9737</v>
      </c>
      <c r="H292" s="156" t="s">
        <v>9732</v>
      </c>
      <c r="I292" s="156" t="s">
        <v>9732</v>
      </c>
      <c r="J292" s="156" t="s">
        <v>9732</v>
      </c>
      <c r="K292" s="156" t="s">
        <v>9729</v>
      </c>
      <c r="L292" s="156" t="s">
        <v>9767</v>
      </c>
      <c r="M292" s="156" t="s">
        <v>9767</v>
      </c>
      <c r="N292" s="156" t="s">
        <v>9767</v>
      </c>
      <c r="O292" s="156" t="s">
        <v>584</v>
      </c>
      <c r="P292" s="211" t="s">
        <v>9777</v>
      </c>
    </row>
    <row r="293" spans="2:17" x14ac:dyDescent="0.3">
      <c r="B293" s="156" t="s">
        <v>600</v>
      </c>
      <c r="C293" s="156" t="s">
        <v>9743</v>
      </c>
      <c r="D293" s="156" t="s">
        <v>9874</v>
      </c>
      <c r="E293" s="156" t="s">
        <v>9745</v>
      </c>
      <c r="F293" s="156" t="s">
        <v>9774</v>
      </c>
      <c r="G293" s="156" t="s">
        <v>9737</v>
      </c>
      <c r="H293" s="156" t="s">
        <v>9732</v>
      </c>
      <c r="I293" s="156" t="s">
        <v>9732</v>
      </c>
      <c r="J293" s="156" t="s">
        <v>9732</v>
      </c>
      <c r="K293" s="156" t="s">
        <v>9729</v>
      </c>
      <c r="L293" s="156" t="s">
        <v>9767</v>
      </c>
      <c r="M293" s="156" t="s">
        <v>9767</v>
      </c>
      <c r="N293" s="156" t="s">
        <v>9767</v>
      </c>
      <c r="O293" s="156" t="s">
        <v>9767</v>
      </c>
      <c r="P293" s="211" t="s">
        <v>9838</v>
      </c>
    </row>
    <row r="294" spans="2:17" x14ac:dyDescent="0.3">
      <c r="B294" s="156" t="s">
        <v>601</v>
      </c>
      <c r="C294" s="156" t="s">
        <v>9743</v>
      </c>
      <c r="D294" s="156" t="s">
        <v>9875</v>
      </c>
      <c r="E294" s="156" t="s">
        <v>9745</v>
      </c>
      <c r="F294" s="156" t="s">
        <v>9774</v>
      </c>
      <c r="G294" s="156" t="s">
        <v>9737</v>
      </c>
      <c r="H294" s="156" t="s">
        <v>9732</v>
      </c>
      <c r="I294" s="156" t="s">
        <v>9732</v>
      </c>
      <c r="J294" s="156" t="s">
        <v>9732</v>
      </c>
      <c r="K294" s="156" t="s">
        <v>9732</v>
      </c>
      <c r="L294" s="156" t="s">
        <v>9767</v>
      </c>
      <c r="M294" s="156" t="s">
        <v>9767</v>
      </c>
      <c r="N294" s="156" t="s">
        <v>9767</v>
      </c>
      <c r="O294" s="156" t="s">
        <v>9767</v>
      </c>
      <c r="P294" s="211" t="s">
        <v>9779</v>
      </c>
    </row>
    <row r="295" spans="2:17" x14ac:dyDescent="0.3">
      <c r="B295" s="156" t="s">
        <v>602</v>
      </c>
      <c r="C295" s="156" t="s">
        <v>9743</v>
      </c>
      <c r="D295" s="156" t="s">
        <v>9733</v>
      </c>
      <c r="E295" s="156" t="s">
        <v>9745</v>
      </c>
      <c r="F295" s="156" t="s">
        <v>9774</v>
      </c>
      <c r="G295" s="156" t="s">
        <v>9737</v>
      </c>
      <c r="H295" s="156" t="s">
        <v>9732</v>
      </c>
      <c r="I295" s="156" t="s">
        <v>9732</v>
      </c>
      <c r="J295" s="156" t="s">
        <v>9732</v>
      </c>
      <c r="K295" s="156" t="s">
        <v>9732</v>
      </c>
      <c r="L295" s="156" t="s">
        <v>9729</v>
      </c>
      <c r="M295" s="156" t="s">
        <v>9767</v>
      </c>
      <c r="N295" s="156" t="s">
        <v>9767</v>
      </c>
      <c r="O295" s="156" t="s">
        <v>9767</v>
      </c>
      <c r="P295" s="211" t="s">
        <v>9780</v>
      </c>
    </row>
    <row r="296" spans="2:17" x14ac:dyDescent="0.3">
      <c r="B296" s="156" t="s">
        <v>603</v>
      </c>
      <c r="C296" s="156" t="s">
        <v>9743</v>
      </c>
      <c r="D296" s="156" t="s">
        <v>766</v>
      </c>
      <c r="E296" s="156" t="s">
        <v>9745</v>
      </c>
      <c r="F296" s="156" t="s">
        <v>9774</v>
      </c>
      <c r="G296" s="156" t="s">
        <v>9737</v>
      </c>
      <c r="H296" s="156" t="s">
        <v>9732</v>
      </c>
      <c r="I296" s="156" t="s">
        <v>9732</v>
      </c>
      <c r="J296" s="156" t="s">
        <v>9732</v>
      </c>
      <c r="K296" s="156" t="s">
        <v>9732</v>
      </c>
      <c r="L296" s="156" t="s">
        <v>9729</v>
      </c>
      <c r="M296" s="156" t="s">
        <v>9729</v>
      </c>
      <c r="N296" s="156" t="s">
        <v>9767</v>
      </c>
      <c r="O296" s="156" t="s">
        <v>9767</v>
      </c>
      <c r="P296" s="211" t="s">
        <v>9782</v>
      </c>
    </row>
    <row r="298" spans="2:17" ht="19.5" x14ac:dyDescent="0.35">
      <c r="B298" s="207" t="s">
        <v>8949</v>
      </c>
    </row>
    <row r="299" spans="2:17" x14ac:dyDescent="0.3">
      <c r="B299" s="205" t="s">
        <v>9714</v>
      </c>
      <c r="C299" s="156" t="s">
        <v>9747</v>
      </c>
      <c r="G299" s="206"/>
      <c r="H299" s="206"/>
    </row>
    <row r="300" spans="2:17" x14ac:dyDescent="0.3">
      <c r="B300" s="205" t="s">
        <v>9716</v>
      </c>
      <c r="C300" s="156" t="s">
        <v>9876</v>
      </c>
    </row>
    <row r="301" spans="2:17" x14ac:dyDescent="0.3">
      <c r="B301" s="205" t="s">
        <v>9718</v>
      </c>
      <c r="C301" s="156" t="s">
        <v>9719</v>
      </c>
    </row>
    <row r="302" spans="2:17" x14ac:dyDescent="0.3">
      <c r="B302" s="205" t="s">
        <v>9720</v>
      </c>
      <c r="C302" s="156" t="s">
        <v>9877</v>
      </c>
    </row>
    <row r="304" spans="2:17" x14ac:dyDescent="0.3">
      <c r="B304" s="205" t="s">
        <v>74</v>
      </c>
      <c r="C304" s="205" t="s">
        <v>9722</v>
      </c>
      <c r="D304" s="205" t="s">
        <v>9751</v>
      </c>
      <c r="E304" s="205" t="s">
        <v>176</v>
      </c>
      <c r="F304" s="205" t="s">
        <v>9752</v>
      </c>
      <c r="G304" s="205" t="s">
        <v>205</v>
      </c>
      <c r="H304" s="205" t="s">
        <v>9878</v>
      </c>
      <c r="I304" s="205" t="s">
        <v>833</v>
      </c>
      <c r="J304" s="205"/>
      <c r="K304" s="205"/>
      <c r="P304" s="94" t="s">
        <v>829</v>
      </c>
      <c r="Q304" s="156" t="s">
        <v>828</v>
      </c>
    </row>
    <row r="305" spans="2:17" x14ac:dyDescent="0.3">
      <c r="B305" s="156" t="s">
        <v>580</v>
      </c>
      <c r="C305" s="156" t="s">
        <v>9727</v>
      </c>
      <c r="D305" s="156" t="s">
        <v>9879</v>
      </c>
      <c r="E305" s="156" t="s">
        <v>9729</v>
      </c>
      <c r="F305" s="156" t="s">
        <v>9729</v>
      </c>
      <c r="G305" s="156" t="s">
        <v>9767</v>
      </c>
      <c r="H305" s="156" t="s">
        <v>580</v>
      </c>
      <c r="I305" s="156" t="s">
        <v>584</v>
      </c>
      <c r="P305" s="94" t="s">
        <v>835</v>
      </c>
      <c r="Q305" s="156" t="s">
        <v>838</v>
      </c>
    </row>
    <row r="306" spans="2:17" x14ac:dyDescent="0.3">
      <c r="B306" s="156" t="s">
        <v>581</v>
      </c>
      <c r="C306" s="156" t="s">
        <v>9727</v>
      </c>
      <c r="D306" s="156" t="s">
        <v>826</v>
      </c>
      <c r="E306" s="156" t="s">
        <v>9729</v>
      </c>
      <c r="F306" s="156" t="s">
        <v>9732</v>
      </c>
      <c r="G306" s="156" t="s">
        <v>9729</v>
      </c>
      <c r="H306" s="156" t="s">
        <v>580</v>
      </c>
      <c r="I306" s="156" t="s">
        <v>9729</v>
      </c>
      <c r="P306" s="94" t="s">
        <v>836</v>
      </c>
      <c r="Q306" s="156" t="s">
        <v>844</v>
      </c>
    </row>
    <row r="307" spans="2:17" x14ac:dyDescent="0.3">
      <c r="B307" s="156" t="s">
        <v>582</v>
      </c>
      <c r="C307" s="156" t="s">
        <v>9727</v>
      </c>
      <c r="D307" s="156" t="s">
        <v>9880</v>
      </c>
      <c r="E307" s="156" t="s">
        <v>9729</v>
      </c>
      <c r="F307" s="156" t="s">
        <v>9737</v>
      </c>
      <c r="G307" s="156" t="s">
        <v>9729</v>
      </c>
      <c r="H307" s="156" t="s">
        <v>581</v>
      </c>
      <c r="I307" s="156" t="s">
        <v>9729</v>
      </c>
      <c r="P307" s="94" t="s">
        <v>837</v>
      </c>
      <c r="Q307" s="156" t="s">
        <v>857</v>
      </c>
    </row>
    <row r="308" spans="2:17" x14ac:dyDescent="0.3">
      <c r="B308" s="156" t="s">
        <v>583</v>
      </c>
      <c r="C308" s="156" t="s">
        <v>9727</v>
      </c>
      <c r="D308" s="156" t="s">
        <v>9733</v>
      </c>
      <c r="E308" s="156" t="s">
        <v>9732</v>
      </c>
      <c r="F308" s="156" t="s">
        <v>9740</v>
      </c>
      <c r="G308" s="156" t="s">
        <v>9729</v>
      </c>
      <c r="H308" s="156" t="s">
        <v>581</v>
      </c>
      <c r="I308" s="156" t="s">
        <v>9729</v>
      </c>
    </row>
    <row r="309" spans="2:17" x14ac:dyDescent="0.3">
      <c r="B309" s="156" t="s">
        <v>585</v>
      </c>
      <c r="C309" s="156" t="s">
        <v>9734</v>
      </c>
      <c r="D309" s="156" t="s">
        <v>584</v>
      </c>
      <c r="E309" s="156" t="s">
        <v>9732</v>
      </c>
      <c r="F309" s="156" t="s">
        <v>9745</v>
      </c>
      <c r="G309" s="156" t="s">
        <v>9729</v>
      </c>
      <c r="H309" s="156" t="s">
        <v>582</v>
      </c>
      <c r="I309" s="156" t="s">
        <v>9732</v>
      </c>
    </row>
    <row r="310" spans="2:17" x14ac:dyDescent="0.3">
      <c r="B310" s="156" t="s">
        <v>586</v>
      </c>
      <c r="C310" s="156" t="s">
        <v>9734</v>
      </c>
      <c r="D310" s="156" t="s">
        <v>9881</v>
      </c>
      <c r="E310" s="156" t="s">
        <v>9732</v>
      </c>
      <c r="F310" s="156" t="s">
        <v>9761</v>
      </c>
      <c r="G310" s="156" t="s">
        <v>9729</v>
      </c>
      <c r="H310" s="156" t="s">
        <v>582</v>
      </c>
      <c r="I310" s="156" t="s">
        <v>9732</v>
      </c>
    </row>
    <row r="311" spans="2:17" x14ac:dyDescent="0.3">
      <c r="B311" s="156" t="s">
        <v>587</v>
      </c>
      <c r="C311" s="156" t="s">
        <v>9734</v>
      </c>
      <c r="D311" s="156" t="s">
        <v>584</v>
      </c>
      <c r="E311" s="156" t="s">
        <v>9732</v>
      </c>
      <c r="F311" s="156" t="s">
        <v>9763</v>
      </c>
      <c r="G311" s="156" t="s">
        <v>9729</v>
      </c>
      <c r="H311" s="156" t="s">
        <v>583</v>
      </c>
      <c r="I311" s="156" t="s">
        <v>9737</v>
      </c>
    </row>
    <row r="312" spans="2:17" x14ac:dyDescent="0.3">
      <c r="B312" s="156" t="s">
        <v>588</v>
      </c>
      <c r="C312" s="156" t="s">
        <v>9734</v>
      </c>
      <c r="D312" s="156" t="s">
        <v>9733</v>
      </c>
      <c r="E312" s="156" t="s">
        <v>9732</v>
      </c>
      <c r="F312" s="156" t="s">
        <v>9765</v>
      </c>
      <c r="G312" s="156" t="s">
        <v>9729</v>
      </c>
      <c r="H312" s="156" t="s">
        <v>583</v>
      </c>
      <c r="I312" s="156" t="s">
        <v>9737</v>
      </c>
    </row>
    <row r="313" spans="2:17" x14ac:dyDescent="0.3">
      <c r="B313" s="156" t="s">
        <v>589</v>
      </c>
      <c r="C313" s="156" t="s">
        <v>9738</v>
      </c>
      <c r="D313" s="156" t="s">
        <v>584</v>
      </c>
      <c r="E313" s="156" t="s">
        <v>9732</v>
      </c>
      <c r="F313" s="156" t="s">
        <v>9766</v>
      </c>
      <c r="G313" s="156" t="s">
        <v>9729</v>
      </c>
      <c r="H313" s="156" t="s">
        <v>585</v>
      </c>
      <c r="I313" s="156" t="s">
        <v>9740</v>
      </c>
    </row>
    <row r="314" spans="2:17" x14ac:dyDescent="0.3">
      <c r="B314" s="156" t="s">
        <v>590</v>
      </c>
      <c r="C314" s="156" t="s">
        <v>9738</v>
      </c>
      <c r="D314" s="156" t="s">
        <v>9881</v>
      </c>
      <c r="E314" s="156" t="s">
        <v>9737</v>
      </c>
      <c r="F314" s="156" t="s">
        <v>9766</v>
      </c>
      <c r="G314" s="156" t="s">
        <v>9729</v>
      </c>
      <c r="H314" s="156" t="s">
        <v>585</v>
      </c>
      <c r="I314" s="156" t="s">
        <v>9740</v>
      </c>
    </row>
    <row r="315" spans="2:17" x14ac:dyDescent="0.3">
      <c r="B315" s="156" t="s">
        <v>592</v>
      </c>
      <c r="C315" s="156" t="s">
        <v>9738</v>
      </c>
      <c r="D315" s="156" t="s">
        <v>9882</v>
      </c>
      <c r="E315" s="156" t="s">
        <v>9737</v>
      </c>
      <c r="F315" s="156" t="s">
        <v>9768</v>
      </c>
      <c r="G315" s="156" t="s">
        <v>9729</v>
      </c>
      <c r="H315" s="156" t="s">
        <v>585</v>
      </c>
      <c r="I315" s="156" t="s">
        <v>9740</v>
      </c>
    </row>
    <row r="316" spans="2:17" x14ac:dyDescent="0.3">
      <c r="B316" s="156" t="s">
        <v>593</v>
      </c>
      <c r="C316" s="156" t="s">
        <v>9738</v>
      </c>
      <c r="D316" s="156" t="s">
        <v>9733</v>
      </c>
      <c r="E316" s="156" t="s">
        <v>9737</v>
      </c>
      <c r="F316" s="156" t="s">
        <v>9768</v>
      </c>
      <c r="G316" s="156" t="s">
        <v>9732</v>
      </c>
      <c r="H316" s="156" t="s">
        <v>585</v>
      </c>
      <c r="I316" s="156" t="s">
        <v>9745</v>
      </c>
    </row>
    <row r="317" spans="2:17" x14ac:dyDescent="0.3">
      <c r="B317" s="156" t="s">
        <v>595</v>
      </c>
      <c r="C317" s="156" t="s">
        <v>9741</v>
      </c>
      <c r="D317" s="156" t="s">
        <v>9883</v>
      </c>
      <c r="E317" s="156" t="s">
        <v>9737</v>
      </c>
      <c r="F317" s="156" t="s">
        <v>9770</v>
      </c>
      <c r="G317" s="156" t="s">
        <v>9732</v>
      </c>
      <c r="H317" s="156" t="s">
        <v>585</v>
      </c>
      <c r="I317" s="156" t="s">
        <v>9745</v>
      </c>
    </row>
    <row r="318" spans="2:17" x14ac:dyDescent="0.3">
      <c r="B318" s="156" t="s">
        <v>596</v>
      </c>
      <c r="C318" s="156" t="s">
        <v>9741</v>
      </c>
      <c r="D318" s="156" t="s">
        <v>9881</v>
      </c>
      <c r="E318" s="156" t="s">
        <v>9737</v>
      </c>
      <c r="F318" s="156" t="s">
        <v>9770</v>
      </c>
      <c r="G318" s="156" t="s">
        <v>9732</v>
      </c>
      <c r="H318" s="156" t="s">
        <v>585</v>
      </c>
      <c r="I318" s="156" t="s">
        <v>9745</v>
      </c>
    </row>
    <row r="319" spans="2:17" x14ac:dyDescent="0.3">
      <c r="B319" s="156" t="s">
        <v>598</v>
      </c>
      <c r="C319" s="156" t="s">
        <v>9741</v>
      </c>
      <c r="D319" s="156" t="s">
        <v>9884</v>
      </c>
      <c r="E319" s="156" t="s">
        <v>9737</v>
      </c>
      <c r="F319" s="156" t="s">
        <v>9772</v>
      </c>
      <c r="G319" s="156" t="s">
        <v>9732</v>
      </c>
      <c r="H319" s="156" t="s">
        <v>585</v>
      </c>
      <c r="I319" s="156" t="s">
        <v>9761</v>
      </c>
    </row>
    <row r="320" spans="2:17" x14ac:dyDescent="0.3">
      <c r="B320" s="156" t="s">
        <v>599</v>
      </c>
      <c r="C320" s="156" t="s">
        <v>9741</v>
      </c>
      <c r="D320" s="156" t="s">
        <v>9733</v>
      </c>
      <c r="E320" s="156" t="s">
        <v>9737</v>
      </c>
      <c r="F320" s="156" t="s">
        <v>9772</v>
      </c>
      <c r="G320" s="156" t="s">
        <v>9732</v>
      </c>
      <c r="H320" s="156" t="s">
        <v>585</v>
      </c>
      <c r="I320" s="156" t="s">
        <v>9761</v>
      </c>
    </row>
    <row r="321" spans="2:17" x14ac:dyDescent="0.3">
      <c r="B321" s="156" t="s">
        <v>600</v>
      </c>
      <c r="C321" s="156" t="s">
        <v>9743</v>
      </c>
      <c r="D321" s="156" t="s">
        <v>9885</v>
      </c>
      <c r="E321" s="156" t="s">
        <v>9737</v>
      </c>
      <c r="F321" s="156" t="s">
        <v>9773</v>
      </c>
      <c r="G321" s="156" t="s">
        <v>9737</v>
      </c>
      <c r="H321" s="156" t="s">
        <v>585</v>
      </c>
      <c r="I321" s="156" t="s">
        <v>9761</v>
      </c>
    </row>
    <row r="322" spans="2:17" x14ac:dyDescent="0.3">
      <c r="B322" s="156" t="s">
        <v>601</v>
      </c>
      <c r="C322" s="156" t="s">
        <v>9743</v>
      </c>
      <c r="D322" s="156" t="s">
        <v>584</v>
      </c>
      <c r="E322" s="156" t="s">
        <v>9737</v>
      </c>
      <c r="F322" s="156" t="s">
        <v>9773</v>
      </c>
      <c r="G322" s="156" t="s">
        <v>9737</v>
      </c>
      <c r="H322" s="156" t="s">
        <v>585</v>
      </c>
      <c r="I322" s="156" t="s">
        <v>9763</v>
      </c>
    </row>
    <row r="323" spans="2:17" x14ac:dyDescent="0.3">
      <c r="B323" s="156" t="s">
        <v>602</v>
      </c>
      <c r="C323" s="156" t="s">
        <v>9743</v>
      </c>
      <c r="D323" s="156" t="s">
        <v>9733</v>
      </c>
      <c r="E323" s="156" t="s">
        <v>9737</v>
      </c>
      <c r="F323" s="156" t="s">
        <v>9774</v>
      </c>
      <c r="G323" s="156" t="s">
        <v>9737</v>
      </c>
      <c r="H323" s="156" t="s">
        <v>585</v>
      </c>
      <c r="I323" s="156" t="s">
        <v>9763</v>
      </c>
    </row>
    <row r="324" spans="2:17" x14ac:dyDescent="0.3">
      <c r="B324" s="156" t="s">
        <v>603</v>
      </c>
      <c r="C324" s="156" t="s">
        <v>9743</v>
      </c>
      <c r="D324" s="156" t="s">
        <v>832</v>
      </c>
      <c r="E324" s="156" t="s">
        <v>9737</v>
      </c>
      <c r="F324" s="156" t="s">
        <v>9774</v>
      </c>
      <c r="G324" s="156" t="s">
        <v>9737</v>
      </c>
      <c r="H324" s="156" t="s">
        <v>585</v>
      </c>
      <c r="I324" s="156" t="s">
        <v>9763</v>
      </c>
    </row>
    <row r="326" spans="2:17" ht="19.5" x14ac:dyDescent="0.35">
      <c r="B326" s="207" t="s">
        <v>9210</v>
      </c>
    </row>
    <row r="327" spans="2:17" x14ac:dyDescent="0.3">
      <c r="B327" s="205" t="s">
        <v>9714</v>
      </c>
      <c r="C327" s="156" t="s">
        <v>9719</v>
      </c>
      <c r="G327" s="206"/>
      <c r="H327" s="206"/>
    </row>
    <row r="328" spans="2:17" x14ac:dyDescent="0.3">
      <c r="B328" s="205" t="s">
        <v>9716</v>
      </c>
      <c r="C328" s="156" t="s">
        <v>9869</v>
      </c>
    </row>
    <row r="329" spans="2:17" x14ac:dyDescent="0.3">
      <c r="B329" s="205" t="s">
        <v>9718</v>
      </c>
      <c r="C329" s="156" t="s">
        <v>9719</v>
      </c>
    </row>
    <row r="330" spans="2:17" x14ac:dyDescent="0.3">
      <c r="B330" s="205" t="s">
        <v>9720</v>
      </c>
      <c r="C330" s="156" t="s">
        <v>9886</v>
      </c>
    </row>
    <row r="332" spans="2:17" x14ac:dyDescent="0.3">
      <c r="B332" s="205" t="s">
        <v>74</v>
      </c>
      <c r="C332" s="205" t="s">
        <v>9722</v>
      </c>
      <c r="D332" s="205" t="s">
        <v>9751</v>
      </c>
      <c r="E332" s="205" t="s">
        <v>176</v>
      </c>
      <c r="F332" s="205"/>
      <c r="G332" s="205" t="s">
        <v>9753</v>
      </c>
      <c r="H332" s="205" t="s">
        <v>7510</v>
      </c>
      <c r="I332" s="205" t="s">
        <v>9754</v>
      </c>
      <c r="J332" s="205" t="s">
        <v>7514</v>
      </c>
      <c r="K332" s="205" t="s">
        <v>7260</v>
      </c>
      <c r="L332" s="205" t="s">
        <v>9755</v>
      </c>
      <c r="M332" s="205" t="s">
        <v>9756</v>
      </c>
      <c r="N332" s="205" t="s">
        <v>7262</v>
      </c>
      <c r="O332" s="205" t="s">
        <v>9757</v>
      </c>
      <c r="Q332" s="94" t="s">
        <v>905</v>
      </c>
    </row>
    <row r="333" spans="2:17" x14ac:dyDescent="0.3">
      <c r="B333" s="156" t="s">
        <v>580</v>
      </c>
      <c r="C333" s="156" t="s">
        <v>9727</v>
      </c>
      <c r="D333" s="156" t="s">
        <v>9887</v>
      </c>
      <c r="E333" s="156" t="s">
        <v>9732</v>
      </c>
      <c r="G333" s="156" t="s">
        <v>9729</v>
      </c>
      <c r="H333" s="156" t="s">
        <v>584</v>
      </c>
      <c r="I333" s="156" t="s">
        <v>584</v>
      </c>
      <c r="J333" s="156" t="s">
        <v>584</v>
      </c>
      <c r="K333" s="156" t="s">
        <v>584</v>
      </c>
      <c r="L333" s="156" t="s">
        <v>584</v>
      </c>
      <c r="M333" s="156" t="s">
        <v>584</v>
      </c>
      <c r="N333" s="156" t="s">
        <v>584</v>
      </c>
      <c r="O333" s="156" t="s">
        <v>584</v>
      </c>
      <c r="Q333" s="94" t="s">
        <v>908</v>
      </c>
    </row>
    <row r="334" spans="2:17" x14ac:dyDescent="0.3">
      <c r="B334" s="156" t="s">
        <v>581</v>
      </c>
      <c r="C334" s="156" t="s">
        <v>9727</v>
      </c>
      <c r="D334" s="156" t="s">
        <v>9220</v>
      </c>
      <c r="E334" s="156" t="s">
        <v>9732</v>
      </c>
      <c r="G334" s="156" t="s">
        <v>9732</v>
      </c>
      <c r="H334" s="156" t="s">
        <v>584</v>
      </c>
      <c r="I334" s="156" t="s">
        <v>584</v>
      </c>
      <c r="J334" s="156" t="s">
        <v>584</v>
      </c>
      <c r="K334" s="156" t="s">
        <v>584</v>
      </c>
      <c r="L334" s="156" t="s">
        <v>584</v>
      </c>
      <c r="M334" s="156" t="s">
        <v>584</v>
      </c>
      <c r="N334" s="156" t="s">
        <v>584</v>
      </c>
      <c r="O334" s="156" t="s">
        <v>584</v>
      </c>
      <c r="Q334" s="94" t="s">
        <v>914</v>
      </c>
    </row>
    <row r="335" spans="2:17" x14ac:dyDescent="0.3">
      <c r="B335" s="156" t="s">
        <v>582</v>
      </c>
      <c r="C335" s="156" t="s">
        <v>9727</v>
      </c>
      <c r="D335" s="156" t="s">
        <v>584</v>
      </c>
      <c r="E335" s="156" t="s">
        <v>9732</v>
      </c>
      <c r="G335" s="156" t="s">
        <v>9737</v>
      </c>
      <c r="H335" s="156" t="s">
        <v>9729</v>
      </c>
      <c r="I335" s="156" t="s">
        <v>584</v>
      </c>
      <c r="J335" s="156" t="s">
        <v>584</v>
      </c>
      <c r="K335" s="156" t="s">
        <v>584</v>
      </c>
      <c r="L335" s="156" t="s">
        <v>584</v>
      </c>
      <c r="M335" s="156" t="s">
        <v>584</v>
      </c>
      <c r="N335" s="156" t="s">
        <v>584</v>
      </c>
      <c r="O335" s="156" t="s">
        <v>584</v>
      </c>
      <c r="Q335" s="94" t="s">
        <v>919</v>
      </c>
    </row>
    <row r="336" spans="2:17" x14ac:dyDescent="0.3">
      <c r="B336" s="156" t="s">
        <v>583</v>
      </c>
      <c r="C336" s="156" t="s">
        <v>9727</v>
      </c>
      <c r="D336" s="156" t="s">
        <v>9733</v>
      </c>
      <c r="E336" s="156" t="s">
        <v>9737</v>
      </c>
      <c r="G336" s="156" t="s">
        <v>9737</v>
      </c>
      <c r="H336" s="156" t="s">
        <v>9732</v>
      </c>
      <c r="I336" s="156" t="s">
        <v>584</v>
      </c>
      <c r="J336" s="156" t="s">
        <v>584</v>
      </c>
      <c r="K336" s="156" t="s">
        <v>584</v>
      </c>
      <c r="L336" s="156" t="s">
        <v>584</v>
      </c>
      <c r="M336" s="156" t="s">
        <v>584</v>
      </c>
      <c r="N336" s="156" t="s">
        <v>584</v>
      </c>
      <c r="O336" s="156" t="s">
        <v>584</v>
      </c>
      <c r="Q336" s="94" t="s">
        <v>924</v>
      </c>
    </row>
    <row r="337" spans="2:17" x14ac:dyDescent="0.3">
      <c r="B337" s="156" t="s">
        <v>585</v>
      </c>
      <c r="C337" s="156" t="s">
        <v>9734</v>
      </c>
      <c r="D337" s="156" t="s">
        <v>584</v>
      </c>
      <c r="E337" s="156" t="s">
        <v>9737</v>
      </c>
      <c r="G337" s="156" t="s">
        <v>9737</v>
      </c>
      <c r="H337" s="156" t="s">
        <v>9732</v>
      </c>
      <c r="I337" s="156" t="s">
        <v>9729</v>
      </c>
      <c r="J337" s="156" t="s">
        <v>584</v>
      </c>
      <c r="K337" s="156" t="s">
        <v>584</v>
      </c>
      <c r="L337" s="156" t="s">
        <v>584</v>
      </c>
      <c r="M337" s="156" t="s">
        <v>584</v>
      </c>
      <c r="N337" s="156" t="s">
        <v>584</v>
      </c>
      <c r="O337" s="156" t="s">
        <v>584</v>
      </c>
      <c r="Q337" s="94" t="s">
        <v>930</v>
      </c>
    </row>
    <row r="338" spans="2:17" x14ac:dyDescent="0.3">
      <c r="B338" s="156" t="s">
        <v>586</v>
      </c>
      <c r="C338" s="156" t="s">
        <v>9734</v>
      </c>
      <c r="D338" s="156" t="s">
        <v>9888</v>
      </c>
      <c r="E338" s="156" t="s">
        <v>9737</v>
      </c>
      <c r="G338" s="156" t="s">
        <v>9737</v>
      </c>
      <c r="H338" s="156" t="s">
        <v>9732</v>
      </c>
      <c r="I338" s="156" t="s">
        <v>9732</v>
      </c>
      <c r="J338" s="156" t="s">
        <v>584</v>
      </c>
      <c r="K338" s="156" t="s">
        <v>584</v>
      </c>
      <c r="L338" s="156" t="s">
        <v>584</v>
      </c>
      <c r="M338" s="156" t="s">
        <v>584</v>
      </c>
      <c r="N338" s="156" t="s">
        <v>584</v>
      </c>
      <c r="O338" s="156" t="s">
        <v>584</v>
      </c>
      <c r="Q338" s="94" t="s">
        <v>935</v>
      </c>
    </row>
    <row r="339" spans="2:17" x14ac:dyDescent="0.3">
      <c r="B339" s="156" t="s">
        <v>587</v>
      </c>
      <c r="C339" s="156" t="s">
        <v>9734</v>
      </c>
      <c r="D339" s="156" t="s">
        <v>584</v>
      </c>
      <c r="E339" s="156" t="s">
        <v>9737</v>
      </c>
      <c r="G339" s="156" t="s">
        <v>9737</v>
      </c>
      <c r="H339" s="156" t="s">
        <v>9732</v>
      </c>
      <c r="I339" s="156" t="s">
        <v>9732</v>
      </c>
      <c r="J339" s="156" t="s">
        <v>9767</v>
      </c>
      <c r="K339" s="156" t="s">
        <v>584</v>
      </c>
      <c r="L339" s="156" t="s">
        <v>584</v>
      </c>
      <c r="M339" s="156" t="s">
        <v>584</v>
      </c>
      <c r="N339" s="156" t="s">
        <v>584</v>
      </c>
      <c r="O339" s="156" t="s">
        <v>584</v>
      </c>
      <c r="Q339" s="94" t="s">
        <v>941</v>
      </c>
    </row>
    <row r="340" spans="2:17" x14ac:dyDescent="0.3">
      <c r="B340" s="156" t="s">
        <v>588</v>
      </c>
      <c r="C340" s="156" t="s">
        <v>9734</v>
      </c>
      <c r="D340" s="156" t="s">
        <v>9733</v>
      </c>
      <c r="E340" s="156" t="s">
        <v>9737</v>
      </c>
      <c r="G340" s="156" t="s">
        <v>9737</v>
      </c>
      <c r="H340" s="156" t="s">
        <v>9732</v>
      </c>
      <c r="I340" s="156" t="s">
        <v>9732</v>
      </c>
      <c r="J340" s="156" t="s">
        <v>9729</v>
      </c>
      <c r="K340" s="156" t="s">
        <v>584</v>
      </c>
      <c r="L340" s="156" t="s">
        <v>584</v>
      </c>
      <c r="M340" s="156" t="s">
        <v>584</v>
      </c>
      <c r="N340" s="156" t="s">
        <v>584</v>
      </c>
      <c r="O340" s="156" t="s">
        <v>584</v>
      </c>
      <c r="Q340" s="94" t="s">
        <v>947</v>
      </c>
    </row>
    <row r="341" spans="2:17" x14ac:dyDescent="0.3">
      <c r="B341" s="156" t="s">
        <v>589</v>
      </c>
      <c r="C341" s="156" t="s">
        <v>9738</v>
      </c>
      <c r="D341" s="156" t="s">
        <v>584</v>
      </c>
      <c r="E341" s="156" t="s">
        <v>9737</v>
      </c>
      <c r="G341" s="156" t="s">
        <v>9737</v>
      </c>
      <c r="H341" s="156" t="s">
        <v>9732</v>
      </c>
      <c r="I341" s="156" t="s">
        <v>9732</v>
      </c>
      <c r="J341" s="156" t="s">
        <v>9732</v>
      </c>
      <c r="K341" s="156" t="s">
        <v>9767</v>
      </c>
      <c r="L341" s="156" t="s">
        <v>584</v>
      </c>
      <c r="M341" s="156" t="s">
        <v>584</v>
      </c>
      <c r="N341" s="156" t="s">
        <v>584</v>
      </c>
      <c r="O341" s="156" t="s">
        <v>584</v>
      </c>
    </row>
    <row r="342" spans="2:17" x14ac:dyDescent="0.3">
      <c r="B342" s="156" t="s">
        <v>590</v>
      </c>
      <c r="C342" s="156" t="s">
        <v>9738</v>
      </c>
      <c r="D342" s="156" t="s">
        <v>9888</v>
      </c>
      <c r="E342" s="156" t="s">
        <v>9740</v>
      </c>
      <c r="G342" s="156" t="s">
        <v>9737</v>
      </c>
      <c r="H342" s="156" t="s">
        <v>9732</v>
      </c>
      <c r="I342" s="156" t="s">
        <v>9732</v>
      </c>
      <c r="J342" s="156" t="s">
        <v>9732</v>
      </c>
      <c r="K342" s="156" t="s">
        <v>9729</v>
      </c>
      <c r="L342" s="156" t="s">
        <v>584</v>
      </c>
      <c r="M342" s="156" t="s">
        <v>584</v>
      </c>
      <c r="N342" s="156" t="s">
        <v>584</v>
      </c>
      <c r="O342" s="156" t="s">
        <v>584</v>
      </c>
    </row>
    <row r="343" spans="2:17" x14ac:dyDescent="0.3">
      <c r="B343" s="156" t="s">
        <v>592</v>
      </c>
      <c r="C343" s="156" t="s">
        <v>9738</v>
      </c>
      <c r="D343" s="156" t="s">
        <v>584</v>
      </c>
      <c r="E343" s="156" t="s">
        <v>9740</v>
      </c>
      <c r="G343" s="156" t="s">
        <v>9737</v>
      </c>
      <c r="H343" s="156" t="s">
        <v>9732</v>
      </c>
      <c r="I343" s="156" t="s">
        <v>9732</v>
      </c>
      <c r="J343" s="156" t="s">
        <v>9732</v>
      </c>
      <c r="K343" s="156" t="s">
        <v>9729</v>
      </c>
      <c r="L343" s="156" t="s">
        <v>9767</v>
      </c>
      <c r="M343" s="156" t="s">
        <v>584</v>
      </c>
      <c r="N343" s="156" t="s">
        <v>584</v>
      </c>
      <c r="O343" s="156" t="s">
        <v>584</v>
      </c>
    </row>
    <row r="344" spans="2:17" x14ac:dyDescent="0.3">
      <c r="B344" s="156" t="s">
        <v>593</v>
      </c>
      <c r="C344" s="156" t="s">
        <v>9738</v>
      </c>
      <c r="D344" s="156" t="s">
        <v>9733</v>
      </c>
      <c r="E344" s="156" t="s">
        <v>9740</v>
      </c>
      <c r="G344" s="156" t="s">
        <v>9737</v>
      </c>
      <c r="H344" s="156" t="s">
        <v>9732</v>
      </c>
      <c r="I344" s="156" t="s">
        <v>9732</v>
      </c>
      <c r="J344" s="156" t="s">
        <v>9732</v>
      </c>
      <c r="K344" s="156" t="s">
        <v>9729</v>
      </c>
      <c r="L344" s="156" t="s">
        <v>9767</v>
      </c>
      <c r="M344" s="156" t="s">
        <v>584</v>
      </c>
      <c r="N344" s="156" t="s">
        <v>584</v>
      </c>
      <c r="O344" s="156" t="s">
        <v>584</v>
      </c>
    </row>
    <row r="345" spans="2:17" x14ac:dyDescent="0.3">
      <c r="B345" s="156" t="s">
        <v>595</v>
      </c>
      <c r="C345" s="156" t="s">
        <v>9741</v>
      </c>
      <c r="D345" s="156" t="s">
        <v>584</v>
      </c>
      <c r="E345" s="156" t="s">
        <v>9740</v>
      </c>
      <c r="G345" s="156" t="s">
        <v>9737</v>
      </c>
      <c r="H345" s="156" t="s">
        <v>9732</v>
      </c>
      <c r="I345" s="156" t="s">
        <v>9732</v>
      </c>
      <c r="J345" s="156" t="s">
        <v>9732</v>
      </c>
      <c r="K345" s="156" t="s">
        <v>9729</v>
      </c>
      <c r="L345" s="156" t="s">
        <v>9767</v>
      </c>
      <c r="M345" s="156" t="s">
        <v>9767</v>
      </c>
      <c r="N345" s="156" t="s">
        <v>584</v>
      </c>
      <c r="O345" s="156" t="s">
        <v>584</v>
      </c>
    </row>
    <row r="346" spans="2:17" x14ac:dyDescent="0.3">
      <c r="B346" s="156" t="s">
        <v>596</v>
      </c>
      <c r="C346" s="156" t="s">
        <v>9741</v>
      </c>
      <c r="D346" s="156" t="s">
        <v>9888</v>
      </c>
      <c r="E346" s="156" t="s">
        <v>9740</v>
      </c>
      <c r="G346" s="156" t="s">
        <v>9737</v>
      </c>
      <c r="H346" s="156" t="s">
        <v>9732</v>
      </c>
      <c r="I346" s="156" t="s">
        <v>9732</v>
      </c>
      <c r="J346" s="156" t="s">
        <v>9732</v>
      </c>
      <c r="K346" s="156" t="s">
        <v>9729</v>
      </c>
      <c r="L346" s="156" t="s">
        <v>9767</v>
      </c>
      <c r="M346" s="156" t="s">
        <v>9767</v>
      </c>
      <c r="N346" s="156" t="s">
        <v>584</v>
      </c>
      <c r="O346" s="156" t="s">
        <v>584</v>
      </c>
    </row>
    <row r="347" spans="2:17" x14ac:dyDescent="0.3">
      <c r="B347" s="156" t="s">
        <v>598</v>
      </c>
      <c r="C347" s="156" t="s">
        <v>9741</v>
      </c>
      <c r="D347" s="156" t="s">
        <v>584</v>
      </c>
      <c r="E347" s="156" t="s">
        <v>9740</v>
      </c>
      <c r="G347" s="156" t="s">
        <v>9737</v>
      </c>
      <c r="H347" s="156" t="s">
        <v>9732</v>
      </c>
      <c r="I347" s="156" t="s">
        <v>9732</v>
      </c>
      <c r="J347" s="156" t="s">
        <v>9732</v>
      </c>
      <c r="K347" s="156" t="s">
        <v>9729</v>
      </c>
      <c r="L347" s="156" t="s">
        <v>9767</v>
      </c>
      <c r="M347" s="156" t="s">
        <v>9767</v>
      </c>
      <c r="N347" s="156" t="s">
        <v>9767</v>
      </c>
      <c r="O347" s="156" t="s">
        <v>584</v>
      </c>
    </row>
    <row r="348" spans="2:17" x14ac:dyDescent="0.3">
      <c r="B348" s="156" t="s">
        <v>599</v>
      </c>
      <c r="C348" s="156" t="s">
        <v>9741</v>
      </c>
      <c r="D348" s="156" t="s">
        <v>9733</v>
      </c>
      <c r="E348" s="156" t="s">
        <v>9740</v>
      </c>
      <c r="G348" s="156" t="s">
        <v>9737</v>
      </c>
      <c r="H348" s="156" t="s">
        <v>9732</v>
      </c>
      <c r="I348" s="156" t="s">
        <v>9732</v>
      </c>
      <c r="J348" s="156" t="s">
        <v>9732</v>
      </c>
      <c r="K348" s="156" t="s">
        <v>9729</v>
      </c>
      <c r="L348" s="156" t="s">
        <v>9767</v>
      </c>
      <c r="M348" s="156" t="s">
        <v>9767</v>
      </c>
      <c r="N348" s="156" t="s">
        <v>9767</v>
      </c>
      <c r="O348" s="156" t="s">
        <v>584</v>
      </c>
    </row>
    <row r="349" spans="2:17" x14ac:dyDescent="0.3">
      <c r="B349" s="156" t="s">
        <v>600</v>
      </c>
      <c r="C349" s="156" t="s">
        <v>9743</v>
      </c>
      <c r="D349" s="156" t="s">
        <v>584</v>
      </c>
      <c r="E349" s="156" t="s">
        <v>9740</v>
      </c>
      <c r="G349" s="156" t="s">
        <v>9737</v>
      </c>
      <c r="H349" s="156" t="s">
        <v>9732</v>
      </c>
      <c r="I349" s="156" t="s">
        <v>9732</v>
      </c>
      <c r="J349" s="156" t="s">
        <v>9732</v>
      </c>
      <c r="K349" s="156" t="s">
        <v>9729</v>
      </c>
      <c r="L349" s="156" t="s">
        <v>9767</v>
      </c>
      <c r="M349" s="156" t="s">
        <v>9767</v>
      </c>
      <c r="N349" s="156" t="s">
        <v>9767</v>
      </c>
      <c r="O349" s="156" t="s">
        <v>9767</v>
      </c>
    </row>
    <row r="350" spans="2:17" x14ac:dyDescent="0.3">
      <c r="B350" s="156" t="s">
        <v>601</v>
      </c>
      <c r="C350" s="156" t="s">
        <v>9743</v>
      </c>
      <c r="D350" s="156" t="s">
        <v>906</v>
      </c>
      <c r="E350" s="156" t="s">
        <v>9740</v>
      </c>
      <c r="G350" s="156" t="s">
        <v>9737</v>
      </c>
      <c r="H350" s="156" t="s">
        <v>9732</v>
      </c>
      <c r="I350" s="156" t="s">
        <v>9732</v>
      </c>
      <c r="J350" s="156" t="s">
        <v>9732</v>
      </c>
      <c r="K350" s="156" t="s">
        <v>9732</v>
      </c>
      <c r="L350" s="156" t="s">
        <v>9767</v>
      </c>
      <c r="M350" s="156" t="s">
        <v>9767</v>
      </c>
      <c r="N350" s="156" t="s">
        <v>9767</v>
      </c>
      <c r="O350" s="156" t="s">
        <v>9767</v>
      </c>
    </row>
    <row r="351" spans="2:17" x14ac:dyDescent="0.3">
      <c r="B351" s="156" t="s">
        <v>602</v>
      </c>
      <c r="C351" s="156" t="s">
        <v>9743</v>
      </c>
      <c r="D351" s="156" t="s">
        <v>9733</v>
      </c>
      <c r="E351" s="156" t="s">
        <v>9740</v>
      </c>
      <c r="G351" s="156" t="s">
        <v>9737</v>
      </c>
      <c r="H351" s="156" t="s">
        <v>9732</v>
      </c>
      <c r="I351" s="156" t="s">
        <v>9732</v>
      </c>
      <c r="J351" s="156" t="s">
        <v>9732</v>
      </c>
      <c r="K351" s="156" t="s">
        <v>9732</v>
      </c>
      <c r="L351" s="156" t="s">
        <v>9729</v>
      </c>
      <c r="M351" s="156" t="s">
        <v>9767</v>
      </c>
      <c r="N351" s="156" t="s">
        <v>9767</v>
      </c>
      <c r="O351" s="156" t="s">
        <v>9767</v>
      </c>
    </row>
    <row r="352" spans="2:17" x14ac:dyDescent="0.3">
      <c r="B352" s="156" t="s">
        <v>603</v>
      </c>
      <c r="C352" s="156" t="s">
        <v>9743</v>
      </c>
      <c r="D352" s="156" t="s">
        <v>9889</v>
      </c>
      <c r="E352" s="156" t="s">
        <v>9740</v>
      </c>
      <c r="G352" s="156" t="s">
        <v>9737</v>
      </c>
      <c r="H352" s="156" t="s">
        <v>9732</v>
      </c>
      <c r="I352" s="156" t="s">
        <v>9732</v>
      </c>
      <c r="J352" s="156" t="s">
        <v>9732</v>
      </c>
      <c r="K352" s="156" t="s">
        <v>9732</v>
      </c>
      <c r="L352" s="156" t="s">
        <v>9729</v>
      </c>
      <c r="M352" s="156" t="s">
        <v>9729</v>
      </c>
      <c r="N352" s="156" t="s">
        <v>9767</v>
      </c>
      <c r="O352" s="156" t="s">
        <v>9767</v>
      </c>
    </row>
  </sheetData>
  <pageMargins left="0.7" right="0.7" top="0.75" bottom="0.75" header="0.51180555555555496" footer="0.51180555555555496"/>
  <pageSetup firstPageNumber="0" orientation="portrait" horizontalDpi="300" verticalDpi="300"/>
  <pictur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2"/>
  <sheetViews>
    <sheetView showGridLines="0" zoomScaleNormal="100" workbookViewId="0">
      <selection activeCell="K16" sqref="K16"/>
    </sheetView>
  </sheetViews>
  <sheetFormatPr defaultRowHeight="15" x14ac:dyDescent="0.25"/>
  <cols>
    <col min="1" max="1" width="3" style="16" customWidth="1"/>
    <col min="2" max="2" width="23.140625" style="16" customWidth="1"/>
    <col min="3" max="3" width="2.85546875" style="16" customWidth="1"/>
    <col min="4" max="4" width="16.28515625" style="16" customWidth="1"/>
    <col min="5" max="5" width="14.140625" style="16" customWidth="1"/>
    <col min="6" max="6" width="9.5703125" style="16" customWidth="1"/>
    <col min="7" max="7" width="8.42578125" style="16" customWidth="1"/>
    <col min="8" max="8" width="7" style="16" customWidth="1"/>
    <col min="9" max="9" width="2.85546875" style="17" customWidth="1"/>
    <col min="10" max="10" width="3.140625" style="17" customWidth="1"/>
    <col min="11" max="11" width="23.42578125" style="16" customWidth="1"/>
    <col min="12" max="12" width="7" style="16" customWidth="1"/>
    <col min="13" max="13" width="2.85546875" style="16" customWidth="1"/>
    <col min="14" max="14" width="12.7109375" style="18" customWidth="1"/>
    <col min="15" max="15" width="9.140625" style="18" customWidth="1"/>
    <col min="16" max="16" width="13.42578125" style="18" customWidth="1"/>
    <col min="17" max="19" width="9.140625" style="18" customWidth="1"/>
    <col min="20" max="1025" width="9.140625" style="16" customWidth="1"/>
  </cols>
  <sheetData>
    <row r="1" spans="1:19" ht="14.25" customHeight="1" x14ac:dyDescent="0.25"/>
    <row r="2" spans="1:19" s="25" customFormat="1" ht="36.75" customHeight="1" x14ac:dyDescent="0.25">
      <c r="A2" s="19"/>
      <c r="B2" s="20" t="s">
        <v>28</v>
      </c>
      <c r="C2" s="21"/>
      <c r="D2" s="21"/>
      <c r="E2" s="22"/>
      <c r="F2" s="22"/>
      <c r="G2" s="23"/>
      <c r="H2" s="24"/>
      <c r="L2" s="19"/>
      <c r="M2" s="19"/>
      <c r="N2" s="19"/>
      <c r="O2" s="19"/>
      <c r="P2" s="19"/>
      <c r="Q2" s="19"/>
      <c r="R2" s="19"/>
      <c r="S2" s="19"/>
    </row>
    <row r="3" spans="1:19" s="27" customFormat="1" ht="15" customHeight="1" x14ac:dyDescent="0.3">
      <c r="A3" s="26"/>
      <c r="B3" s="26"/>
      <c r="C3" s="26"/>
      <c r="D3" s="26"/>
      <c r="E3" s="26"/>
      <c r="F3" s="26"/>
      <c r="L3" s="28" t="s">
        <v>29</v>
      </c>
      <c r="M3" s="26"/>
      <c r="N3" s="26"/>
      <c r="O3" s="26"/>
      <c r="P3" s="26"/>
      <c r="Q3" s="26"/>
      <c r="R3" s="26"/>
      <c r="S3" s="26"/>
    </row>
    <row r="4" spans="1:19" s="41" customFormat="1" ht="20.25" customHeight="1" x14ac:dyDescent="0.3">
      <c r="A4" s="29"/>
      <c r="B4" s="30" t="s">
        <v>30</v>
      </c>
      <c r="C4" s="29"/>
      <c r="D4" s="31" t="s">
        <v>31</v>
      </c>
      <c r="E4" s="32" t="s">
        <v>32</v>
      </c>
      <c r="F4" s="33" t="s">
        <v>33</v>
      </c>
      <c r="G4" s="33" t="s">
        <v>34</v>
      </c>
      <c r="H4" s="34" t="s">
        <v>35</v>
      </c>
      <c r="I4" s="35"/>
      <c r="J4" s="36"/>
      <c r="K4" s="33" t="s">
        <v>36</v>
      </c>
      <c r="L4" s="37"/>
      <c r="M4" s="29"/>
      <c r="N4" s="38" t="s">
        <v>37</v>
      </c>
      <c r="O4" s="39"/>
      <c r="P4" s="40"/>
      <c r="Q4" s="29"/>
      <c r="R4" s="29"/>
      <c r="S4" s="29"/>
    </row>
    <row r="5" spans="1:19" s="41" customFormat="1" x14ac:dyDescent="0.3">
      <c r="A5" s="29"/>
      <c r="B5" s="42" t="s">
        <v>9890</v>
      </c>
      <c r="C5" s="29"/>
      <c r="D5" s="43" t="s">
        <v>38</v>
      </c>
      <c r="E5" s="44">
        <f t="shared" ref="E5:E10" si="0">SUM(F5:G5)</f>
        <v>19</v>
      </c>
      <c r="F5" s="44">
        <v>19</v>
      </c>
      <c r="G5" s="45">
        <v>0</v>
      </c>
      <c r="H5" s="46">
        <f>ROUNDDOWN((E5-10)/2,0)+IF(OR(B7="Barbarian",B7="Fighter",B7="Monk",B7="Ranger"),E12,0)</f>
        <v>4</v>
      </c>
      <c r="I5" s="35">
        <v>4</v>
      </c>
      <c r="J5" s="47"/>
      <c r="K5" s="29" t="s">
        <v>40</v>
      </c>
      <c r="L5" s="48">
        <f>ROUNDDOWN((E6-10)/2,0)+IF(J5="*",E12,0)+IF(J5="**",E12*2,0)</f>
        <v>1</v>
      </c>
      <c r="M5" s="29"/>
      <c r="N5" s="29" t="s">
        <v>41</v>
      </c>
      <c r="O5" s="29"/>
      <c r="P5" s="29"/>
      <c r="Q5" s="29"/>
      <c r="R5" s="29"/>
      <c r="S5" s="29"/>
    </row>
    <row r="6" spans="1:19" s="41" customFormat="1" x14ac:dyDescent="0.3">
      <c r="A6" s="29"/>
      <c r="B6" s="49" t="s">
        <v>42</v>
      </c>
      <c r="C6" s="29"/>
      <c r="D6" s="43" t="s">
        <v>43</v>
      </c>
      <c r="E6" s="44">
        <f t="shared" si="0"/>
        <v>13</v>
      </c>
      <c r="F6" s="44">
        <v>13</v>
      </c>
      <c r="G6" s="45">
        <v>0</v>
      </c>
      <c r="H6" s="46">
        <f>ROUNDDOWN((E6-10)/2,0)+IF(OR(B7="Bard",B7="Monk",B7="Ranger",B7="Rogue"),E12,0)</f>
        <v>1</v>
      </c>
      <c r="I6" s="35">
        <v>4</v>
      </c>
      <c r="J6" s="47"/>
      <c r="K6" s="29" t="s">
        <v>44</v>
      </c>
      <c r="L6" s="48">
        <f>ROUNDDOWN((E9-10)/2,0)+IF(J6="*",E12,0)+IF(J6="**",E12*2,0)</f>
        <v>2</v>
      </c>
      <c r="M6" s="29"/>
      <c r="N6" s="29" t="s">
        <v>45</v>
      </c>
      <c r="O6" s="29"/>
      <c r="P6" s="29"/>
      <c r="Q6" s="29"/>
      <c r="R6" s="29"/>
      <c r="S6" s="29"/>
    </row>
    <row r="7" spans="1:19" s="41" customFormat="1" x14ac:dyDescent="0.3">
      <c r="A7" s="29"/>
      <c r="B7" s="42" t="s">
        <v>8192</v>
      </c>
      <c r="C7" s="29"/>
      <c r="D7" s="43" t="s">
        <v>47</v>
      </c>
      <c r="E7" s="44">
        <f t="shared" si="0"/>
        <v>17</v>
      </c>
      <c r="F7" s="44">
        <v>17</v>
      </c>
      <c r="G7" s="45">
        <v>0</v>
      </c>
      <c r="H7" s="46">
        <f>ROUNDDOWN((E7-10)/2,0)+IF(OR(B7="Barbarian",B7="Fighter",B7="Sorcerer"),E12,0)</f>
        <v>3</v>
      </c>
      <c r="I7" s="35">
        <v>2</v>
      </c>
      <c r="J7" s="47"/>
      <c r="K7" s="29" t="s">
        <v>48</v>
      </c>
      <c r="L7" s="48">
        <f>ROUNDDOWN((E8-10)/2,0)+IF(J7="*",E12,0)+IF(J7="**",E12*2,0)</f>
        <v>2</v>
      </c>
      <c r="M7" s="29"/>
      <c r="N7" s="29" t="s">
        <v>49</v>
      </c>
      <c r="O7" s="29"/>
      <c r="P7" s="29"/>
      <c r="Q7" s="29"/>
      <c r="R7" s="29"/>
      <c r="S7" s="29"/>
    </row>
    <row r="8" spans="1:19" s="41" customFormat="1" x14ac:dyDescent="0.3">
      <c r="A8" s="29"/>
      <c r="B8" s="49" t="s">
        <v>50</v>
      </c>
      <c r="C8" s="29"/>
      <c r="D8" s="43" t="s">
        <v>51</v>
      </c>
      <c r="E8" s="44">
        <f t="shared" si="0"/>
        <v>15</v>
      </c>
      <c r="F8" s="44">
        <v>15</v>
      </c>
      <c r="G8" s="45">
        <v>0</v>
      </c>
      <c r="H8" s="46">
        <f>ROUNDDOWN((E8-10)/2,0)+IF(OR(B7="Druid",B7="Rogue",B7="Wizard"),E12,0)</f>
        <v>2</v>
      </c>
      <c r="I8" s="35"/>
      <c r="J8" s="47"/>
      <c r="K8" s="29" t="s">
        <v>52</v>
      </c>
      <c r="L8" s="48">
        <f>ROUNDDOWN((E5-10)/2,0)+IF(J8="*",E12,0)+IF(J8="**",E12*2,0)</f>
        <v>4</v>
      </c>
      <c r="M8" s="29"/>
      <c r="N8" s="29" t="s">
        <v>53</v>
      </c>
      <c r="O8" s="29"/>
      <c r="P8" s="29"/>
      <c r="Q8" s="29"/>
      <c r="R8" s="29"/>
      <c r="S8" s="29"/>
    </row>
    <row r="9" spans="1:19" s="41" customFormat="1" x14ac:dyDescent="0.3">
      <c r="A9" s="29"/>
      <c r="B9" s="42"/>
      <c r="C9" s="29"/>
      <c r="D9" s="43" t="s">
        <v>54</v>
      </c>
      <c r="E9" s="44">
        <f t="shared" si="0"/>
        <v>15</v>
      </c>
      <c r="F9" s="44">
        <v>15</v>
      </c>
      <c r="G9" s="45">
        <v>0</v>
      </c>
      <c r="H9" s="46">
        <f>ROUNDDOWN((E9-10)/2,0)+IF(OR(B7="Cleric",B7="Druid",B7="Paladin",B7="Warlock"),E12,0)</f>
        <v>6</v>
      </c>
      <c r="I9" s="35">
        <v>2</v>
      </c>
      <c r="J9" s="47"/>
      <c r="K9" s="29" t="s">
        <v>55</v>
      </c>
      <c r="L9" s="48">
        <f>ROUNDDOWN((E10-10)/2,0)+IF(J9="*",E12,0)+IF(J9="**",E12*2,0)</f>
        <v>4</v>
      </c>
      <c r="M9" s="29"/>
      <c r="N9" s="29"/>
      <c r="O9" s="29"/>
      <c r="P9" s="29"/>
      <c r="Q9" s="29"/>
      <c r="R9" s="29"/>
      <c r="S9" s="29"/>
    </row>
    <row r="10" spans="1:19" s="41" customFormat="1" x14ac:dyDescent="0.3">
      <c r="A10" s="29"/>
      <c r="B10" s="49" t="s">
        <v>56</v>
      </c>
      <c r="C10" s="29"/>
      <c r="D10" s="50" t="s">
        <v>57</v>
      </c>
      <c r="E10" s="51">
        <f t="shared" si="0"/>
        <v>19</v>
      </c>
      <c r="F10" s="51">
        <v>19</v>
      </c>
      <c r="G10" s="52">
        <v>0</v>
      </c>
      <c r="H10" s="53">
        <f>ROUNDDOWN((E10-10)/2,0)+IF(OR(B7="Bard",B7="Paladin",B7="Sorcerer",B7="Warlock"),E12,0)</f>
        <v>8</v>
      </c>
      <c r="I10" s="35">
        <v>1</v>
      </c>
      <c r="J10" s="47"/>
      <c r="K10" s="29" t="s">
        <v>58</v>
      </c>
      <c r="L10" s="48">
        <f>ROUNDDOWN((E8-10)/2,0)+IF(J10="*",E12,0)+IF(J10="**",E12*2,0)</f>
        <v>2</v>
      </c>
      <c r="M10" s="29"/>
      <c r="N10" s="29" t="s">
        <v>59</v>
      </c>
      <c r="O10" s="29"/>
      <c r="P10" s="29"/>
      <c r="Q10" s="29"/>
      <c r="R10" s="29"/>
      <c r="S10" s="29"/>
    </row>
    <row r="11" spans="1:19" s="41" customFormat="1" x14ac:dyDescent="0.3">
      <c r="A11" s="29"/>
      <c r="B11" s="42" t="s">
        <v>60</v>
      </c>
      <c r="C11" s="29"/>
      <c r="D11" s="26"/>
      <c r="E11" s="29"/>
      <c r="F11" s="29"/>
      <c r="G11" s="29"/>
      <c r="H11" s="29"/>
      <c r="I11" s="35"/>
      <c r="J11" s="47"/>
      <c r="K11" s="29" t="s">
        <v>61</v>
      </c>
      <c r="L11" s="48">
        <f>ROUNDDOWN((E9-10)/2,0)+IF(J11="*",E12,0)+IF(J11="**",E12*2,0)</f>
        <v>2</v>
      </c>
      <c r="M11" s="29"/>
      <c r="N11" s="29"/>
      <c r="O11" s="29"/>
      <c r="P11" s="29"/>
      <c r="Q11" s="29"/>
      <c r="R11" s="29"/>
      <c r="S11" s="29"/>
    </row>
    <row r="12" spans="1:19" s="41" customFormat="1" x14ac:dyDescent="0.3">
      <c r="A12" s="29"/>
      <c r="B12" s="49" t="s">
        <v>62</v>
      </c>
      <c r="C12" s="29"/>
      <c r="D12" s="54" t="s">
        <v>63</v>
      </c>
      <c r="E12" s="55">
        <f>2+(IF(B17&gt;=5,1,0))+(IF(B17&gt;=9,1,0))+(IF(B17&gt;=13,1,0))+(IF(B17&gt;=17,1,0))</f>
        <v>4</v>
      </c>
      <c r="F12" s="56"/>
      <c r="G12" s="29"/>
      <c r="H12" s="29"/>
      <c r="I12" s="35"/>
      <c r="J12" s="47" t="s">
        <v>39</v>
      </c>
      <c r="K12" s="29" t="s">
        <v>64</v>
      </c>
      <c r="L12" s="48">
        <f>ROUNDDOWN((E10-10)/2,0)+IF(J12="*",E12,0)+IF(J12="**",E12*2,0)</f>
        <v>8</v>
      </c>
      <c r="M12" s="29"/>
      <c r="N12" s="29" t="s">
        <v>65</v>
      </c>
      <c r="O12" s="29"/>
      <c r="P12" s="29"/>
      <c r="Q12" s="29"/>
      <c r="R12" s="29"/>
      <c r="S12" s="29"/>
    </row>
    <row r="13" spans="1:19" s="41" customFormat="1" x14ac:dyDescent="0.3">
      <c r="A13" s="29"/>
      <c r="B13" s="42" t="s">
        <v>66</v>
      </c>
      <c r="C13" s="29"/>
      <c r="D13" s="57"/>
      <c r="E13" s="29"/>
      <c r="F13" s="29"/>
      <c r="G13" s="29"/>
      <c r="H13" s="29"/>
      <c r="I13" s="35"/>
      <c r="J13" s="47"/>
      <c r="K13" s="29" t="s">
        <v>67</v>
      </c>
      <c r="L13" s="48">
        <f>ROUNDDOWN((E8-10)/2,0)+IF(J13="*",E12,0)+IF(J13="**",E12*2,0)</f>
        <v>2</v>
      </c>
      <c r="M13" s="29"/>
      <c r="N13" s="29"/>
      <c r="O13" s="29"/>
      <c r="P13" s="29"/>
      <c r="Q13" s="29"/>
      <c r="R13" s="29"/>
      <c r="S13" s="29"/>
    </row>
    <row r="14" spans="1:19" s="41" customFormat="1" x14ac:dyDescent="0.3">
      <c r="A14" s="29"/>
      <c r="B14" s="49" t="s">
        <v>68</v>
      </c>
      <c r="C14" s="29"/>
      <c r="D14" s="58" t="s">
        <v>69</v>
      </c>
      <c r="E14" s="59">
        <v>19</v>
      </c>
      <c r="F14" s="60"/>
      <c r="G14" s="29"/>
      <c r="H14" s="29"/>
      <c r="I14" s="35"/>
      <c r="J14" s="47"/>
      <c r="K14" s="29" t="s">
        <v>70</v>
      </c>
      <c r="L14" s="48">
        <f>ROUNDDOWN((E9-10)/2,0)+IF(J14="*",E12,0)+IF(J14="**",E12*2,0)</f>
        <v>2</v>
      </c>
      <c r="M14" s="29"/>
      <c r="N14" s="29" t="s">
        <v>71</v>
      </c>
      <c r="O14" s="29"/>
      <c r="P14" s="29"/>
      <c r="Q14" s="29"/>
      <c r="R14" s="29"/>
      <c r="S14" s="29"/>
    </row>
    <row r="15" spans="1:19" s="41" customFormat="1" x14ac:dyDescent="0.3">
      <c r="A15" s="29"/>
      <c r="B15" s="42" t="s">
        <v>9891</v>
      </c>
      <c r="C15" s="29"/>
      <c r="D15" s="43" t="s">
        <v>72</v>
      </c>
      <c r="E15" s="48">
        <f>ROUNDDOWN((E6-10)/2,0)+E12</f>
        <v>5</v>
      </c>
      <c r="F15" s="56"/>
      <c r="G15" s="29"/>
      <c r="H15" s="29"/>
      <c r="I15" s="35"/>
      <c r="J15" s="47" t="s">
        <v>39</v>
      </c>
      <c r="K15" s="29" t="s">
        <v>73</v>
      </c>
      <c r="L15" s="48">
        <f>ROUNDDOWN((E8-10)/2,0)+IF(J15="*",E12,0)+IF(J15="**",E12*2,0)</f>
        <v>6</v>
      </c>
      <c r="M15" s="29"/>
      <c r="N15" s="29"/>
      <c r="O15" s="29"/>
      <c r="P15" s="29"/>
      <c r="Q15" s="29"/>
      <c r="R15" s="29"/>
      <c r="S15" s="29"/>
    </row>
    <row r="16" spans="1:19" s="41" customFormat="1" x14ac:dyDescent="0.3">
      <c r="A16" s="29"/>
      <c r="B16" s="49" t="s">
        <v>74</v>
      </c>
      <c r="C16" s="29"/>
      <c r="D16" s="50" t="s">
        <v>75</v>
      </c>
      <c r="E16" s="61">
        <f>(IF(OR(B13="Dwarf - Mountain Dwarf",B13="Dwarf - Hill Dwarf",B13="Halfling - Stout",B13="Halfling - Lightfoot",B13="Gnome",),25,0))+(IF(OR(B13="Elf - Drow",B13="Elf - High Elf",B13="Human",B13="Dragonborn",B13="Half Orc",B13="Tiefling",B13="Half Elf",),30,0))+(IF(B13="Elf - Wood/Wild Elf",35,0))</f>
        <v>30</v>
      </c>
      <c r="F16" s="56"/>
      <c r="G16" s="29"/>
      <c r="H16" s="29"/>
      <c r="I16" s="35"/>
      <c r="J16" s="47"/>
      <c r="K16" s="29" t="s">
        <v>76</v>
      </c>
      <c r="L16" s="48">
        <f>ROUNDDOWN((E9-10)/2,0)+IF(J16="*",E12,0)+IF(J16="**",E12*2,0)</f>
        <v>2</v>
      </c>
      <c r="M16" s="29"/>
      <c r="N16" s="29"/>
      <c r="O16" s="29"/>
      <c r="P16" s="29"/>
      <c r="Q16" s="29"/>
      <c r="R16" s="29"/>
      <c r="S16" s="29"/>
    </row>
    <row r="17" spans="1:19" s="41" customFormat="1" x14ac:dyDescent="0.3">
      <c r="A17" s="29"/>
      <c r="B17" s="62">
        <v>12</v>
      </c>
      <c r="C17" s="29"/>
      <c r="D17" s="63"/>
      <c r="E17" s="39"/>
      <c r="F17" s="29"/>
      <c r="G17" s="29"/>
      <c r="H17" s="29"/>
      <c r="I17" s="35"/>
      <c r="J17" s="47"/>
      <c r="K17" s="29" t="s">
        <v>77</v>
      </c>
      <c r="L17" s="48">
        <f>ROUNDDOWN((E10-10)/2,0)+IF(J17="*",E12,0)+IF(J17="**",E12*2,0)</f>
        <v>4</v>
      </c>
      <c r="M17" s="29"/>
      <c r="N17" s="38" t="s">
        <v>78</v>
      </c>
      <c r="O17" s="39"/>
      <c r="P17" s="40"/>
      <c r="Q17" s="29"/>
      <c r="R17" s="29"/>
      <c r="S17" s="29"/>
    </row>
    <row r="18" spans="1:19" s="41" customFormat="1" x14ac:dyDescent="0.3">
      <c r="A18" s="29"/>
      <c r="B18" s="49" t="s">
        <v>79</v>
      </c>
      <c r="C18" s="29"/>
      <c r="D18" s="43" t="s">
        <v>80</v>
      </c>
      <c r="E18" s="64">
        <f>SUM(40,104)</f>
        <v>144</v>
      </c>
      <c r="I18" s="35"/>
      <c r="J18" s="47"/>
      <c r="K18" s="29" t="s">
        <v>81</v>
      </c>
      <c r="L18" s="48">
        <f>ROUNDDOWN((E10-10)/2,0)+IF(J18="*",E12,0)+IF(J18="**",E12*2,0)</f>
        <v>4</v>
      </c>
      <c r="M18" s="29"/>
      <c r="N18" s="29" t="s">
        <v>82</v>
      </c>
      <c r="O18" s="29"/>
      <c r="P18" s="29"/>
      <c r="Q18" s="29"/>
      <c r="R18" s="29"/>
      <c r="S18" s="29"/>
    </row>
    <row r="19" spans="1:19" s="41" customFormat="1" x14ac:dyDescent="0.3">
      <c r="A19" s="29"/>
      <c r="B19" s="42">
        <v>0</v>
      </c>
      <c r="C19" s="29"/>
      <c r="D19" s="65" t="s">
        <v>83</v>
      </c>
      <c r="E19" s="66" t="s">
        <v>9892</v>
      </c>
      <c r="F19" s="67"/>
      <c r="G19" s="29"/>
      <c r="H19" s="29" t="s">
        <v>84</v>
      </c>
      <c r="I19" s="35"/>
      <c r="J19" s="47"/>
      <c r="K19" s="29" t="s">
        <v>85</v>
      </c>
      <c r="L19" s="48">
        <f>ROUNDDOWN((E8-10)/2,0)+IF(J19="*",E12,0)+IF(J19="**",E12*2,0)</f>
        <v>2</v>
      </c>
      <c r="M19" s="29"/>
      <c r="N19" s="29"/>
      <c r="O19" s="29"/>
      <c r="P19" s="29"/>
      <c r="Q19" s="29"/>
      <c r="R19" s="29"/>
      <c r="S19" s="29"/>
    </row>
    <row r="20" spans="1:19" s="41" customFormat="1" x14ac:dyDescent="0.3">
      <c r="A20" s="29"/>
      <c r="B20" s="42"/>
      <c r="C20" s="29"/>
      <c r="D20" s="50" t="s">
        <v>86</v>
      </c>
      <c r="E20" s="61" t="str">
        <f>CONCATENATE("1d",TEXT(IF(B7="Barbarian",12,0)+IF(OR(B7="Bard",B7="Cleric",B7="Druid",B7="Monk",B7="Rogue",B7="Warlock"),8,0)+IF(OR(B7="Fighter",B7="Paladin",B7="Ranger",),10,0)+IF(OR(B7="Sorcerer",B7="Wizard"),6,0),"0"))</f>
        <v>1d10</v>
      </c>
      <c r="F20" s="56"/>
      <c r="G20" s="29"/>
      <c r="H20" s="29"/>
      <c r="I20" s="35"/>
      <c r="J20" s="47"/>
      <c r="K20" s="29" t="s">
        <v>87</v>
      </c>
      <c r="L20" s="48">
        <f>ROUNDDOWN((E6-10)/2,0)+IF(J20="*",E12,0)+IF(J20="**",E12*2,0)</f>
        <v>1</v>
      </c>
      <c r="M20" s="29"/>
      <c r="N20" s="29"/>
      <c r="O20" s="29"/>
      <c r="P20" s="29"/>
      <c r="Q20" s="29"/>
      <c r="R20" s="29"/>
      <c r="S20" s="29"/>
    </row>
    <row r="21" spans="1:19" s="41" customFormat="1" x14ac:dyDescent="0.3">
      <c r="A21" s="29"/>
      <c r="B21" s="49" t="s">
        <v>88</v>
      </c>
      <c r="C21" s="29"/>
      <c r="D21" s="57"/>
      <c r="E21" s="29"/>
      <c r="F21" s="29"/>
      <c r="G21" s="29"/>
      <c r="H21" s="29"/>
      <c r="I21" s="35"/>
      <c r="J21" s="47"/>
      <c r="K21" s="29" t="s">
        <v>89</v>
      </c>
      <c r="L21" s="48">
        <f>ROUNDDOWN((E6-10)/2,0)+IF(J21="*",E12,0)+IF(J21="**",E12*2,0)</f>
        <v>1</v>
      </c>
      <c r="M21" s="29"/>
      <c r="N21" s="38" t="s">
        <v>90</v>
      </c>
      <c r="O21" s="39"/>
      <c r="P21" s="40"/>
      <c r="Q21" s="29"/>
      <c r="R21" s="29"/>
      <c r="S21" s="29"/>
    </row>
    <row r="22" spans="1:19" s="41" customFormat="1" x14ac:dyDescent="0.3">
      <c r="A22" s="29"/>
      <c r="B22" s="42">
        <v>32</v>
      </c>
      <c r="C22" s="29"/>
      <c r="D22" s="31" t="s">
        <v>91</v>
      </c>
      <c r="E22" s="37"/>
      <c r="F22" s="29"/>
      <c r="G22" s="29"/>
      <c r="H22" s="29"/>
      <c r="I22" s="35"/>
      <c r="J22" s="68"/>
      <c r="K22" s="69" t="s">
        <v>92</v>
      </c>
      <c r="L22" s="61">
        <f>ROUNDDOWN((E9-10)/2,0)+IF(J22="*",E12,0)+IF(J22="**",E12*2,0)</f>
        <v>2</v>
      </c>
      <c r="M22" s="29"/>
      <c r="N22" s="29"/>
      <c r="O22" s="29"/>
      <c r="P22" s="29"/>
      <c r="Q22" s="29"/>
      <c r="R22" s="29"/>
      <c r="S22" s="29"/>
    </row>
    <row r="23" spans="1:19" s="41" customFormat="1" x14ac:dyDescent="0.3">
      <c r="A23" s="29"/>
      <c r="B23" s="49" t="s">
        <v>93</v>
      </c>
      <c r="C23" s="29"/>
      <c r="D23" s="43" t="s">
        <v>94</v>
      </c>
      <c r="E23" s="70"/>
      <c r="F23" s="29"/>
      <c r="G23" s="29"/>
      <c r="H23" s="29"/>
      <c r="I23" s="35"/>
      <c r="J23" s="35"/>
      <c r="K23" s="29"/>
      <c r="L23" s="29"/>
      <c r="M23" s="29"/>
      <c r="N23" s="29"/>
      <c r="O23" s="29"/>
      <c r="P23" s="29"/>
      <c r="Q23" s="29"/>
      <c r="R23" s="29"/>
      <c r="S23" s="29"/>
    </row>
    <row r="24" spans="1:19" s="41" customFormat="1" x14ac:dyDescent="0.3">
      <c r="A24" s="29"/>
      <c r="B24" s="42" t="s">
        <v>95</v>
      </c>
      <c r="C24" s="29"/>
      <c r="D24" s="50" t="s">
        <v>96</v>
      </c>
      <c r="E24" s="71"/>
      <c r="F24" s="29"/>
      <c r="G24" s="29"/>
      <c r="H24" s="29"/>
      <c r="I24" s="35"/>
      <c r="J24" s="72"/>
      <c r="K24" s="39" t="s">
        <v>97</v>
      </c>
      <c r="L24" s="55">
        <f>10+L16</f>
        <v>12</v>
      </c>
      <c r="M24" s="29"/>
      <c r="N24" s="29"/>
      <c r="O24" s="29"/>
      <c r="P24" s="29"/>
      <c r="Q24" s="29"/>
      <c r="R24" s="29"/>
      <c r="S24" s="29"/>
    </row>
    <row r="25" spans="1:19" s="41" customFormat="1" x14ac:dyDescent="0.3">
      <c r="A25" s="29"/>
      <c r="B25" s="49" t="s">
        <v>98</v>
      </c>
      <c r="C25" s="29"/>
      <c r="D25" s="29"/>
      <c r="E25" s="29"/>
      <c r="F25" s="29"/>
      <c r="G25" s="29"/>
      <c r="H25" s="29"/>
      <c r="I25" s="35"/>
      <c r="J25" s="35"/>
      <c r="L25" s="29"/>
      <c r="M25" s="29"/>
      <c r="N25" s="38" t="s">
        <v>99</v>
      </c>
      <c r="O25" s="39"/>
      <c r="P25" s="40"/>
      <c r="Q25" s="29"/>
      <c r="R25" s="29"/>
      <c r="S25" s="29"/>
    </row>
    <row r="26" spans="1:19" s="41" customFormat="1" x14ac:dyDescent="0.3">
      <c r="A26" s="29"/>
      <c r="B26" s="42">
        <v>260</v>
      </c>
      <c r="C26" s="29"/>
      <c r="D26" s="29"/>
      <c r="E26" s="29"/>
      <c r="F26" s="29"/>
      <c r="G26" s="29"/>
      <c r="H26" s="29"/>
      <c r="I26" s="35"/>
      <c r="J26" s="35"/>
      <c r="L26" s="29"/>
      <c r="M26" s="29"/>
      <c r="N26" s="29"/>
      <c r="O26" s="29"/>
      <c r="P26" s="29"/>
      <c r="Q26" s="29"/>
      <c r="R26" s="29"/>
      <c r="S26" s="29"/>
    </row>
    <row r="27" spans="1:19" s="41" customFormat="1" x14ac:dyDescent="0.3">
      <c r="A27" s="29"/>
      <c r="B27" s="49" t="s">
        <v>100</v>
      </c>
      <c r="C27" s="29"/>
      <c r="D27" s="31" t="s">
        <v>101</v>
      </c>
      <c r="E27" s="73"/>
      <c r="F27" s="73"/>
      <c r="G27" s="74"/>
      <c r="H27" s="37"/>
      <c r="I27" s="35"/>
      <c r="J27" s="35"/>
      <c r="K27" s="29"/>
      <c r="L27" s="29"/>
      <c r="M27" s="29"/>
      <c r="N27" s="29"/>
      <c r="O27" s="29"/>
      <c r="P27" s="29"/>
      <c r="Q27" s="29"/>
      <c r="R27" s="29"/>
      <c r="S27" s="29"/>
    </row>
    <row r="28" spans="1:19" s="41" customFormat="1" x14ac:dyDescent="0.3">
      <c r="A28" s="29"/>
      <c r="B28" s="42" t="s">
        <v>102</v>
      </c>
      <c r="C28" s="29"/>
      <c r="D28" s="50" t="s">
        <v>30</v>
      </c>
      <c r="E28" s="75" t="s">
        <v>103</v>
      </c>
      <c r="F28" s="75" t="s">
        <v>104</v>
      </c>
      <c r="G28" s="76" t="s">
        <v>105</v>
      </c>
      <c r="H28" s="77"/>
      <c r="I28" s="35"/>
      <c r="J28" s="35"/>
      <c r="K28" s="29"/>
      <c r="L28" s="29"/>
      <c r="M28" s="29"/>
      <c r="N28" s="29"/>
      <c r="O28" s="29"/>
      <c r="P28" s="29"/>
      <c r="Q28" s="29"/>
      <c r="R28" s="29"/>
      <c r="S28" s="29"/>
    </row>
    <row r="29" spans="1:19" s="41" customFormat="1" x14ac:dyDescent="0.3">
      <c r="A29" s="29"/>
      <c r="B29" s="49" t="s">
        <v>106</v>
      </c>
      <c r="C29" s="29"/>
      <c r="D29" s="29"/>
      <c r="E29" s="29"/>
      <c r="F29" s="29"/>
      <c r="G29" s="29"/>
      <c r="H29" s="29"/>
      <c r="I29" s="35"/>
      <c r="J29" s="35"/>
      <c r="K29" s="29"/>
      <c r="L29" s="29"/>
      <c r="M29" s="29"/>
      <c r="N29" s="38" t="s">
        <v>107</v>
      </c>
      <c r="O29" s="39"/>
      <c r="P29" s="40"/>
      <c r="Q29" s="29"/>
      <c r="R29" s="29"/>
      <c r="S29" s="29"/>
    </row>
    <row r="30" spans="1:19" s="41" customFormat="1" x14ac:dyDescent="0.3">
      <c r="A30" s="29"/>
      <c r="B30" s="42" t="s">
        <v>108</v>
      </c>
      <c r="C30" s="29"/>
      <c r="D30" s="29"/>
      <c r="E30" s="29"/>
      <c r="F30" s="29"/>
      <c r="G30" s="29"/>
      <c r="H30" s="29"/>
      <c r="I30" s="35"/>
      <c r="J30" s="35"/>
      <c r="K30" s="29"/>
      <c r="L30" s="29"/>
      <c r="M30" s="29"/>
      <c r="N30" s="29"/>
      <c r="O30" s="29"/>
      <c r="P30" s="29"/>
      <c r="Q30" s="29"/>
      <c r="R30" s="29"/>
      <c r="S30" s="29"/>
    </row>
    <row r="31" spans="1:19" s="41" customFormat="1" ht="15" customHeight="1" x14ac:dyDescent="0.3">
      <c r="A31" s="29"/>
      <c r="B31" s="49" t="s">
        <v>109</v>
      </c>
      <c r="C31" s="29"/>
      <c r="D31" s="29"/>
      <c r="E31" s="29"/>
      <c r="F31" s="29"/>
      <c r="G31" s="29"/>
      <c r="H31" s="29"/>
      <c r="I31" s="35"/>
      <c r="J31" s="35"/>
      <c r="K31" s="29"/>
      <c r="L31" s="29"/>
      <c r="M31" s="29"/>
      <c r="N31" s="29"/>
      <c r="O31" s="29"/>
      <c r="P31" s="29"/>
      <c r="Q31" s="29"/>
      <c r="R31" s="29"/>
      <c r="S31" s="29"/>
    </row>
    <row r="32" spans="1:19" s="41" customFormat="1" ht="18.75" customHeight="1" x14ac:dyDescent="0.3">
      <c r="A32" s="29"/>
      <c r="B32" s="78" t="s">
        <v>110</v>
      </c>
      <c r="C32" s="29"/>
      <c r="D32" s="29"/>
      <c r="E32" s="29"/>
      <c r="F32" s="29"/>
      <c r="G32" s="29"/>
      <c r="H32" s="29"/>
      <c r="I32" s="35"/>
      <c r="J32" s="35"/>
      <c r="K32" s="29"/>
      <c r="L32" s="29"/>
      <c r="M32" s="29"/>
      <c r="N32" s="29"/>
      <c r="O32" s="29"/>
      <c r="P32" s="29"/>
      <c r="Q32" s="29"/>
      <c r="R32" s="29"/>
      <c r="S32" s="29"/>
    </row>
  </sheetData>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Classes!$B$5:$B$17</xm:f>
          </x14:formula1>
          <x14:formula2>
            <xm:f>0</xm:f>
          </x14:formula2>
          <xm:sqref>B7</xm:sqref>
        </x14:dataValidation>
        <x14:dataValidation type="list" showInputMessage="1" showErrorMessage="1" xr:uid="{00000000-0002-0000-0100-000001000000}">
          <x14:formula1>
            <xm:f>Races!$B$149:$B$162</xm:f>
          </x14:formula1>
          <x14:formula2>
            <xm:f>0</xm:f>
          </x14:formula2>
          <xm:sqref>B13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69"/>
  <sheetViews>
    <sheetView showGridLines="0" zoomScaleNormal="100" workbookViewId="0">
      <selection activeCell="D51" sqref="D51"/>
    </sheetView>
  </sheetViews>
  <sheetFormatPr defaultRowHeight="15" x14ac:dyDescent="0.25"/>
  <cols>
    <col min="1" max="1" width="3" style="1" customWidth="1"/>
    <col min="2" max="2" width="27" style="1" customWidth="1"/>
    <col min="3" max="3" width="15.85546875" style="1" customWidth="1"/>
    <col min="4" max="4" width="19" style="1" customWidth="1"/>
    <col min="5" max="5" width="11.85546875" style="1" customWidth="1"/>
    <col min="6" max="6" width="14.140625" style="1" customWidth="1"/>
    <col min="7" max="7" width="2.7109375" style="1" customWidth="1"/>
    <col min="8" max="9" width="9.140625" style="1" customWidth="1"/>
    <col min="10" max="10" width="17.85546875" style="1" customWidth="1"/>
    <col min="11" max="11" width="5.42578125" style="1" customWidth="1"/>
    <col min="12" max="1025" width="9.140625" style="1" customWidth="1"/>
  </cols>
  <sheetData>
    <row r="1" spans="1:9" ht="14.25" customHeight="1" x14ac:dyDescent="0.25"/>
    <row r="2" spans="1:9" s="82" customFormat="1" ht="36.75" x14ac:dyDescent="0.6">
      <c r="A2" s="25"/>
      <c r="B2" s="79" t="s">
        <v>111</v>
      </c>
      <c r="C2" s="23"/>
      <c r="D2" s="80"/>
      <c r="E2" s="23"/>
      <c r="F2" s="81"/>
      <c r="G2" s="25"/>
      <c r="H2" s="25"/>
      <c r="I2" s="25"/>
    </row>
    <row r="3" spans="1:9" s="82" customFormat="1" ht="15" customHeight="1" x14ac:dyDescent="0.6">
      <c r="B3" s="83"/>
      <c r="C3" s="25"/>
      <c r="D3" s="84"/>
      <c r="E3" s="25"/>
      <c r="F3" s="25"/>
      <c r="G3" s="25"/>
      <c r="H3" s="25"/>
      <c r="I3" s="25"/>
    </row>
    <row r="4" spans="1:9" s="85" customFormat="1" x14ac:dyDescent="0.3">
      <c r="B4" s="86" t="s">
        <v>112</v>
      </c>
      <c r="C4" s="87" t="s">
        <v>113</v>
      </c>
      <c r="D4" s="27"/>
      <c r="E4" s="27"/>
      <c r="F4" s="27"/>
      <c r="G4" s="27"/>
      <c r="H4" s="88" t="s">
        <v>114</v>
      </c>
      <c r="I4" s="89"/>
    </row>
    <row r="5" spans="1:9" s="85" customFormat="1" ht="15" customHeight="1" x14ac:dyDescent="0.3">
      <c r="B5" s="90">
        <f>SUM(Character!E5*15)</f>
        <v>285</v>
      </c>
      <c r="C5" s="91">
        <f>B5-F15-F23-F28-D51-D68</f>
        <v>261</v>
      </c>
      <c r="D5" s="27"/>
      <c r="E5" s="27"/>
      <c r="F5" s="27"/>
      <c r="G5" s="27"/>
      <c r="H5" s="92" t="s">
        <v>115</v>
      </c>
      <c r="I5" s="48">
        <v>0</v>
      </c>
    </row>
    <row r="6" spans="1:9" s="85" customFormat="1" ht="15" customHeight="1" x14ac:dyDescent="0.3">
      <c r="B6" s="27"/>
      <c r="C6" s="27"/>
      <c r="D6" s="27"/>
      <c r="E6" s="27"/>
      <c r="F6" s="27"/>
      <c r="G6" s="27"/>
      <c r="H6" s="92" t="s">
        <v>116</v>
      </c>
      <c r="I6" s="48">
        <v>0</v>
      </c>
    </row>
    <row r="7" spans="1:9" s="85" customFormat="1" ht="15" customHeight="1" x14ac:dyDescent="0.3">
      <c r="B7" s="93"/>
      <c r="C7" s="27"/>
      <c r="D7" s="27"/>
      <c r="E7" s="27"/>
      <c r="F7" s="27"/>
      <c r="G7" s="27"/>
      <c r="H7" s="92" t="s">
        <v>117</v>
      </c>
      <c r="I7" s="48">
        <v>0</v>
      </c>
    </row>
    <row r="8" spans="1:9" s="94" customFormat="1" ht="15" customHeight="1" x14ac:dyDescent="0.35">
      <c r="B8" s="95" t="s">
        <v>118</v>
      </c>
      <c r="C8" s="96"/>
      <c r="D8" s="96"/>
      <c r="E8" s="96"/>
      <c r="F8" s="89"/>
      <c r="G8" s="41"/>
      <c r="H8" s="92" t="s">
        <v>119</v>
      </c>
      <c r="I8" s="48">
        <v>0</v>
      </c>
    </row>
    <row r="9" spans="1:9" s="94" customFormat="1" ht="15" customHeight="1" x14ac:dyDescent="0.3">
      <c r="B9" s="97" t="s">
        <v>120</v>
      </c>
      <c r="C9" s="98" t="s">
        <v>121</v>
      </c>
      <c r="D9" s="98" t="s">
        <v>38</v>
      </c>
      <c r="E9" s="98" t="s">
        <v>122</v>
      </c>
      <c r="F9" s="99" t="s">
        <v>123</v>
      </c>
      <c r="G9" s="41"/>
      <c r="H9" s="100" t="s">
        <v>124</v>
      </c>
      <c r="I9" s="61">
        <v>0</v>
      </c>
    </row>
    <row r="10" spans="1:9" s="94" customFormat="1" x14ac:dyDescent="0.3">
      <c r="B10" s="101" t="s">
        <v>125</v>
      </c>
      <c r="C10" s="102"/>
      <c r="D10" s="102"/>
      <c r="E10" s="102"/>
      <c r="F10" s="103">
        <v>2</v>
      </c>
      <c r="G10" s="41"/>
      <c r="H10" s="41"/>
      <c r="I10" s="41"/>
    </row>
    <row r="11" spans="1:9" s="94" customFormat="1" x14ac:dyDescent="0.3">
      <c r="B11" s="104" t="s">
        <v>126</v>
      </c>
      <c r="C11" s="56"/>
      <c r="D11" s="56"/>
      <c r="E11" s="56"/>
      <c r="F11" s="48">
        <v>6</v>
      </c>
      <c r="G11" s="41"/>
      <c r="H11" s="41"/>
      <c r="I11" s="41"/>
    </row>
    <row r="12" spans="1:9" s="94" customFormat="1" x14ac:dyDescent="0.3">
      <c r="B12" s="104"/>
      <c r="C12" s="56"/>
      <c r="D12" s="56"/>
      <c r="E12" s="56"/>
      <c r="F12" s="48"/>
      <c r="G12" s="41"/>
      <c r="H12" s="41"/>
      <c r="I12" s="41"/>
    </row>
    <row r="13" spans="1:9" s="94" customFormat="1" x14ac:dyDescent="0.3">
      <c r="B13" s="104"/>
      <c r="C13" s="56"/>
      <c r="D13" s="56"/>
      <c r="E13" s="56"/>
      <c r="F13" s="48"/>
      <c r="G13" s="41"/>
      <c r="H13" s="41"/>
      <c r="I13" s="41"/>
    </row>
    <row r="14" spans="1:9" s="94" customFormat="1" x14ac:dyDescent="0.3">
      <c r="B14" s="105"/>
      <c r="C14" s="106"/>
      <c r="D14" s="106"/>
      <c r="E14" s="106"/>
      <c r="F14" s="61"/>
      <c r="G14" s="41"/>
      <c r="H14" s="41"/>
      <c r="I14" s="41"/>
    </row>
    <row r="15" spans="1:9" s="94" customFormat="1" x14ac:dyDescent="0.3">
      <c r="B15" s="41"/>
      <c r="C15" s="56"/>
      <c r="D15" s="56"/>
      <c r="E15" s="56"/>
      <c r="F15" s="107">
        <f>SUM(F10:F11)</f>
        <v>8</v>
      </c>
      <c r="G15" s="41"/>
      <c r="H15" s="41"/>
      <c r="I15" s="41"/>
    </row>
    <row r="16" spans="1:9" s="94" customFormat="1" x14ac:dyDescent="0.3">
      <c r="B16" s="41"/>
      <c r="C16" s="56"/>
      <c r="D16" s="56"/>
      <c r="E16" s="56"/>
      <c r="F16" s="56"/>
      <c r="G16" s="41"/>
      <c r="H16" s="41"/>
      <c r="I16" s="41"/>
    </row>
    <row r="17" spans="2:9" s="94" customFormat="1" x14ac:dyDescent="0.3">
      <c r="B17" s="108" t="s">
        <v>127</v>
      </c>
      <c r="C17" s="109" t="s">
        <v>128</v>
      </c>
      <c r="D17" s="109" t="s">
        <v>129</v>
      </c>
      <c r="E17" s="110"/>
      <c r="F17" s="111" t="s">
        <v>123</v>
      </c>
      <c r="G17" s="41"/>
      <c r="H17" s="41"/>
      <c r="I17" s="41"/>
    </row>
    <row r="18" spans="2:9" s="94" customFormat="1" x14ac:dyDescent="0.3">
      <c r="B18" s="101" t="s">
        <v>125</v>
      </c>
      <c r="C18" s="102"/>
      <c r="D18" s="102"/>
      <c r="E18" s="102"/>
      <c r="F18" s="103">
        <v>2</v>
      </c>
      <c r="G18" s="41"/>
      <c r="H18" s="41"/>
      <c r="I18" s="41"/>
    </row>
    <row r="19" spans="2:9" s="94" customFormat="1" x14ac:dyDescent="0.3">
      <c r="B19" s="104" t="s">
        <v>126</v>
      </c>
      <c r="C19" s="56"/>
      <c r="D19" s="56"/>
      <c r="E19" s="56"/>
      <c r="F19" s="48">
        <v>6</v>
      </c>
      <c r="G19" s="41"/>
      <c r="H19" s="41"/>
      <c r="I19" s="41"/>
    </row>
    <row r="20" spans="2:9" s="94" customFormat="1" x14ac:dyDescent="0.3">
      <c r="B20" s="104"/>
      <c r="C20" s="56"/>
      <c r="D20" s="56"/>
      <c r="E20" s="56"/>
      <c r="F20" s="48"/>
      <c r="G20" s="41"/>
      <c r="H20" s="41"/>
      <c r="I20" s="41"/>
    </row>
    <row r="21" spans="2:9" s="94" customFormat="1" x14ac:dyDescent="0.3">
      <c r="B21" s="104"/>
      <c r="C21" s="56"/>
      <c r="D21" s="56"/>
      <c r="E21" s="56"/>
      <c r="F21" s="48"/>
      <c r="G21" s="41"/>
      <c r="H21" s="41"/>
      <c r="I21" s="41"/>
    </row>
    <row r="22" spans="2:9" s="94" customFormat="1" x14ac:dyDescent="0.3">
      <c r="B22" s="105"/>
      <c r="C22" s="106"/>
      <c r="D22" s="106"/>
      <c r="E22" s="106"/>
      <c r="F22" s="61"/>
      <c r="G22" s="41"/>
      <c r="H22" s="41"/>
      <c r="I22" s="41"/>
    </row>
    <row r="23" spans="2:9" s="94" customFormat="1" x14ac:dyDescent="0.3">
      <c r="B23" s="41"/>
      <c r="C23" s="56"/>
      <c r="D23" s="56"/>
      <c r="E23" s="56"/>
      <c r="F23" s="107">
        <f>SUM(F18:F19)</f>
        <v>8</v>
      </c>
      <c r="G23" s="41"/>
      <c r="H23" s="41"/>
      <c r="I23" s="41"/>
    </row>
    <row r="24" spans="2:9" s="94" customFormat="1" x14ac:dyDescent="0.3">
      <c r="B24" s="41"/>
      <c r="C24" s="56"/>
      <c r="D24" s="56"/>
      <c r="E24" s="56"/>
      <c r="F24" s="56"/>
      <c r="G24" s="41"/>
      <c r="H24" s="41"/>
      <c r="I24" s="41"/>
    </row>
    <row r="25" spans="2:9" s="94" customFormat="1" x14ac:dyDescent="0.3">
      <c r="B25" s="108" t="s">
        <v>130</v>
      </c>
      <c r="C25" s="112"/>
      <c r="D25" s="112"/>
      <c r="E25" s="112"/>
      <c r="F25" s="111" t="s">
        <v>123</v>
      </c>
      <c r="G25" s="41"/>
      <c r="H25" s="41"/>
      <c r="I25" s="41"/>
    </row>
    <row r="26" spans="2:9" s="94" customFormat="1" x14ac:dyDescent="0.3">
      <c r="B26" s="101" t="s">
        <v>125</v>
      </c>
      <c r="C26" s="102"/>
      <c r="D26" s="102"/>
      <c r="E26" s="102"/>
      <c r="F26" s="103">
        <v>2</v>
      </c>
      <c r="G26" s="41"/>
      <c r="H26" s="41"/>
      <c r="I26" s="41"/>
    </row>
    <row r="27" spans="2:9" s="94" customFormat="1" x14ac:dyDescent="0.3">
      <c r="B27" s="105" t="s">
        <v>126</v>
      </c>
      <c r="C27" s="106"/>
      <c r="D27" s="106"/>
      <c r="E27" s="106"/>
      <c r="F27" s="61">
        <v>6</v>
      </c>
      <c r="G27" s="41"/>
      <c r="H27" s="41"/>
      <c r="I27" s="41"/>
    </row>
    <row r="28" spans="2:9" s="94" customFormat="1" x14ac:dyDescent="0.3">
      <c r="B28" s="41"/>
      <c r="C28" s="41"/>
      <c r="D28" s="41"/>
      <c r="E28" s="41"/>
      <c r="F28" s="107">
        <f>SUM(F26:F27)</f>
        <v>8</v>
      </c>
      <c r="G28" s="41"/>
      <c r="H28" s="41"/>
      <c r="I28" s="41"/>
    </row>
    <row r="29" spans="2:9" s="94" customFormat="1" x14ac:dyDescent="0.3">
      <c r="B29" s="41"/>
      <c r="C29" s="41"/>
      <c r="D29" s="41"/>
      <c r="E29" s="41"/>
      <c r="F29" s="41"/>
      <c r="G29" s="41"/>
      <c r="H29" s="41"/>
      <c r="I29" s="41"/>
    </row>
    <row r="30" spans="2:9" s="94" customFormat="1" ht="19.5" x14ac:dyDescent="0.35">
      <c r="B30" s="113" t="s">
        <v>131</v>
      </c>
      <c r="C30" s="114"/>
      <c r="D30" s="115"/>
      <c r="E30" s="27"/>
      <c r="F30" s="27"/>
      <c r="G30" s="27"/>
      <c r="H30" s="41"/>
      <c r="I30" s="41"/>
    </row>
    <row r="31" spans="2:9" s="94" customFormat="1" x14ac:dyDescent="0.3">
      <c r="B31" s="108" t="s">
        <v>132</v>
      </c>
      <c r="C31" s="109" t="s">
        <v>133</v>
      </c>
      <c r="D31" s="111" t="s">
        <v>123</v>
      </c>
      <c r="E31" s="27"/>
      <c r="F31" s="27"/>
      <c r="G31" s="27"/>
      <c r="H31" s="41"/>
      <c r="I31" s="41"/>
    </row>
    <row r="32" spans="2:9" s="94" customFormat="1" x14ac:dyDescent="0.3">
      <c r="B32" s="104"/>
      <c r="C32" s="56"/>
      <c r="D32" s="48"/>
      <c r="E32" s="41"/>
      <c r="F32" s="41"/>
    </row>
    <row r="33" spans="2:6" s="94" customFormat="1" x14ac:dyDescent="0.3">
      <c r="B33" s="104"/>
      <c r="C33" s="56"/>
      <c r="D33" s="48"/>
      <c r="E33" s="41"/>
      <c r="F33" s="41"/>
    </row>
    <row r="34" spans="2:6" s="94" customFormat="1" x14ac:dyDescent="0.3">
      <c r="B34" s="104"/>
      <c r="C34" s="56"/>
      <c r="D34" s="48"/>
      <c r="E34" s="41"/>
      <c r="F34" s="41"/>
    </row>
    <row r="35" spans="2:6" s="94" customFormat="1" x14ac:dyDescent="0.3">
      <c r="B35" s="104"/>
      <c r="C35" s="56"/>
      <c r="D35" s="48"/>
      <c r="E35" s="41"/>
      <c r="F35" s="41"/>
    </row>
    <row r="36" spans="2:6" s="94" customFormat="1" x14ac:dyDescent="0.3">
      <c r="B36" s="104"/>
      <c r="C36" s="56"/>
      <c r="D36" s="48"/>
      <c r="E36" s="41"/>
      <c r="F36" s="41"/>
    </row>
    <row r="37" spans="2:6" s="94" customFormat="1" x14ac:dyDescent="0.3">
      <c r="B37" s="104"/>
      <c r="C37" s="56"/>
      <c r="D37" s="48"/>
      <c r="E37" s="41"/>
      <c r="F37" s="41"/>
    </row>
    <row r="38" spans="2:6" s="94" customFormat="1" x14ac:dyDescent="0.3">
      <c r="B38" s="104"/>
      <c r="C38" s="56"/>
      <c r="D38" s="48"/>
      <c r="E38" s="41"/>
      <c r="F38" s="41"/>
    </row>
    <row r="39" spans="2:6" s="94" customFormat="1" x14ac:dyDescent="0.3">
      <c r="B39" s="104"/>
      <c r="C39" s="56"/>
      <c r="D39" s="48"/>
      <c r="E39" s="41"/>
      <c r="F39" s="41"/>
    </row>
    <row r="40" spans="2:6" s="94" customFormat="1" x14ac:dyDescent="0.3">
      <c r="B40" s="104"/>
      <c r="C40" s="56"/>
      <c r="D40" s="48"/>
      <c r="E40" s="41"/>
      <c r="F40" s="41"/>
    </row>
    <row r="41" spans="2:6" s="94" customFormat="1" x14ac:dyDescent="0.3">
      <c r="B41" s="104"/>
      <c r="C41" s="56"/>
      <c r="D41" s="48"/>
      <c r="E41" s="41"/>
      <c r="F41" s="41"/>
    </row>
    <row r="42" spans="2:6" s="94" customFormat="1" x14ac:dyDescent="0.3">
      <c r="B42" s="104"/>
      <c r="C42" s="56"/>
      <c r="D42" s="48"/>
      <c r="E42" s="41"/>
      <c r="F42" s="41"/>
    </row>
    <row r="43" spans="2:6" s="94" customFormat="1" x14ac:dyDescent="0.3">
      <c r="B43" s="104"/>
      <c r="C43" s="56"/>
      <c r="D43" s="48"/>
      <c r="E43" s="41"/>
      <c r="F43" s="41"/>
    </row>
    <row r="44" spans="2:6" s="94" customFormat="1" x14ac:dyDescent="0.3">
      <c r="B44" s="104"/>
      <c r="C44" s="56"/>
      <c r="D44" s="48"/>
      <c r="E44" s="41"/>
      <c r="F44" s="41"/>
    </row>
    <row r="45" spans="2:6" s="94" customFormat="1" x14ac:dyDescent="0.3">
      <c r="B45" s="104"/>
      <c r="C45" s="56"/>
      <c r="D45" s="48"/>
      <c r="E45" s="41"/>
      <c r="F45" s="41"/>
    </row>
    <row r="46" spans="2:6" s="94" customFormat="1" x14ac:dyDescent="0.3">
      <c r="B46" s="104"/>
      <c r="C46" s="56"/>
      <c r="D46" s="48"/>
      <c r="E46" s="41"/>
      <c r="F46" s="41"/>
    </row>
    <row r="47" spans="2:6" s="94" customFormat="1" x14ac:dyDescent="0.3">
      <c r="B47" s="104"/>
      <c r="C47" s="56"/>
      <c r="D47" s="48"/>
      <c r="E47" s="41"/>
      <c r="F47" s="41"/>
    </row>
    <row r="48" spans="2:6" s="94" customFormat="1" x14ac:dyDescent="0.3">
      <c r="B48" s="104"/>
      <c r="C48" s="56"/>
      <c r="D48" s="48"/>
      <c r="E48" s="41"/>
      <c r="F48" s="41"/>
    </row>
    <row r="49" spans="2:6" s="94" customFormat="1" x14ac:dyDescent="0.3">
      <c r="B49" s="104"/>
      <c r="C49" s="56"/>
      <c r="D49" s="48"/>
      <c r="E49" s="41"/>
      <c r="F49" s="41"/>
    </row>
    <row r="50" spans="2:6" s="94" customFormat="1" x14ac:dyDescent="0.3">
      <c r="B50" s="105"/>
      <c r="C50" s="106"/>
      <c r="D50" s="61"/>
      <c r="E50" s="41"/>
      <c r="F50" s="41"/>
    </row>
    <row r="51" spans="2:6" s="94" customFormat="1" x14ac:dyDescent="0.3">
      <c r="B51" s="116"/>
      <c r="C51" s="117"/>
      <c r="D51" s="118">
        <f>SUM(D32:D50)</f>
        <v>0</v>
      </c>
      <c r="E51" s="41"/>
      <c r="F51" s="41"/>
    </row>
    <row r="52" spans="2:6" s="94" customFormat="1" x14ac:dyDescent="0.3">
      <c r="B52" s="119" t="s">
        <v>134</v>
      </c>
      <c r="C52" s="120"/>
      <c r="D52" s="121" t="s">
        <v>135</v>
      </c>
      <c r="E52" s="41"/>
      <c r="F52" s="41"/>
    </row>
    <row r="53" spans="2:6" s="94" customFormat="1" x14ac:dyDescent="0.3">
      <c r="B53" s="41"/>
      <c r="C53" s="56"/>
      <c r="D53" s="56"/>
      <c r="E53" s="41"/>
      <c r="F53" s="41"/>
    </row>
    <row r="54" spans="2:6" s="94" customFormat="1" x14ac:dyDescent="0.3">
      <c r="B54" s="108" t="s">
        <v>136</v>
      </c>
      <c r="C54" s="109" t="s">
        <v>133</v>
      </c>
      <c r="D54" s="111" t="s">
        <v>123</v>
      </c>
      <c r="E54" s="41"/>
      <c r="F54" s="41"/>
    </row>
    <row r="55" spans="2:6" s="94" customFormat="1" x14ac:dyDescent="0.3">
      <c r="B55" s="104"/>
      <c r="C55" s="56"/>
      <c r="D55" s="48"/>
      <c r="E55" s="41"/>
      <c r="F55" s="41"/>
    </row>
    <row r="56" spans="2:6" s="94" customFormat="1" x14ac:dyDescent="0.3">
      <c r="B56" s="104"/>
      <c r="C56" s="56"/>
      <c r="D56" s="48"/>
      <c r="E56" s="41"/>
      <c r="F56" s="41"/>
    </row>
    <row r="57" spans="2:6" s="94" customFormat="1" x14ac:dyDescent="0.3">
      <c r="B57" s="104"/>
      <c r="C57" s="56"/>
      <c r="D57" s="48"/>
      <c r="E57" s="41"/>
      <c r="F57" s="41"/>
    </row>
    <row r="58" spans="2:6" s="94" customFormat="1" x14ac:dyDescent="0.3">
      <c r="B58" s="104"/>
      <c r="C58" s="56"/>
      <c r="D58" s="48"/>
      <c r="E58" s="41"/>
      <c r="F58" s="41"/>
    </row>
    <row r="59" spans="2:6" s="94" customFormat="1" x14ac:dyDescent="0.3">
      <c r="B59" s="104"/>
      <c r="C59" s="56"/>
      <c r="D59" s="48"/>
      <c r="E59" s="41"/>
      <c r="F59" s="41"/>
    </row>
    <row r="60" spans="2:6" s="94" customFormat="1" x14ac:dyDescent="0.3">
      <c r="B60" s="104"/>
      <c r="C60" s="56"/>
      <c r="D60" s="48"/>
      <c r="E60" s="41"/>
      <c r="F60" s="41"/>
    </row>
    <row r="61" spans="2:6" s="94" customFormat="1" x14ac:dyDescent="0.3">
      <c r="B61" s="104"/>
      <c r="C61" s="56"/>
      <c r="D61" s="48"/>
      <c r="E61" s="41"/>
      <c r="F61" s="41"/>
    </row>
    <row r="62" spans="2:6" s="94" customFormat="1" x14ac:dyDescent="0.3">
      <c r="B62" s="104"/>
      <c r="C62" s="56"/>
      <c r="D62" s="48"/>
      <c r="E62" s="41"/>
      <c r="F62" s="41"/>
    </row>
    <row r="63" spans="2:6" s="94" customFormat="1" x14ac:dyDescent="0.3">
      <c r="B63" s="104"/>
      <c r="C63" s="56"/>
      <c r="D63" s="48"/>
      <c r="E63" s="41"/>
      <c r="F63" s="41"/>
    </row>
    <row r="64" spans="2:6" s="94" customFormat="1" x14ac:dyDescent="0.3">
      <c r="B64" s="104"/>
      <c r="C64" s="56"/>
      <c r="D64" s="48"/>
      <c r="E64" s="41"/>
      <c r="F64" s="41"/>
    </row>
    <row r="65" spans="2:6" s="94" customFormat="1" x14ac:dyDescent="0.3">
      <c r="B65" s="104"/>
      <c r="C65" s="56"/>
      <c r="D65" s="48"/>
      <c r="E65" s="41"/>
      <c r="F65" s="41"/>
    </row>
    <row r="66" spans="2:6" s="94" customFormat="1" x14ac:dyDescent="0.3">
      <c r="B66" s="104"/>
      <c r="C66" s="56"/>
      <c r="D66" s="48"/>
      <c r="E66" s="41"/>
      <c r="F66" s="41"/>
    </row>
    <row r="67" spans="2:6" s="94" customFormat="1" x14ac:dyDescent="0.3">
      <c r="B67" s="105"/>
      <c r="C67" s="106"/>
      <c r="D67" s="61"/>
      <c r="E67" s="41"/>
      <c r="F67" s="41"/>
    </row>
    <row r="68" spans="2:6" s="94" customFormat="1" x14ac:dyDescent="0.3">
      <c r="B68" s="116"/>
      <c r="C68" s="117"/>
      <c r="D68" s="118">
        <f>SUM(D55:D67)</f>
        <v>0</v>
      </c>
      <c r="E68" s="41"/>
      <c r="F68" s="41"/>
    </row>
    <row r="69" spans="2:6" s="94" customFormat="1" x14ac:dyDescent="0.3">
      <c r="B69" s="119" t="s">
        <v>137</v>
      </c>
      <c r="C69" s="120"/>
      <c r="D69" s="121" t="s">
        <v>135</v>
      </c>
      <c r="E69" s="41"/>
      <c r="F69" s="41"/>
    </row>
  </sheetData>
  <pageMargins left="0.7" right="0.7" top="0.75" bottom="0.75" header="0.51180555555555496" footer="0.51180555555555496"/>
  <pageSetup firstPageNumber="0" orientation="portrait" horizontalDpi="300" verticalDpi="300"/>
  <drawing r:id="rId1"/>
  <legacy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MK29"/>
  <sheetViews>
    <sheetView showGridLines="0" zoomScaleNormal="100" workbookViewId="0">
      <selection activeCell="C37" sqref="C37"/>
    </sheetView>
  </sheetViews>
  <sheetFormatPr defaultRowHeight="15" x14ac:dyDescent="0.25"/>
  <cols>
    <col min="1" max="1" width="3" style="122" customWidth="1"/>
    <col min="2" max="2" width="6.42578125" style="122" customWidth="1"/>
    <col min="3" max="3" width="21.140625" style="122" customWidth="1"/>
    <col min="4" max="4" width="15.42578125" style="122" customWidth="1"/>
    <col min="5" max="5" width="13.7109375" style="122" customWidth="1"/>
    <col min="6" max="6" width="7.5703125" style="122" customWidth="1"/>
    <col min="7" max="1025" width="9.140625" style="122" customWidth="1"/>
  </cols>
  <sheetData>
    <row r="2" spans="2:6" s="123" customFormat="1" ht="36.75" x14ac:dyDescent="0.6">
      <c r="B2" s="124" t="s">
        <v>138</v>
      </c>
      <c r="C2" s="125"/>
      <c r="D2" s="126"/>
      <c r="E2" s="126"/>
      <c r="F2" s="127"/>
    </row>
    <row r="3" spans="2:6" s="128" customFormat="1" ht="15" customHeight="1" x14ac:dyDescent="0.2"/>
    <row r="4" spans="2:6" s="41" customFormat="1" x14ac:dyDescent="0.3">
      <c r="B4" s="108" t="s">
        <v>74</v>
      </c>
      <c r="C4" s="129" t="s">
        <v>139</v>
      </c>
      <c r="D4" s="130" t="s">
        <v>129</v>
      </c>
      <c r="E4" s="109" t="s">
        <v>140</v>
      </c>
      <c r="F4" s="111" t="s">
        <v>141</v>
      </c>
    </row>
    <row r="5" spans="2:6" s="41" customFormat="1" x14ac:dyDescent="0.3">
      <c r="B5" s="56">
        <v>1</v>
      </c>
      <c r="C5" s="131" t="s">
        <v>142</v>
      </c>
    </row>
    <row r="6" spans="2:6" s="41" customFormat="1" x14ac:dyDescent="0.3">
      <c r="B6" s="56">
        <v>2</v>
      </c>
      <c r="C6" s="131" t="s">
        <v>143</v>
      </c>
    </row>
    <row r="7" spans="2:6" s="41" customFormat="1" x14ac:dyDescent="0.3">
      <c r="B7" s="56">
        <v>2</v>
      </c>
      <c r="C7" s="131" t="s">
        <v>144</v>
      </c>
    </row>
    <row r="8" spans="2:6" s="41" customFormat="1" x14ac:dyDescent="0.3">
      <c r="B8" s="56">
        <v>3</v>
      </c>
      <c r="C8" s="41" t="s">
        <v>145</v>
      </c>
    </row>
    <row r="9" spans="2:6" s="41" customFormat="1" x14ac:dyDescent="0.3">
      <c r="B9" s="56">
        <v>5</v>
      </c>
      <c r="C9" s="131" t="s">
        <v>146</v>
      </c>
    </row>
    <row r="10" spans="2:6" s="41" customFormat="1" x14ac:dyDescent="0.3">
      <c r="B10" s="56">
        <v>5</v>
      </c>
      <c r="C10" s="131" t="s">
        <v>147</v>
      </c>
    </row>
    <row r="11" spans="2:6" s="41" customFormat="1" x14ac:dyDescent="0.3">
      <c r="B11" s="56">
        <v>7</v>
      </c>
      <c r="C11" s="131" t="s">
        <v>148</v>
      </c>
    </row>
    <row r="12" spans="2:6" s="41" customFormat="1" x14ac:dyDescent="0.3">
      <c r="B12" s="56">
        <v>9</v>
      </c>
      <c r="C12" s="131" t="s">
        <v>149</v>
      </c>
    </row>
    <row r="13" spans="2:6" s="41" customFormat="1" x14ac:dyDescent="0.3">
      <c r="B13" s="56">
        <v>11</v>
      </c>
      <c r="C13" s="131" t="s">
        <v>150</v>
      </c>
    </row>
    <row r="14" spans="2:6" s="41" customFormat="1" x14ac:dyDescent="0.3">
      <c r="B14" s="56">
        <v>15</v>
      </c>
      <c r="C14" s="131" t="s">
        <v>151</v>
      </c>
    </row>
    <row r="15" spans="2:6" s="41" customFormat="1" x14ac:dyDescent="0.3">
      <c r="B15" s="56">
        <v>18</v>
      </c>
      <c r="C15" s="131" t="s">
        <v>152</v>
      </c>
    </row>
    <row r="16" spans="2:6" s="41" customFormat="1" x14ac:dyDescent="0.3">
      <c r="B16" s="56">
        <v>20</v>
      </c>
      <c r="C16" s="131" t="s">
        <v>153</v>
      </c>
    </row>
    <row r="17" spans="2:3" s="41" customFormat="1" x14ac:dyDescent="0.3"/>
    <row r="18" spans="2:3" s="41" customFormat="1" x14ac:dyDescent="0.3">
      <c r="C18" s="41" t="s">
        <v>145</v>
      </c>
    </row>
    <row r="19" spans="2:3" s="41" customFormat="1" x14ac:dyDescent="0.3">
      <c r="B19" s="56">
        <v>3</v>
      </c>
      <c r="C19" s="131" t="s">
        <v>154</v>
      </c>
    </row>
    <row r="20" spans="2:3" s="41" customFormat="1" x14ac:dyDescent="0.3">
      <c r="B20" s="56">
        <v>6</v>
      </c>
      <c r="C20" s="131" t="s">
        <v>155</v>
      </c>
    </row>
    <row r="21" spans="2:3" s="41" customFormat="1" x14ac:dyDescent="0.3">
      <c r="B21" s="56">
        <v>10</v>
      </c>
      <c r="C21" s="131" t="s">
        <v>156</v>
      </c>
    </row>
    <row r="22" spans="2:3" s="41" customFormat="1" x14ac:dyDescent="0.3">
      <c r="B22" s="56">
        <v>14</v>
      </c>
      <c r="C22" s="131" t="s">
        <v>157</v>
      </c>
    </row>
    <row r="23" spans="2:3" s="41" customFormat="1" x14ac:dyDescent="0.3"/>
    <row r="24" spans="2:3" s="41" customFormat="1" x14ac:dyDescent="0.3">
      <c r="C24" s="41" t="s">
        <v>158</v>
      </c>
    </row>
    <row r="25" spans="2:3" s="41" customFormat="1" x14ac:dyDescent="0.3">
      <c r="B25" s="56">
        <v>3</v>
      </c>
      <c r="C25" s="131" t="s">
        <v>159</v>
      </c>
    </row>
    <row r="26" spans="2:3" s="41" customFormat="1" x14ac:dyDescent="0.3">
      <c r="B26" s="56">
        <v>3</v>
      </c>
      <c r="C26" s="131" t="s">
        <v>160</v>
      </c>
    </row>
    <row r="27" spans="2:3" s="41" customFormat="1" x14ac:dyDescent="0.3">
      <c r="B27" s="56">
        <v>6</v>
      </c>
      <c r="C27" s="131" t="s">
        <v>161</v>
      </c>
    </row>
    <row r="28" spans="2:3" s="41" customFormat="1" x14ac:dyDescent="0.3">
      <c r="B28" s="56">
        <v>10</v>
      </c>
      <c r="C28" s="131" t="s">
        <v>162</v>
      </c>
    </row>
    <row r="29" spans="2:3" s="41" customFormat="1" x14ac:dyDescent="0.3">
      <c r="B29" s="56">
        <v>14</v>
      </c>
      <c r="C29" s="131" t="s">
        <v>163</v>
      </c>
    </row>
  </sheetData>
  <conditionalFormatting sqref="B18:C22">
    <cfRule type="expression" dxfId="80" priority="2">
      <formula>AND($C$8&lt;&gt;$C$18)</formula>
    </cfRule>
  </conditionalFormatting>
  <conditionalFormatting sqref="B24:C29">
    <cfRule type="expression" dxfId="79" priority="3">
      <formula>AND($C$8&lt;&gt;$C$24)</formula>
    </cfRule>
  </conditionalFormatting>
  <hyperlinks>
    <hyperlink ref="C5" location="'Feature Desc.'!A2" display="Rage" xr:uid="{00000000-0004-0000-0300-000000000000}"/>
    <hyperlink ref="C6" location="'Feature Desc.'!A34" display="Reckless Attack" xr:uid="{00000000-0004-0000-0300-000001000000}"/>
    <hyperlink ref="C7" location="'Feature Desc.'!A43" display="Danger Sense" xr:uid="{00000000-0004-0000-0300-000002000000}"/>
    <hyperlink ref="C9" location="'Feature Desc.'!A52" display="Extra Attack" xr:uid="{00000000-0004-0000-0300-000003000000}"/>
    <hyperlink ref="C10" location="'Feature Desc.'!A56" display="Fast Movement" xr:uid="{00000000-0004-0000-0300-000004000000}"/>
    <hyperlink ref="C11" location="'Feature Desc.'!A60" display="Feral Instinct" xr:uid="{00000000-0004-0000-0300-000005000000}"/>
    <hyperlink ref="C12" location="'Feature Desc.'!A68" display="Brutal Critical" xr:uid="{00000000-0004-0000-0300-000006000000}"/>
    <hyperlink ref="C13" location="'Feature Desc.'!A75" display="Relentless Rage" xr:uid="{00000000-0004-0000-0300-000007000000}"/>
    <hyperlink ref="C14" location="'Feature Desc.'!A85" display="Persistent Rage" xr:uid="{00000000-0004-0000-0300-000008000000}"/>
    <hyperlink ref="C15" location="'Feature Desc.'!A90" display="Indomitable Might" xr:uid="{00000000-0004-0000-0300-000009000000}"/>
    <hyperlink ref="C16" location="'Feature Desc.'!A95" display="Primal Champion" xr:uid="{00000000-0004-0000-0300-00000A000000}"/>
    <hyperlink ref="C19" location="'Feature Desc.'!A100" display="Frenzy" xr:uid="{00000000-0004-0000-0300-00000B000000}"/>
    <hyperlink ref="C20" location="'Feature Desc.'!A108" display="Mindless Rage" xr:uid="{00000000-0004-0000-0300-00000C000000}"/>
    <hyperlink ref="C21" location="'Feature Desc.'!A114" display="Intimidating Presence" xr:uid="{00000000-0004-0000-0300-00000D000000}"/>
    <hyperlink ref="C22" location="'Feature Desc.'!A130" display="Retaliation" xr:uid="{00000000-0004-0000-0300-00000E000000}"/>
    <hyperlink ref="C25" location="'Feature Desc.'!A136" display="Spirit Seeker" xr:uid="{00000000-0004-0000-0300-00000F000000}"/>
    <hyperlink ref="C26" location="'Feature Desc.'!A143" display="Totem Spirit" xr:uid="{00000000-0004-0000-0300-000010000000}"/>
    <hyperlink ref="C27" location="'Feature Desc.'!A172" display="Aspect of the Beast" xr:uid="{00000000-0004-0000-0300-000011000000}"/>
    <hyperlink ref="C28" location="'Feature Desc.'!A191" display="Spirit Walker" xr:uid="{00000000-0004-0000-0300-000012000000}"/>
    <hyperlink ref="C29" location="'Feature Desc.'!A198" display="Totemic Attunement" xr:uid="{00000000-0004-0000-0300-000013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Classes!$H$24:$H$26</xm:f>
          </x14:formula1>
          <x14:formula2>
            <xm:f>0</xm:f>
          </x14:formula2>
          <xm:sqref>C8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78"/>
  <sheetViews>
    <sheetView showGridLines="0" zoomScaleNormal="100" workbookViewId="0">
      <selection activeCell="C13" sqref="C13"/>
    </sheetView>
  </sheetViews>
  <sheetFormatPr defaultRowHeight="15.75" x14ac:dyDescent="0.3"/>
  <cols>
    <col min="1" max="1" width="3" style="1" customWidth="1"/>
    <col min="2" max="2" width="25.5703125" style="1" customWidth="1"/>
    <col min="3" max="3" width="9.140625" style="132" customWidth="1"/>
    <col min="4" max="4" width="15.7109375" style="1" customWidth="1"/>
    <col min="5" max="5" width="14" style="1" customWidth="1"/>
    <col min="6" max="6" width="4" style="1" customWidth="1"/>
    <col min="7" max="7" width="9.140625" style="1" customWidth="1"/>
    <col min="8" max="8" width="21.140625" style="1" customWidth="1"/>
    <col min="9" max="9" width="15.140625" style="94" customWidth="1"/>
    <col min="10" max="10" width="11.5703125" style="1" customWidth="1"/>
    <col min="11" max="11" width="7.7109375" style="1" customWidth="1"/>
    <col min="12" max="1025" width="9.140625" style="1" customWidth="1"/>
  </cols>
  <sheetData>
    <row r="1" spans="2:11" ht="14.25" customHeight="1" x14ac:dyDescent="0.3">
      <c r="J1" s="133"/>
      <c r="K1" s="133"/>
    </row>
    <row r="2" spans="2:11" s="82" customFormat="1" ht="36.75" x14ac:dyDescent="0.6">
      <c r="B2" s="79" t="s">
        <v>164</v>
      </c>
      <c r="C2" s="134"/>
      <c r="D2" s="23"/>
      <c r="E2" s="81"/>
      <c r="F2" s="25"/>
      <c r="G2" s="135" t="s">
        <v>139</v>
      </c>
      <c r="H2" s="136"/>
      <c r="I2" s="23"/>
      <c r="J2" s="23"/>
      <c r="K2" s="137"/>
    </row>
    <row r="3" spans="2:11" s="82" customFormat="1" ht="15" customHeight="1" x14ac:dyDescent="0.6">
      <c r="B3" s="138"/>
      <c r="C3" s="139"/>
      <c r="G3" s="140"/>
      <c r="H3" s="141"/>
    </row>
    <row r="4" spans="2:11" s="94" customFormat="1" ht="15" x14ac:dyDescent="0.3">
      <c r="B4" s="116" t="s">
        <v>165</v>
      </c>
      <c r="C4" s="103">
        <f>(ROUNDDOWN((Character!E10-10)/2,0))</f>
        <v>4</v>
      </c>
      <c r="G4" s="142" t="s">
        <v>74</v>
      </c>
      <c r="H4" s="143" t="s">
        <v>139</v>
      </c>
      <c r="I4" s="130" t="s">
        <v>129</v>
      </c>
      <c r="J4" s="109" t="s">
        <v>140</v>
      </c>
      <c r="K4" s="111" t="s">
        <v>141</v>
      </c>
    </row>
    <row r="5" spans="2:11" s="94" customFormat="1" ht="15" x14ac:dyDescent="0.3">
      <c r="B5" s="92" t="s">
        <v>166</v>
      </c>
      <c r="C5" s="48">
        <f>8+Character!E12+(ROUNDDOWN((Character!E10-10)/2,0))</f>
        <v>16</v>
      </c>
      <c r="G5" s="144">
        <v>1</v>
      </c>
      <c r="H5" s="131" t="s">
        <v>167</v>
      </c>
    </row>
    <row r="6" spans="2:11" s="94" customFormat="1" ht="15" x14ac:dyDescent="0.3">
      <c r="B6" s="92" t="s">
        <v>168</v>
      </c>
      <c r="C6" s="48">
        <f>Character!E12+(ROUNDDOWN((Character!E10-10)/2,0))</f>
        <v>8</v>
      </c>
      <c r="G6" s="144">
        <v>2</v>
      </c>
      <c r="H6" s="145" t="s">
        <v>169</v>
      </c>
    </row>
    <row r="7" spans="2:11" s="94" customFormat="1" ht="15" x14ac:dyDescent="0.3">
      <c r="B7" s="92"/>
      <c r="C7" s="48"/>
      <c r="G7" s="144">
        <v>2</v>
      </c>
      <c r="H7" s="131" t="s">
        <v>170</v>
      </c>
    </row>
    <row r="8" spans="2:11" s="94" customFormat="1" ht="15" x14ac:dyDescent="0.3">
      <c r="B8" s="92" t="s">
        <v>171</v>
      </c>
      <c r="C8" s="48">
        <f>IF(Character!B17&gt;=1,(4+(Character!B17-1)),0)+IF(Character!B17&gt;=13,-1,0)+IF(Character!B17&gt;=15,1,0)+IF(Character!B17&gt;=18,-1,0)</f>
        <v>15</v>
      </c>
      <c r="G8" s="144">
        <v>3</v>
      </c>
      <c r="H8" s="131" t="s">
        <v>172</v>
      </c>
    </row>
    <row r="9" spans="2:11" s="94" customFormat="1" ht="15" x14ac:dyDescent="0.3">
      <c r="B9" s="100" t="s">
        <v>173</v>
      </c>
      <c r="C9" s="61">
        <f>COUNTA(C30:C50,C56:C77,C83:C98,C104:C111,C117:C132,C138:C144,C150:C159,C165:C169,C175:C178)</f>
        <v>0</v>
      </c>
      <c r="G9" s="144">
        <v>3</v>
      </c>
      <c r="H9" s="146" t="s">
        <v>174</v>
      </c>
    </row>
    <row r="10" spans="2:11" s="94" customFormat="1" ht="15" x14ac:dyDescent="0.3">
      <c r="C10" s="144"/>
      <c r="G10" s="144">
        <v>5</v>
      </c>
      <c r="H10" s="145" t="s">
        <v>175</v>
      </c>
    </row>
    <row r="11" spans="2:11" s="94" customFormat="1" ht="15" x14ac:dyDescent="0.3">
      <c r="B11" s="88" t="s">
        <v>176</v>
      </c>
      <c r="C11" s="102"/>
      <c r="D11" s="102"/>
      <c r="E11" s="147"/>
      <c r="G11" s="144">
        <v>6</v>
      </c>
      <c r="H11" s="145" t="s">
        <v>177</v>
      </c>
    </row>
    <row r="12" spans="2:11" s="94" customFormat="1" ht="15" x14ac:dyDescent="0.3">
      <c r="B12" s="92" t="s">
        <v>178</v>
      </c>
      <c r="C12" s="56">
        <f>(IF(Character!B17&gt;=1,2,0))+(IF(Character!B17&gt;=4,1,0))+(IF(Character!B17&gt;=10,1,0))</f>
        <v>4</v>
      </c>
      <c r="D12" s="56"/>
      <c r="E12" s="64"/>
      <c r="G12" s="144">
        <v>10</v>
      </c>
      <c r="H12" s="145" t="s">
        <v>179</v>
      </c>
    </row>
    <row r="13" spans="2:11" s="94" customFormat="1" ht="15" x14ac:dyDescent="0.3">
      <c r="B13" s="100" t="s">
        <v>180</v>
      </c>
      <c r="C13" s="120" t="s">
        <v>181</v>
      </c>
      <c r="D13" s="120" t="s">
        <v>182</v>
      </c>
      <c r="E13" s="121" t="s">
        <v>129</v>
      </c>
      <c r="F13" s="148"/>
      <c r="G13" s="144">
        <v>20</v>
      </c>
      <c r="H13" s="145" t="s">
        <v>183</v>
      </c>
    </row>
    <row r="14" spans="2:11" s="94" customFormat="1" ht="15" x14ac:dyDescent="0.3">
      <c r="B14" s="131" t="s">
        <v>184</v>
      </c>
      <c r="C14" s="144"/>
    </row>
    <row r="15" spans="2:11" s="94" customFormat="1" ht="15" x14ac:dyDescent="0.3">
      <c r="B15" s="131" t="s">
        <v>185</v>
      </c>
      <c r="C15" s="144"/>
      <c r="H15" s="94" t="s">
        <v>186</v>
      </c>
    </row>
    <row r="16" spans="2:11" s="94" customFormat="1" ht="15" x14ac:dyDescent="0.3">
      <c r="B16" s="131" t="s">
        <v>187</v>
      </c>
      <c r="C16" s="144"/>
      <c r="G16" s="144">
        <v>3</v>
      </c>
      <c r="H16" s="131" t="s">
        <v>188</v>
      </c>
    </row>
    <row r="17" spans="2:12" s="94" customFormat="1" ht="15" x14ac:dyDescent="0.3">
      <c r="B17" s="131" t="s">
        <v>189</v>
      </c>
      <c r="C17" s="144"/>
      <c r="G17" s="144">
        <v>3</v>
      </c>
      <c r="H17" s="131" t="s">
        <v>190</v>
      </c>
    </row>
    <row r="18" spans="2:12" s="94" customFormat="1" ht="15" x14ac:dyDescent="0.3">
      <c r="B18" s="131" t="s">
        <v>191</v>
      </c>
      <c r="C18" s="144"/>
      <c r="G18" s="144">
        <v>6</v>
      </c>
      <c r="H18" s="131" t="s">
        <v>192</v>
      </c>
    </row>
    <row r="19" spans="2:12" s="94" customFormat="1" ht="15" x14ac:dyDescent="0.3">
      <c r="B19" s="131" t="s">
        <v>193</v>
      </c>
      <c r="C19" s="144"/>
      <c r="G19" s="144">
        <v>14</v>
      </c>
      <c r="H19" s="131" t="s">
        <v>194</v>
      </c>
    </row>
    <row r="20" spans="2:12" s="94" customFormat="1" ht="15" x14ac:dyDescent="0.3">
      <c r="B20" s="131" t="s">
        <v>195</v>
      </c>
      <c r="C20" s="144"/>
      <c r="G20" s="144"/>
    </row>
    <row r="21" spans="2:12" s="94" customFormat="1" ht="15" x14ac:dyDescent="0.3">
      <c r="B21" s="131" t="s">
        <v>196</v>
      </c>
      <c r="C21" s="144"/>
      <c r="G21" s="144"/>
      <c r="H21" s="94" t="s">
        <v>197</v>
      </c>
      <c r="I21" s="41"/>
    </row>
    <row r="22" spans="2:12" s="94" customFormat="1" ht="15" x14ac:dyDescent="0.3">
      <c r="B22" s="131" t="s">
        <v>198</v>
      </c>
      <c r="C22" s="144"/>
      <c r="G22" s="144">
        <v>3</v>
      </c>
      <c r="H22" s="131" t="s">
        <v>188</v>
      </c>
      <c r="I22" s="41"/>
    </row>
    <row r="23" spans="2:12" s="94" customFormat="1" ht="15" x14ac:dyDescent="0.3">
      <c r="B23" s="131" t="s">
        <v>199</v>
      </c>
      <c r="C23" s="144"/>
      <c r="G23" s="144">
        <v>3</v>
      </c>
      <c r="H23" s="131" t="s">
        <v>200</v>
      </c>
      <c r="I23" s="41"/>
    </row>
    <row r="24" spans="2:12" s="94" customFormat="1" ht="15" x14ac:dyDescent="0.3">
      <c r="B24" s="131" t="s">
        <v>201</v>
      </c>
      <c r="C24" s="144"/>
      <c r="G24" s="144">
        <v>6</v>
      </c>
      <c r="H24" s="131" t="s">
        <v>202</v>
      </c>
    </row>
    <row r="25" spans="2:12" s="94" customFormat="1" ht="15" x14ac:dyDescent="0.3">
      <c r="C25" s="144"/>
      <c r="G25" s="144">
        <v>14</v>
      </c>
      <c r="H25" s="131" t="s">
        <v>203</v>
      </c>
      <c r="J25" s="41"/>
    </row>
    <row r="26" spans="2:12" s="94" customFormat="1" ht="15" x14ac:dyDescent="0.3">
      <c r="B26" s="88" t="s">
        <v>204</v>
      </c>
      <c r="C26" s="102"/>
      <c r="D26" s="102"/>
      <c r="E26" s="147"/>
      <c r="F26" s="41"/>
      <c r="J26" s="41"/>
      <c r="L26" s="41"/>
    </row>
    <row r="27" spans="2:12" s="94" customFormat="1" ht="15" x14ac:dyDescent="0.3">
      <c r="B27" s="92" t="s">
        <v>205</v>
      </c>
      <c r="C27" s="56">
        <f>(IF(Character!B17&gt;=1,2,0))+(IF(Character!B17&gt;=2,1,0))+(IF(Character!B17&gt;=3,1,0))</f>
        <v>4</v>
      </c>
      <c r="D27" s="56"/>
      <c r="E27" s="64"/>
      <c r="F27" s="41"/>
      <c r="G27" s="149" t="s">
        <v>206</v>
      </c>
      <c r="K27" s="41"/>
      <c r="L27" s="41"/>
    </row>
    <row r="28" spans="2:12" s="94" customFormat="1" ht="15" x14ac:dyDescent="0.3">
      <c r="B28" s="92" t="s">
        <v>105</v>
      </c>
      <c r="C28" s="56">
        <v>0</v>
      </c>
      <c r="D28" s="56"/>
      <c r="E28" s="64"/>
      <c r="F28" s="41"/>
      <c r="G28" s="94" t="s">
        <v>207</v>
      </c>
    </row>
    <row r="29" spans="2:12" s="94" customFormat="1" ht="15" x14ac:dyDescent="0.3">
      <c r="B29" s="100" t="s">
        <v>180</v>
      </c>
      <c r="C29" s="120" t="s">
        <v>181</v>
      </c>
      <c r="D29" s="120" t="s">
        <v>182</v>
      </c>
      <c r="E29" s="121" t="s">
        <v>129</v>
      </c>
      <c r="F29" s="148"/>
      <c r="G29" s="94" t="s">
        <v>208</v>
      </c>
    </row>
    <row r="30" spans="2:12" s="94" customFormat="1" ht="15" x14ac:dyDescent="0.3">
      <c r="B30" s="131" t="s">
        <v>209</v>
      </c>
      <c r="C30" s="144"/>
    </row>
    <row r="31" spans="2:12" s="94" customFormat="1" ht="15" x14ac:dyDescent="0.3">
      <c r="B31" s="131" t="s">
        <v>210</v>
      </c>
      <c r="C31" s="144"/>
    </row>
    <row r="32" spans="2:12" s="94" customFormat="1" ht="15" x14ac:dyDescent="0.3">
      <c r="B32" s="131" t="s">
        <v>211</v>
      </c>
      <c r="C32" s="144"/>
    </row>
    <row r="33" spans="2:4" s="94" customFormat="1" ht="15" x14ac:dyDescent="0.3">
      <c r="B33" s="131" t="s">
        <v>212</v>
      </c>
      <c r="C33" s="144"/>
    </row>
    <row r="34" spans="2:4" s="94" customFormat="1" ht="15" x14ac:dyDescent="0.3">
      <c r="B34" s="131" t="s">
        <v>213</v>
      </c>
      <c r="C34" s="144"/>
    </row>
    <row r="35" spans="2:4" s="94" customFormat="1" ht="15" x14ac:dyDescent="0.3">
      <c r="B35" s="131" t="s">
        <v>214</v>
      </c>
      <c r="C35" s="144"/>
    </row>
    <row r="36" spans="2:4" s="94" customFormat="1" ht="15" x14ac:dyDescent="0.3">
      <c r="B36" s="131" t="s">
        <v>215</v>
      </c>
      <c r="C36" s="144"/>
    </row>
    <row r="37" spans="2:4" s="94" customFormat="1" ht="15" x14ac:dyDescent="0.3">
      <c r="B37" s="131" t="s">
        <v>216</v>
      </c>
      <c r="C37" s="144"/>
      <c r="D37" s="94" t="s">
        <v>217</v>
      </c>
    </row>
    <row r="38" spans="2:4" s="94" customFormat="1" ht="15" x14ac:dyDescent="0.3">
      <c r="B38" s="131" t="s">
        <v>218</v>
      </c>
      <c r="C38" s="144"/>
    </row>
    <row r="39" spans="2:4" s="94" customFormat="1" ht="15" x14ac:dyDescent="0.3">
      <c r="B39" s="131" t="s">
        <v>219</v>
      </c>
      <c r="C39" s="144"/>
    </row>
    <row r="40" spans="2:4" s="94" customFormat="1" ht="15" x14ac:dyDescent="0.3">
      <c r="B40" s="131" t="s">
        <v>220</v>
      </c>
      <c r="C40" s="144"/>
    </row>
    <row r="41" spans="2:4" s="94" customFormat="1" ht="15" x14ac:dyDescent="0.3">
      <c r="B41" s="131" t="s">
        <v>221</v>
      </c>
      <c r="C41" s="144"/>
    </row>
    <row r="42" spans="2:4" s="94" customFormat="1" ht="15" x14ac:dyDescent="0.3">
      <c r="B42" s="131" t="s">
        <v>222</v>
      </c>
      <c r="C42" s="144"/>
    </row>
    <row r="43" spans="2:4" s="94" customFormat="1" ht="15" x14ac:dyDescent="0.3">
      <c r="B43" s="131" t="s">
        <v>223</v>
      </c>
      <c r="C43" s="144"/>
    </row>
    <row r="44" spans="2:4" s="94" customFormat="1" ht="15" x14ac:dyDescent="0.3">
      <c r="B44" s="131" t="s">
        <v>224</v>
      </c>
      <c r="C44" s="144"/>
    </row>
    <row r="45" spans="2:4" s="94" customFormat="1" ht="15" x14ac:dyDescent="0.3">
      <c r="B45" s="131" t="s">
        <v>225</v>
      </c>
      <c r="C45" s="144"/>
    </row>
    <row r="46" spans="2:4" s="94" customFormat="1" ht="15" x14ac:dyDescent="0.3">
      <c r="B46" s="131" t="s">
        <v>226</v>
      </c>
      <c r="C46" s="144"/>
    </row>
    <row r="47" spans="2:4" s="94" customFormat="1" ht="15" x14ac:dyDescent="0.3">
      <c r="B47" s="131" t="s">
        <v>227</v>
      </c>
      <c r="C47" s="144"/>
    </row>
    <row r="48" spans="2:4" s="94" customFormat="1" ht="15" x14ac:dyDescent="0.3">
      <c r="B48" s="131" t="s">
        <v>228</v>
      </c>
      <c r="C48" s="144"/>
    </row>
    <row r="49" spans="2:9" s="94" customFormat="1" ht="15" x14ac:dyDescent="0.3">
      <c r="B49" s="131" t="s">
        <v>229</v>
      </c>
      <c r="C49" s="144"/>
    </row>
    <row r="50" spans="2:9" s="94" customFormat="1" ht="15" x14ac:dyDescent="0.3">
      <c r="B50" s="131" t="s">
        <v>230</v>
      </c>
      <c r="C50" s="144"/>
    </row>
    <row r="51" spans="2:9" s="94" customFormat="1" ht="15" x14ac:dyDescent="0.3">
      <c r="C51" s="144"/>
    </row>
    <row r="52" spans="2:9" s="94" customFormat="1" ht="15" x14ac:dyDescent="0.3">
      <c r="B52" s="88" t="s">
        <v>231</v>
      </c>
      <c r="C52" s="102"/>
      <c r="D52" s="102"/>
      <c r="E52" s="147"/>
      <c r="F52" s="41"/>
      <c r="G52" s="41"/>
      <c r="H52" s="41"/>
      <c r="I52" s="41"/>
    </row>
    <row r="53" spans="2:9" s="94" customFormat="1" ht="15" x14ac:dyDescent="0.3">
      <c r="B53" s="92" t="s">
        <v>205</v>
      </c>
      <c r="C53" s="56">
        <f>(IF(Character!B17&gt;=3,2,0))+(IF(Character!B17&gt;=4,1,0))</f>
        <v>3</v>
      </c>
      <c r="D53" s="56"/>
      <c r="E53" s="64"/>
      <c r="F53" s="41"/>
      <c r="G53" s="41"/>
      <c r="H53" s="41"/>
      <c r="I53" s="41"/>
    </row>
    <row r="54" spans="2:9" s="94" customFormat="1" ht="15" x14ac:dyDescent="0.3">
      <c r="B54" s="92" t="s">
        <v>105</v>
      </c>
      <c r="C54" s="56">
        <v>0</v>
      </c>
      <c r="D54" s="56"/>
      <c r="E54" s="64"/>
      <c r="F54" s="41"/>
      <c r="G54" s="41"/>
      <c r="H54" s="41"/>
      <c r="I54" s="41"/>
    </row>
    <row r="55" spans="2:9" s="94" customFormat="1" ht="15" x14ac:dyDescent="0.3">
      <c r="B55" s="100" t="s">
        <v>180</v>
      </c>
      <c r="C55" s="120" t="s">
        <v>181</v>
      </c>
      <c r="D55" s="120" t="s">
        <v>182</v>
      </c>
      <c r="E55" s="121" t="s">
        <v>129</v>
      </c>
      <c r="F55" s="148"/>
      <c r="H55" s="41"/>
      <c r="I55" s="41"/>
    </row>
    <row r="56" spans="2:9" s="94" customFormat="1" ht="15" x14ac:dyDescent="0.3">
      <c r="B56" s="131" t="s">
        <v>232</v>
      </c>
      <c r="C56" s="144"/>
    </row>
    <row r="57" spans="2:9" s="94" customFormat="1" ht="15" x14ac:dyDescent="0.3">
      <c r="B57" s="131" t="s">
        <v>233</v>
      </c>
      <c r="C57" s="144"/>
    </row>
    <row r="58" spans="2:9" s="94" customFormat="1" ht="15" x14ac:dyDescent="0.3">
      <c r="B58" s="131" t="s">
        <v>234</v>
      </c>
      <c r="C58" s="144"/>
    </row>
    <row r="59" spans="2:9" s="94" customFormat="1" ht="15" x14ac:dyDescent="0.3">
      <c r="B59" s="131" t="s">
        <v>235</v>
      </c>
      <c r="C59" s="144"/>
    </row>
    <row r="60" spans="2:9" s="94" customFormat="1" ht="15" x14ac:dyDescent="0.3">
      <c r="B60" s="131" t="s">
        <v>236</v>
      </c>
      <c r="C60" s="144"/>
    </row>
    <row r="61" spans="2:9" s="94" customFormat="1" ht="15" x14ac:dyDescent="0.3">
      <c r="B61" s="131" t="s">
        <v>237</v>
      </c>
      <c r="C61" s="144"/>
    </row>
    <row r="62" spans="2:9" s="94" customFormat="1" ht="15" x14ac:dyDescent="0.3">
      <c r="B62" s="131" t="s">
        <v>238</v>
      </c>
      <c r="C62" s="144"/>
    </row>
    <row r="63" spans="2:9" s="94" customFormat="1" ht="15" x14ac:dyDescent="0.3">
      <c r="B63" s="131" t="s">
        <v>239</v>
      </c>
      <c r="C63" s="144"/>
    </row>
    <row r="64" spans="2:9" s="94" customFormat="1" ht="15" x14ac:dyDescent="0.3">
      <c r="B64" s="131" t="s">
        <v>240</v>
      </c>
      <c r="C64" s="144"/>
    </row>
    <row r="65" spans="2:9" s="94" customFormat="1" ht="15" x14ac:dyDescent="0.3">
      <c r="B65" s="131" t="s">
        <v>241</v>
      </c>
      <c r="C65" s="144"/>
    </row>
    <row r="66" spans="2:9" s="94" customFormat="1" ht="15" x14ac:dyDescent="0.3">
      <c r="B66" s="131" t="s">
        <v>242</v>
      </c>
      <c r="C66" s="144"/>
    </row>
    <row r="67" spans="2:9" s="94" customFormat="1" ht="15" x14ac:dyDescent="0.3">
      <c r="B67" s="131" t="s">
        <v>243</v>
      </c>
      <c r="C67" s="144"/>
    </row>
    <row r="68" spans="2:9" s="94" customFormat="1" ht="15" x14ac:dyDescent="0.3">
      <c r="B68" s="131" t="s">
        <v>244</v>
      </c>
      <c r="C68" s="144"/>
    </row>
    <row r="69" spans="2:9" s="94" customFormat="1" ht="15" x14ac:dyDescent="0.3">
      <c r="B69" s="131" t="s">
        <v>245</v>
      </c>
      <c r="C69" s="144"/>
    </row>
    <row r="70" spans="2:9" s="94" customFormat="1" ht="15" x14ac:dyDescent="0.3">
      <c r="B70" s="131" t="s">
        <v>246</v>
      </c>
      <c r="C70" s="144"/>
    </row>
    <row r="71" spans="2:9" s="94" customFormat="1" ht="15" x14ac:dyDescent="0.3">
      <c r="B71" s="131" t="s">
        <v>247</v>
      </c>
      <c r="C71" s="144"/>
    </row>
    <row r="72" spans="2:9" s="94" customFormat="1" ht="15" x14ac:dyDescent="0.3">
      <c r="B72" s="131" t="s">
        <v>248</v>
      </c>
      <c r="C72" s="144"/>
    </row>
    <row r="73" spans="2:9" s="94" customFormat="1" ht="15" x14ac:dyDescent="0.3">
      <c r="B73" s="131" t="s">
        <v>249</v>
      </c>
      <c r="C73" s="144"/>
    </row>
    <row r="74" spans="2:9" s="94" customFormat="1" ht="15" x14ac:dyDescent="0.3">
      <c r="B74" s="131" t="s">
        <v>250</v>
      </c>
      <c r="C74" s="144"/>
    </row>
    <row r="75" spans="2:9" s="94" customFormat="1" ht="15" x14ac:dyDescent="0.3">
      <c r="B75" s="131" t="s">
        <v>251</v>
      </c>
      <c r="C75" s="144"/>
    </row>
    <row r="76" spans="2:9" s="94" customFormat="1" ht="15" x14ac:dyDescent="0.3">
      <c r="B76" s="131" t="s">
        <v>252</v>
      </c>
      <c r="C76" s="144"/>
    </row>
    <row r="77" spans="2:9" s="94" customFormat="1" ht="15" x14ac:dyDescent="0.3">
      <c r="B77" s="131" t="s">
        <v>253</v>
      </c>
      <c r="C77" s="144"/>
    </row>
    <row r="78" spans="2:9" s="94" customFormat="1" ht="15" x14ac:dyDescent="0.3">
      <c r="C78" s="144"/>
    </row>
    <row r="79" spans="2:9" s="94" customFormat="1" ht="15" x14ac:dyDescent="0.3">
      <c r="B79" s="88" t="s">
        <v>254</v>
      </c>
      <c r="C79" s="102"/>
      <c r="D79" s="102"/>
      <c r="E79" s="147"/>
      <c r="F79" s="41"/>
      <c r="G79" s="41"/>
      <c r="H79" s="41"/>
      <c r="I79" s="41"/>
    </row>
    <row r="80" spans="2:9" s="94" customFormat="1" ht="15" x14ac:dyDescent="0.3">
      <c r="B80" s="92" t="s">
        <v>205</v>
      </c>
      <c r="C80" s="56">
        <f>(IF(Character!B17&gt;=5,2,0))+(IF(Character!B17&gt;=6,1,0))</f>
        <v>3</v>
      </c>
      <c r="D80" s="56"/>
      <c r="E80" s="64"/>
      <c r="F80" s="41"/>
      <c r="G80" s="41"/>
      <c r="H80" s="41"/>
      <c r="I80" s="41"/>
    </row>
    <row r="81" spans="2:9" s="94" customFormat="1" ht="15" x14ac:dyDescent="0.3">
      <c r="B81" s="92" t="s">
        <v>105</v>
      </c>
      <c r="C81" s="56">
        <v>0</v>
      </c>
      <c r="D81" s="56"/>
      <c r="E81" s="64"/>
      <c r="F81" s="41"/>
      <c r="G81" s="41"/>
      <c r="H81" s="41"/>
      <c r="I81" s="41"/>
    </row>
    <row r="82" spans="2:9" s="94" customFormat="1" ht="15" x14ac:dyDescent="0.3">
      <c r="B82" s="100" t="s">
        <v>180</v>
      </c>
      <c r="C82" s="120" t="s">
        <v>181</v>
      </c>
      <c r="D82" s="120" t="s">
        <v>182</v>
      </c>
      <c r="E82" s="121" t="s">
        <v>129</v>
      </c>
      <c r="F82" s="148"/>
      <c r="H82" s="41"/>
      <c r="I82" s="41"/>
    </row>
    <row r="83" spans="2:9" s="94" customFormat="1" ht="15" x14ac:dyDescent="0.3">
      <c r="B83" s="131" t="s">
        <v>255</v>
      </c>
      <c r="C83" s="144"/>
    </row>
    <row r="84" spans="2:9" s="94" customFormat="1" ht="15" x14ac:dyDescent="0.3">
      <c r="B84" s="131" t="s">
        <v>256</v>
      </c>
      <c r="C84" s="144"/>
    </row>
    <row r="85" spans="2:9" s="94" customFormat="1" ht="15" x14ac:dyDescent="0.3">
      <c r="B85" s="131" t="s">
        <v>257</v>
      </c>
      <c r="C85" s="144"/>
    </row>
    <row r="86" spans="2:9" s="94" customFormat="1" ht="15" x14ac:dyDescent="0.3">
      <c r="B86" s="131" t="s">
        <v>258</v>
      </c>
      <c r="C86" s="144"/>
    </row>
    <row r="87" spans="2:9" s="94" customFormat="1" ht="15" x14ac:dyDescent="0.3">
      <c r="B87" s="131" t="s">
        <v>259</v>
      </c>
      <c r="C87" s="144"/>
    </row>
    <row r="88" spans="2:9" s="94" customFormat="1" ht="15" x14ac:dyDescent="0.3">
      <c r="B88" s="131" t="s">
        <v>260</v>
      </c>
      <c r="C88" s="144"/>
    </row>
    <row r="89" spans="2:9" s="94" customFormat="1" ht="15" x14ac:dyDescent="0.3">
      <c r="B89" s="131" t="s">
        <v>261</v>
      </c>
      <c r="C89" s="144"/>
    </row>
    <row r="90" spans="2:9" s="94" customFormat="1" ht="15" x14ac:dyDescent="0.3">
      <c r="B90" s="131" t="s">
        <v>262</v>
      </c>
      <c r="C90" s="144"/>
    </row>
    <row r="91" spans="2:9" s="94" customFormat="1" ht="15" x14ac:dyDescent="0.3">
      <c r="B91" s="131" t="s">
        <v>263</v>
      </c>
      <c r="C91" s="144"/>
    </row>
    <row r="92" spans="2:9" s="94" customFormat="1" ht="15" x14ac:dyDescent="0.3">
      <c r="B92" s="131" t="s">
        <v>264</v>
      </c>
      <c r="C92" s="144"/>
    </row>
    <row r="93" spans="2:9" s="94" customFormat="1" ht="15" x14ac:dyDescent="0.3">
      <c r="B93" s="131" t="s">
        <v>265</v>
      </c>
      <c r="C93" s="144"/>
    </row>
    <row r="94" spans="2:9" s="94" customFormat="1" ht="15" x14ac:dyDescent="0.3">
      <c r="B94" s="131" t="s">
        <v>266</v>
      </c>
      <c r="C94" s="144"/>
    </row>
    <row r="95" spans="2:9" s="94" customFormat="1" ht="15" x14ac:dyDescent="0.3">
      <c r="B95" s="131" t="s">
        <v>267</v>
      </c>
      <c r="C95" s="144"/>
    </row>
    <row r="96" spans="2:9" s="94" customFormat="1" ht="15" x14ac:dyDescent="0.3">
      <c r="B96" s="131" t="s">
        <v>268</v>
      </c>
      <c r="C96" s="144"/>
    </row>
    <row r="97" spans="2:9" s="94" customFormat="1" ht="15" x14ac:dyDescent="0.3">
      <c r="B97" s="131" t="s">
        <v>269</v>
      </c>
      <c r="C97" s="144"/>
    </row>
    <row r="98" spans="2:9" s="94" customFormat="1" ht="15" x14ac:dyDescent="0.3">
      <c r="B98" s="131" t="s">
        <v>270</v>
      </c>
      <c r="C98" s="144"/>
    </row>
    <row r="99" spans="2:9" s="94" customFormat="1" ht="15" x14ac:dyDescent="0.3">
      <c r="C99" s="144"/>
    </row>
    <row r="100" spans="2:9" s="94" customFormat="1" ht="15" x14ac:dyDescent="0.3">
      <c r="B100" s="88" t="s">
        <v>271</v>
      </c>
      <c r="C100" s="102"/>
      <c r="D100" s="102"/>
      <c r="E100" s="147"/>
      <c r="F100" s="41"/>
      <c r="G100" s="41"/>
      <c r="H100" s="41"/>
      <c r="I100" s="41"/>
    </row>
    <row r="101" spans="2:9" s="94" customFormat="1" ht="15" x14ac:dyDescent="0.3">
      <c r="B101" s="92" t="s">
        <v>205</v>
      </c>
      <c r="C101" s="56">
        <f>(IF(Character!B17&gt;=7,1,0))+(IF(Character!B17&gt;=8,1,0))+(IF(Character!B17&gt;=9,1,0))</f>
        <v>3</v>
      </c>
      <c r="D101" s="56"/>
      <c r="E101" s="64"/>
      <c r="F101" s="41"/>
      <c r="G101" s="41"/>
      <c r="H101" s="41"/>
      <c r="I101" s="41"/>
    </row>
    <row r="102" spans="2:9" s="94" customFormat="1" ht="15" x14ac:dyDescent="0.3">
      <c r="B102" s="92" t="s">
        <v>105</v>
      </c>
      <c r="C102" s="56">
        <v>0</v>
      </c>
      <c r="D102" s="56"/>
      <c r="E102" s="64"/>
      <c r="F102" s="41"/>
      <c r="G102" s="41"/>
      <c r="H102" s="41"/>
      <c r="I102" s="41"/>
    </row>
    <row r="103" spans="2:9" s="94" customFormat="1" ht="15" x14ac:dyDescent="0.3">
      <c r="B103" s="100" t="s">
        <v>180</v>
      </c>
      <c r="C103" s="120" t="s">
        <v>181</v>
      </c>
      <c r="D103" s="120" t="s">
        <v>182</v>
      </c>
      <c r="E103" s="121" t="s">
        <v>129</v>
      </c>
      <c r="F103" s="148"/>
      <c r="H103" s="41"/>
      <c r="I103" s="41"/>
    </row>
    <row r="104" spans="2:9" s="94" customFormat="1" ht="15" x14ac:dyDescent="0.3">
      <c r="B104" s="131" t="s">
        <v>272</v>
      </c>
      <c r="C104" s="144"/>
    </row>
    <row r="105" spans="2:9" s="94" customFormat="1" ht="15" x14ac:dyDescent="0.3">
      <c r="B105" s="131" t="s">
        <v>273</v>
      </c>
      <c r="C105" s="144"/>
    </row>
    <row r="106" spans="2:9" s="94" customFormat="1" ht="15" x14ac:dyDescent="0.3">
      <c r="B106" s="131" t="s">
        <v>274</v>
      </c>
      <c r="C106" s="144"/>
    </row>
    <row r="107" spans="2:9" s="94" customFormat="1" ht="15" x14ac:dyDescent="0.3">
      <c r="B107" s="131" t="s">
        <v>275</v>
      </c>
      <c r="C107" s="144"/>
    </row>
    <row r="108" spans="2:9" s="94" customFormat="1" ht="15" x14ac:dyDescent="0.3">
      <c r="B108" s="131" t="s">
        <v>276</v>
      </c>
      <c r="C108" s="144"/>
    </row>
    <row r="109" spans="2:9" s="94" customFormat="1" ht="15" x14ac:dyDescent="0.3">
      <c r="B109" s="131" t="s">
        <v>277</v>
      </c>
      <c r="C109" s="144"/>
    </row>
    <row r="110" spans="2:9" s="94" customFormat="1" ht="15" x14ac:dyDescent="0.3">
      <c r="B110" s="131" t="s">
        <v>278</v>
      </c>
      <c r="C110" s="144"/>
    </row>
    <row r="111" spans="2:9" s="94" customFormat="1" ht="15" x14ac:dyDescent="0.3">
      <c r="B111" s="131" t="s">
        <v>279</v>
      </c>
      <c r="C111" s="144"/>
    </row>
    <row r="112" spans="2:9" s="94" customFormat="1" ht="15" x14ac:dyDescent="0.3">
      <c r="C112" s="144"/>
    </row>
    <row r="113" spans="2:9" s="94" customFormat="1" ht="15" x14ac:dyDescent="0.3">
      <c r="B113" s="88" t="s">
        <v>280</v>
      </c>
      <c r="C113" s="102"/>
      <c r="D113" s="102"/>
      <c r="E113" s="147"/>
      <c r="F113" s="41"/>
      <c r="G113" s="41"/>
      <c r="H113" s="41"/>
      <c r="I113" s="41"/>
    </row>
    <row r="114" spans="2:9" s="94" customFormat="1" ht="15" x14ac:dyDescent="0.3">
      <c r="B114" s="92" t="s">
        <v>205</v>
      </c>
      <c r="C114" s="56">
        <f>(IF(Character!B17&gt;=10,1,0))+(IF(Character!B17&gt;=11,1,0))</f>
        <v>2</v>
      </c>
      <c r="D114" s="56"/>
      <c r="E114" s="64"/>
      <c r="F114" s="41"/>
      <c r="G114" s="41"/>
      <c r="H114" s="41"/>
      <c r="I114" s="41"/>
    </row>
    <row r="115" spans="2:9" s="94" customFormat="1" ht="15" x14ac:dyDescent="0.3">
      <c r="B115" s="92" t="s">
        <v>105</v>
      </c>
      <c r="C115" s="56">
        <v>0</v>
      </c>
      <c r="D115" s="56"/>
      <c r="E115" s="64"/>
      <c r="F115" s="41"/>
      <c r="G115" s="41"/>
      <c r="H115" s="41"/>
      <c r="I115" s="41"/>
    </row>
    <row r="116" spans="2:9" s="94" customFormat="1" ht="15" x14ac:dyDescent="0.3">
      <c r="B116" s="100" t="s">
        <v>180</v>
      </c>
      <c r="C116" s="120" t="s">
        <v>181</v>
      </c>
      <c r="D116" s="120" t="s">
        <v>182</v>
      </c>
      <c r="E116" s="121" t="s">
        <v>129</v>
      </c>
      <c r="F116" s="148"/>
      <c r="H116" s="41"/>
      <c r="I116" s="41"/>
    </row>
    <row r="117" spans="2:9" s="94" customFormat="1" ht="15" x14ac:dyDescent="0.3">
      <c r="B117" s="131" t="s">
        <v>281</v>
      </c>
      <c r="C117" s="144"/>
    </row>
    <row r="118" spans="2:9" s="94" customFormat="1" ht="15" x14ac:dyDescent="0.3">
      <c r="B118" s="131" t="s">
        <v>282</v>
      </c>
      <c r="C118" s="144"/>
    </row>
    <row r="119" spans="2:9" s="94" customFormat="1" ht="15" x14ac:dyDescent="0.3">
      <c r="B119" s="131" t="s">
        <v>283</v>
      </c>
      <c r="C119" s="144"/>
    </row>
    <row r="120" spans="2:9" s="94" customFormat="1" ht="15" x14ac:dyDescent="0.3">
      <c r="B120" s="131" t="s">
        <v>284</v>
      </c>
      <c r="C120" s="144"/>
    </row>
    <row r="121" spans="2:9" s="94" customFormat="1" ht="15" x14ac:dyDescent="0.3">
      <c r="B121" s="131" t="s">
        <v>285</v>
      </c>
      <c r="C121" s="144"/>
    </row>
    <row r="122" spans="2:9" s="94" customFormat="1" ht="15" x14ac:dyDescent="0.3">
      <c r="B122" s="131" t="s">
        <v>286</v>
      </c>
      <c r="C122" s="144"/>
    </row>
    <row r="123" spans="2:9" s="94" customFormat="1" ht="15" x14ac:dyDescent="0.3">
      <c r="B123" s="131" t="s">
        <v>287</v>
      </c>
      <c r="C123" s="144"/>
    </row>
    <row r="124" spans="2:9" s="94" customFormat="1" ht="15" x14ac:dyDescent="0.3">
      <c r="B124" s="131" t="s">
        <v>288</v>
      </c>
      <c r="C124" s="144"/>
    </row>
    <row r="125" spans="2:9" s="94" customFormat="1" ht="15" x14ac:dyDescent="0.3">
      <c r="B125" s="131" t="s">
        <v>289</v>
      </c>
      <c r="C125" s="144"/>
    </row>
    <row r="126" spans="2:9" s="94" customFormat="1" ht="15" x14ac:dyDescent="0.3">
      <c r="B126" s="131" t="s">
        <v>290</v>
      </c>
      <c r="C126" s="144"/>
    </row>
    <row r="127" spans="2:9" s="94" customFormat="1" ht="15" x14ac:dyDescent="0.3">
      <c r="B127" s="131" t="s">
        <v>291</v>
      </c>
      <c r="C127" s="144"/>
    </row>
    <row r="128" spans="2:9" s="94" customFormat="1" ht="15" x14ac:dyDescent="0.3">
      <c r="B128" s="131" t="s">
        <v>292</v>
      </c>
      <c r="C128" s="144"/>
    </row>
    <row r="129" spans="2:9" s="94" customFormat="1" ht="15" x14ac:dyDescent="0.3">
      <c r="B129" s="131" t="s">
        <v>293</v>
      </c>
      <c r="C129" s="144"/>
    </row>
    <row r="130" spans="2:9" s="94" customFormat="1" ht="15" x14ac:dyDescent="0.3">
      <c r="B130" s="131" t="s">
        <v>294</v>
      </c>
      <c r="C130" s="144"/>
    </row>
    <row r="131" spans="2:9" s="94" customFormat="1" ht="15" x14ac:dyDescent="0.3">
      <c r="B131" s="131" t="s">
        <v>295</v>
      </c>
      <c r="C131" s="144"/>
    </row>
    <row r="132" spans="2:9" s="94" customFormat="1" ht="15" x14ac:dyDescent="0.3">
      <c r="B132" s="131" t="s">
        <v>296</v>
      </c>
      <c r="C132" s="144"/>
    </row>
    <row r="133" spans="2:9" s="94" customFormat="1" ht="15" x14ac:dyDescent="0.3">
      <c r="C133" s="144"/>
    </row>
    <row r="134" spans="2:9" s="94" customFormat="1" ht="15" x14ac:dyDescent="0.3">
      <c r="B134" s="88" t="s">
        <v>297</v>
      </c>
      <c r="C134" s="102"/>
      <c r="D134" s="102"/>
      <c r="E134" s="147"/>
      <c r="F134" s="41"/>
      <c r="G134" s="41"/>
      <c r="H134" s="41"/>
      <c r="I134" s="41"/>
    </row>
    <row r="135" spans="2:9" s="94" customFormat="1" ht="15" x14ac:dyDescent="0.3">
      <c r="B135" s="92" t="s">
        <v>205</v>
      </c>
      <c r="C135" s="56">
        <f>(IF(Character!B17&gt;=11,1,0))+(IF(Character!B17&gt;=19,1,0))</f>
        <v>1</v>
      </c>
      <c r="D135" s="56"/>
      <c r="E135" s="64"/>
      <c r="F135" s="41"/>
      <c r="G135" s="41"/>
      <c r="H135" s="41"/>
      <c r="I135" s="41"/>
    </row>
    <row r="136" spans="2:9" s="94" customFormat="1" ht="15" x14ac:dyDescent="0.3">
      <c r="B136" s="92" t="s">
        <v>105</v>
      </c>
      <c r="C136" s="56">
        <v>0</v>
      </c>
      <c r="D136" s="56"/>
      <c r="E136" s="64"/>
      <c r="F136" s="41"/>
      <c r="G136" s="41"/>
      <c r="H136" s="41"/>
      <c r="I136" s="41"/>
    </row>
    <row r="137" spans="2:9" s="94" customFormat="1" ht="15" x14ac:dyDescent="0.3">
      <c r="B137" s="100" t="s">
        <v>180</v>
      </c>
      <c r="C137" s="120" t="s">
        <v>181</v>
      </c>
      <c r="D137" s="120" t="s">
        <v>182</v>
      </c>
      <c r="E137" s="121" t="s">
        <v>129</v>
      </c>
      <c r="F137" s="148"/>
      <c r="H137" s="41"/>
      <c r="I137" s="41"/>
    </row>
    <row r="138" spans="2:9" s="94" customFormat="1" ht="15" x14ac:dyDescent="0.3">
      <c r="B138" s="131" t="s">
        <v>298</v>
      </c>
      <c r="C138" s="144"/>
    </row>
    <row r="139" spans="2:9" s="94" customFormat="1" ht="15" x14ac:dyDescent="0.3">
      <c r="B139" s="131" t="s">
        <v>299</v>
      </c>
      <c r="C139" s="144"/>
    </row>
    <row r="140" spans="2:9" s="94" customFormat="1" ht="15" x14ac:dyDescent="0.3">
      <c r="B140" s="131" t="s">
        <v>300</v>
      </c>
      <c r="C140" s="144"/>
    </row>
    <row r="141" spans="2:9" s="94" customFormat="1" ht="15" x14ac:dyDescent="0.3">
      <c r="B141" s="131" t="s">
        <v>301</v>
      </c>
      <c r="C141" s="144"/>
    </row>
    <row r="142" spans="2:9" s="94" customFormat="1" ht="15" x14ac:dyDescent="0.3">
      <c r="B142" s="131" t="s">
        <v>302</v>
      </c>
      <c r="C142" s="144"/>
    </row>
    <row r="143" spans="2:9" s="94" customFormat="1" ht="15" x14ac:dyDescent="0.3">
      <c r="B143" s="131" t="s">
        <v>303</v>
      </c>
      <c r="C143" s="144"/>
    </row>
    <row r="144" spans="2:9" s="94" customFormat="1" ht="15" x14ac:dyDescent="0.3">
      <c r="B144" s="131" t="s">
        <v>304</v>
      </c>
      <c r="C144" s="144"/>
    </row>
    <row r="145" spans="2:9" s="94" customFormat="1" ht="15" x14ac:dyDescent="0.3">
      <c r="C145" s="144"/>
    </row>
    <row r="146" spans="2:9" s="94" customFormat="1" ht="15" x14ac:dyDescent="0.3">
      <c r="B146" s="88" t="s">
        <v>305</v>
      </c>
      <c r="C146" s="102"/>
      <c r="D146" s="102"/>
      <c r="E146" s="147"/>
      <c r="F146" s="41"/>
      <c r="G146" s="41"/>
      <c r="H146" s="41"/>
      <c r="I146" s="41"/>
    </row>
    <row r="147" spans="2:9" s="94" customFormat="1" ht="15" x14ac:dyDescent="0.3">
      <c r="B147" s="92" t="s">
        <v>205</v>
      </c>
      <c r="C147" s="56">
        <f>(IF(Character!B17&gt;=13,1,0))+(IF(Character!B17&gt;=20,1,0))</f>
        <v>0</v>
      </c>
      <c r="D147" s="56"/>
      <c r="E147" s="64"/>
      <c r="F147" s="41"/>
      <c r="G147" s="41"/>
      <c r="H147" s="41"/>
      <c r="I147" s="41"/>
    </row>
    <row r="148" spans="2:9" s="94" customFormat="1" ht="15" x14ac:dyDescent="0.3">
      <c r="B148" s="92" t="s">
        <v>105</v>
      </c>
      <c r="C148" s="56">
        <v>0</v>
      </c>
      <c r="D148" s="56"/>
      <c r="E148" s="64"/>
      <c r="F148" s="41"/>
      <c r="G148" s="41"/>
      <c r="H148" s="41"/>
      <c r="I148" s="41"/>
    </row>
    <row r="149" spans="2:9" s="94" customFormat="1" ht="15" x14ac:dyDescent="0.3">
      <c r="B149" s="100" t="s">
        <v>180</v>
      </c>
      <c r="C149" s="120" t="s">
        <v>181</v>
      </c>
      <c r="D149" s="120" t="s">
        <v>182</v>
      </c>
      <c r="E149" s="121" t="s">
        <v>129</v>
      </c>
      <c r="F149" s="148"/>
      <c r="H149" s="41"/>
      <c r="I149" s="41"/>
    </row>
    <row r="150" spans="2:9" s="94" customFormat="1" ht="15" x14ac:dyDescent="0.3">
      <c r="B150" s="131" t="s">
        <v>306</v>
      </c>
      <c r="C150" s="144"/>
    </row>
    <row r="151" spans="2:9" s="94" customFormat="1" ht="15" x14ac:dyDescent="0.3">
      <c r="B151" s="131" t="s">
        <v>307</v>
      </c>
      <c r="C151" s="144"/>
    </row>
    <row r="152" spans="2:9" s="94" customFormat="1" ht="15" x14ac:dyDescent="0.3">
      <c r="B152" s="131" t="s">
        <v>308</v>
      </c>
      <c r="C152" s="144"/>
    </row>
    <row r="153" spans="2:9" s="94" customFormat="1" ht="15" x14ac:dyDescent="0.3">
      <c r="B153" s="131" t="s">
        <v>309</v>
      </c>
      <c r="C153" s="144"/>
    </row>
    <row r="154" spans="2:9" s="94" customFormat="1" ht="15" x14ac:dyDescent="0.3">
      <c r="B154" s="131" t="s">
        <v>310</v>
      </c>
      <c r="C154" s="144"/>
    </row>
    <row r="155" spans="2:9" s="94" customFormat="1" ht="15" x14ac:dyDescent="0.3">
      <c r="B155" s="131" t="s">
        <v>311</v>
      </c>
      <c r="C155" s="144"/>
    </row>
    <row r="156" spans="2:9" s="94" customFormat="1" ht="15" x14ac:dyDescent="0.3">
      <c r="B156" s="131" t="s">
        <v>312</v>
      </c>
      <c r="C156" s="144"/>
    </row>
    <row r="157" spans="2:9" s="94" customFormat="1" ht="15" x14ac:dyDescent="0.3">
      <c r="B157" s="131" t="s">
        <v>313</v>
      </c>
      <c r="C157" s="144"/>
    </row>
    <row r="158" spans="2:9" s="94" customFormat="1" ht="15" x14ac:dyDescent="0.3">
      <c r="B158" s="131" t="s">
        <v>314</v>
      </c>
      <c r="C158" s="144"/>
    </row>
    <row r="159" spans="2:9" s="94" customFormat="1" ht="15" x14ac:dyDescent="0.3">
      <c r="B159" s="131" t="s">
        <v>315</v>
      </c>
      <c r="C159" s="144"/>
    </row>
    <row r="160" spans="2:9" s="94" customFormat="1" ht="15" x14ac:dyDescent="0.3">
      <c r="C160" s="144"/>
    </row>
    <row r="161" spans="2:9" s="94" customFormat="1" ht="15" x14ac:dyDescent="0.3">
      <c r="B161" s="88" t="s">
        <v>316</v>
      </c>
      <c r="C161" s="102"/>
      <c r="D161" s="102"/>
      <c r="E161" s="147"/>
      <c r="F161" s="41"/>
      <c r="G161" s="41"/>
      <c r="H161" s="41"/>
      <c r="I161" s="41"/>
    </row>
    <row r="162" spans="2:9" s="94" customFormat="1" ht="15" x14ac:dyDescent="0.3">
      <c r="B162" s="92" t="s">
        <v>205</v>
      </c>
      <c r="C162" s="56">
        <f>(IF(Character!B17&gt;=15,1,0))</f>
        <v>0</v>
      </c>
      <c r="D162" s="56"/>
      <c r="E162" s="64"/>
      <c r="F162" s="41"/>
      <c r="G162" s="41"/>
      <c r="H162" s="41"/>
      <c r="I162" s="41"/>
    </row>
    <row r="163" spans="2:9" s="94" customFormat="1" ht="15" x14ac:dyDescent="0.3">
      <c r="B163" s="92" t="s">
        <v>105</v>
      </c>
      <c r="C163" s="56">
        <v>0</v>
      </c>
      <c r="D163" s="56"/>
      <c r="E163" s="64"/>
      <c r="F163" s="41"/>
      <c r="G163" s="41"/>
      <c r="H163" s="41"/>
      <c r="I163" s="41"/>
    </row>
    <row r="164" spans="2:9" s="94" customFormat="1" ht="15" x14ac:dyDescent="0.3">
      <c r="B164" s="100" t="s">
        <v>180</v>
      </c>
      <c r="C164" s="120" t="s">
        <v>181</v>
      </c>
      <c r="D164" s="120" t="s">
        <v>182</v>
      </c>
      <c r="E164" s="121" t="s">
        <v>129</v>
      </c>
      <c r="F164" s="148"/>
      <c r="H164" s="41"/>
      <c r="I164" s="41"/>
    </row>
    <row r="165" spans="2:9" s="94" customFormat="1" ht="15" x14ac:dyDescent="0.3">
      <c r="B165" s="131" t="s">
        <v>317</v>
      </c>
      <c r="C165" s="144"/>
    </row>
    <row r="166" spans="2:9" s="94" customFormat="1" ht="15" x14ac:dyDescent="0.3">
      <c r="B166" s="131" t="s">
        <v>318</v>
      </c>
      <c r="C166" s="144"/>
    </row>
    <row r="167" spans="2:9" s="94" customFormat="1" ht="15" x14ac:dyDescent="0.3">
      <c r="B167" s="131" t="s">
        <v>319</v>
      </c>
      <c r="C167" s="144"/>
    </row>
    <row r="168" spans="2:9" s="94" customFormat="1" ht="15" x14ac:dyDescent="0.3">
      <c r="B168" s="131" t="s">
        <v>320</v>
      </c>
      <c r="C168" s="144"/>
    </row>
    <row r="169" spans="2:9" s="94" customFormat="1" ht="15" x14ac:dyDescent="0.3">
      <c r="B169" s="131" t="s">
        <v>321</v>
      </c>
      <c r="C169" s="144"/>
    </row>
    <row r="170" spans="2:9" s="94" customFormat="1" ht="15" x14ac:dyDescent="0.3">
      <c r="C170" s="144"/>
    </row>
    <row r="171" spans="2:9" s="94" customFormat="1" ht="15" x14ac:dyDescent="0.3">
      <c r="B171" s="88" t="s">
        <v>322</v>
      </c>
      <c r="C171" s="102"/>
      <c r="D171" s="102"/>
      <c r="E171" s="147"/>
      <c r="F171" s="41"/>
      <c r="G171" s="41"/>
      <c r="H171" s="41"/>
      <c r="I171" s="41"/>
    </row>
    <row r="172" spans="2:9" s="94" customFormat="1" ht="15" x14ac:dyDescent="0.3">
      <c r="B172" s="92" t="s">
        <v>205</v>
      </c>
      <c r="C172" s="56">
        <f>(IF(Character!B17&gt;=17,1,0))</f>
        <v>0</v>
      </c>
      <c r="D172" s="56"/>
      <c r="E172" s="64"/>
      <c r="F172" s="41"/>
      <c r="G172" s="41"/>
      <c r="H172" s="41"/>
      <c r="I172" s="41"/>
    </row>
    <row r="173" spans="2:9" s="94" customFormat="1" ht="15" x14ac:dyDescent="0.3">
      <c r="B173" s="92" t="s">
        <v>105</v>
      </c>
      <c r="C173" s="56">
        <v>0</v>
      </c>
      <c r="D173" s="56"/>
      <c r="E173" s="64"/>
      <c r="F173" s="41"/>
      <c r="G173" s="41"/>
      <c r="H173" s="41"/>
      <c r="I173" s="41"/>
    </row>
    <row r="174" spans="2:9" s="94" customFormat="1" ht="15" x14ac:dyDescent="0.3">
      <c r="B174" s="100" t="s">
        <v>180</v>
      </c>
      <c r="C174" s="120" t="s">
        <v>181</v>
      </c>
      <c r="D174" s="120" t="s">
        <v>182</v>
      </c>
      <c r="E174" s="121" t="s">
        <v>129</v>
      </c>
      <c r="F174" s="148"/>
      <c r="H174" s="41"/>
      <c r="I174" s="41"/>
    </row>
    <row r="175" spans="2:9" s="94" customFormat="1" ht="15" x14ac:dyDescent="0.3">
      <c r="B175" s="131" t="s">
        <v>323</v>
      </c>
      <c r="C175" s="144"/>
    </row>
    <row r="176" spans="2:9" s="94" customFormat="1" ht="15" x14ac:dyDescent="0.3">
      <c r="B176" s="131" t="s">
        <v>324</v>
      </c>
      <c r="C176" s="144"/>
    </row>
    <row r="177" spans="2:3" s="94" customFormat="1" ht="15" x14ac:dyDescent="0.3">
      <c r="B177" s="131" t="s">
        <v>325</v>
      </c>
      <c r="C177" s="144"/>
    </row>
    <row r="178" spans="2:3" s="94" customFormat="1" ht="15" x14ac:dyDescent="0.3">
      <c r="B178" s="131" t="s">
        <v>326</v>
      </c>
      <c r="C178" s="144"/>
    </row>
  </sheetData>
  <conditionalFormatting sqref="B30:B50 B56:B77 B83:B98 B104:B111 B117:B132 B138:B144 B150:B159 B165:B169 B175:B178">
    <cfRule type="expression" dxfId="78" priority="2">
      <formula>AND($C$8=$C$9,C30&lt;&gt;"*")</formula>
    </cfRule>
  </conditionalFormatting>
  <conditionalFormatting sqref="B30:B50 B56:B77 B83:B98 B104:B111 B117:B132 B138:B144 B150:B159 B165:B169 B175:B178 B9:C9">
    <cfRule type="expression" dxfId="77" priority="3">
      <formula>AND($C$9&gt;$C$8)</formula>
    </cfRule>
  </conditionalFormatting>
  <conditionalFormatting sqref="B14:B24">
    <cfRule type="expression" dxfId="76" priority="4">
      <formula>AND($C$12&lt;(COUNTA($C$14:$C$24)))</formula>
    </cfRule>
    <cfRule type="expression" dxfId="75" priority="5">
      <formula>AND($C$12=(COUNTA($C$14:$C$24)),C14&lt;&gt;"*")</formula>
    </cfRule>
  </conditionalFormatting>
  <conditionalFormatting sqref="G15:H19">
    <cfRule type="expression" dxfId="74" priority="6">
      <formula>AND($H$9&lt;&gt;$H$15)</formula>
    </cfRule>
  </conditionalFormatting>
  <conditionalFormatting sqref="G21:H25">
    <cfRule type="expression" dxfId="73" priority="7">
      <formula>AND($H$9&lt;&gt;$H$21)</formula>
    </cfRule>
  </conditionalFormatting>
  <hyperlinks>
    <hyperlink ref="H5" location="'Feature Desc.'!A217" display="Bardic Inspiration" xr:uid="{00000000-0004-0000-0400-000000000000}"/>
    <hyperlink ref="H6" location="'Feature Desc.'!A238" display="Jack of All Trades" xr:uid="{00000000-0004-0000-0400-000001000000}"/>
    <hyperlink ref="H7" location="'Feature Desc.'!A243" display="Song of Rest" xr:uid="{00000000-0004-0000-0400-000002000000}"/>
    <hyperlink ref="H8" location="'Feature Desc.'!A254" display="Expertise" xr:uid="{00000000-0004-0000-0400-000003000000}"/>
    <hyperlink ref="H10" location="'Feature Desc.'!A261" display="Font of Inspiration" xr:uid="{00000000-0004-0000-0400-000004000000}"/>
    <hyperlink ref="H11" location="'Feature Desc.'!A266" display="Countercharm" xr:uid="{00000000-0004-0000-0400-000005000000}"/>
    <hyperlink ref="H12" location="'Feature Desc.'!A277" display="Magical Secrets" xr:uid="{00000000-0004-0000-0400-000006000000}"/>
    <hyperlink ref="H13" location="'Feature Desc.'!A289" display="Superior Inspiration" xr:uid="{00000000-0004-0000-0400-000007000000}"/>
    <hyperlink ref="B14" location="'Spell Desc.'!A838" display="Blade Ward" xr:uid="{00000000-0004-0000-0400-000008000000}"/>
    <hyperlink ref="B15" location="'Spell Desc.'!A2079" display="Dancing Lights" xr:uid="{00000000-0004-0000-0400-000009000000}"/>
    <hyperlink ref="B16" location="'Spell Desc.'!A3591" display="Friends" xr:uid="{00000000-0004-0000-0400-00000A000000}"/>
    <hyperlink ref="H16" location="'Feature Desc.'!A293" display="Bonus Proficiencies" xr:uid="{00000000-0004-0000-0400-00000B000000}"/>
    <hyperlink ref="B17" location="'Spell Desc.'!A4748" display="Light" xr:uid="{00000000-0004-0000-0400-00000C000000}"/>
    <hyperlink ref="H17" location="'Feature Desc.'!A297" display="Cutting Words" xr:uid="{00000000-0004-0000-0400-00000D000000}"/>
    <hyperlink ref="B18" location="'Spell Desc.'!A4883" display="Mage Hand" xr:uid="{00000000-0004-0000-0400-00000E000000}"/>
    <hyperlink ref="H18" location="'Feature Desc.'!A312" display="Additional Magical Secrets" xr:uid="{00000000-0004-0000-0400-00000F000000}"/>
    <hyperlink ref="B19" location="'Spell Desc.'!A5216" display="Mending" xr:uid="{00000000-0004-0000-0400-000010000000}"/>
    <hyperlink ref="H19" location="'Feature Desc.'!A319" display="Peerless Skill" xr:uid="{00000000-0004-0000-0400-000011000000}"/>
    <hyperlink ref="B20" location="'Spell Desc.'!A5232" display="Message" xr:uid="{00000000-0004-0000-0400-000012000000}"/>
    <hyperlink ref="B21" location="'Spell Desc.'!A5281" display="Minor Illusion" xr:uid="{00000000-0004-0000-0400-000013000000}"/>
    <hyperlink ref="B22" location="'Spell Desc.'!A6101" display="Prestidigitation" xr:uid="{00000000-0004-0000-0400-000014000000}"/>
    <hyperlink ref="H22" location="'Feature Desc.'!A327" display="Bonus Proficiencies" xr:uid="{00000000-0004-0000-0400-000015000000}"/>
    <hyperlink ref="B23" location="'Spell Desc.'!A7979" display="True Strike" xr:uid="{00000000-0004-0000-0400-000016000000}"/>
    <hyperlink ref="H23" location="'Feature Desc.'!A332" display="Combat Inspiration" xr:uid="{00000000-0004-0000-0400-000017000000}"/>
    <hyperlink ref="B24" location="'Spell Desc.'!A8066" display="Vicious Mockery" xr:uid="{00000000-0004-0000-0400-000018000000}"/>
    <hyperlink ref="H24" location="'Feature Desc.'!A342" display="Extra Attack (Bard)" xr:uid="{00000000-0004-0000-0400-000019000000}"/>
    <hyperlink ref="H25" location="'Feature Desc.'!A346" display="Battle Magic" xr:uid="{00000000-0004-0000-0400-00001A000000}"/>
    <hyperlink ref="B30" location="'Spell Desc.'!A85" display="Animal Friendship" xr:uid="{00000000-0004-0000-0400-00001B000000}"/>
    <hyperlink ref="B31" location="'Spell Desc.'!A629" display="Bane" xr:uid="{00000000-0004-0000-0400-00001C000000}"/>
    <hyperlink ref="B32" location="'Spell Desc.'!A1064" display="Charm Person" xr:uid="{00000000-0004-0000-0400-00001D000000}"/>
    <hyperlink ref="B33" location="'Spell Desc.'!A1369" display="Comprehend Languages" xr:uid="{00000000-0004-0000-0400-00001E000000}"/>
    <hyperlink ref="B34" location="'Spell Desc.'!A2066" display="Cure Wounds" xr:uid="{00000000-0004-0000-0400-00001F000000}"/>
    <hyperlink ref="B35" location="'Spell Desc.'!A2251" display="Detect Magic" xr:uid="{00000000-0004-0000-0400-000020000000}"/>
    <hyperlink ref="B36" location="'Spell Desc.'!A2346" display="Disguise Self" xr:uid="{00000000-0004-0000-0400-000021000000}"/>
    <hyperlink ref="B37" location="'Spell Desc.'!A2445" display="Dissonant Whispers" xr:uid="{00000000-0004-0000-0400-000022000000}"/>
    <hyperlink ref="B38" location="'Spell Desc.'!A3063" display="Faerie Fire" xr:uid="{00000000-0004-0000-0400-000023000000}"/>
    <hyperlink ref="B39" location="'Spell Desc.'!A3110" display="Feather Fall" xr:uid="{00000000-0004-0000-0400-000024000000}"/>
    <hyperlink ref="B40" location="'Spell Desc.'!A4180" display="Healing Word" xr:uid="{00000000-0004-0000-0400-000025000000}"/>
    <hyperlink ref="B41" location="'Spell Desc.'!A4253" display="Heroism" xr:uid="{00000000-0004-0000-0400-000026000000}"/>
    <hyperlink ref="B42" location="'Spell Desc.'!A4426" display="Identify" xr:uid="{00000000-0004-0000-0400-000027000000}"/>
    <hyperlink ref="B43" location="'Spell Desc.'!A4444" display="Illusory Script" xr:uid="{00000000-0004-0000-0400-000028000000}"/>
    <hyperlink ref="B44" location="'Spell Desc.'!A4859" display="Longstrider" xr:uid="{00000000-0004-0000-0400-000029000000}"/>
    <hyperlink ref="B45" location="'Spell Desc.'!A6976" display="Silent Image" xr:uid="{00000000-0004-0000-0400-00002A000000}"/>
    <hyperlink ref="B46" location="'Spell Desc.'!A7037" display="Sleep" xr:uid="{00000000-0004-0000-0400-00002B000000}"/>
    <hyperlink ref="B47" location="'Spell Desc.'!A7120" display="Speak with Animals" xr:uid="{00000000-0004-0000-0400-00002C000000}"/>
    <hyperlink ref="B48" location="'Spell Desc.'!A7534" display="Tasha’s Hideous Laughter" xr:uid="{00000000-0004-0000-0400-00002D000000}"/>
    <hyperlink ref="B49" location="'Spell Desc.'!A7803" display="Thunderwave" xr:uid="{00000000-0004-0000-0400-00002E000000}"/>
    <hyperlink ref="B50" location="'Spell Desc.'!A8023" display="Unseen Servant" xr:uid="{00000000-0004-0000-0400-00002F000000}"/>
    <hyperlink ref="B56" location="'Spell Desc.'!A102" display="Animal Messenger" xr:uid="{00000000-0004-0000-0400-000030000000}"/>
    <hyperlink ref="B57" location="'Spell Desc.'!A902" display="Blindness/Deafness" xr:uid="{00000000-0004-0000-0400-000031000000}"/>
    <hyperlink ref="B58" location="'Spell Desc.'!A1020" display="Calm Emotions" xr:uid="{00000000-0004-0000-0400-000032000000}"/>
    <hyperlink ref="B59" location="'Spell Desc.'!A1201" display="Cloud of Daggers" xr:uid="{00000000-0004-0000-0400-000033000000}"/>
    <hyperlink ref="B60" location="'Spell Desc.'!A2031" display="Crown of Madness" xr:uid="{00000000-0004-0000-0400-000034000000}"/>
    <hyperlink ref="B61" location="'Spell Desc.'!A2280" display="Detect Thoughts" xr:uid="{00000000-0004-0000-0400-000035000000}"/>
    <hyperlink ref="B62" location="'Spell Desc.'!A2814" display="Enhance Ability" xr:uid="{00000000-0004-0000-0400-000036000000}"/>
    <hyperlink ref="B63" location="'Spell Desc.'!A2918" display="Enthrall" xr:uid="{00000000-0004-0000-0400-000037000000}"/>
    <hyperlink ref="B64" location="'Spell Desc.'!A4194" display="Heat Metal" xr:uid="{00000000-0004-0000-0400-000038000000}"/>
    <hyperlink ref="B65" location="'Spell Desc.'!A4309" display="Hold Person" xr:uid="{00000000-0004-0000-0400-000039000000}"/>
    <hyperlink ref="B66" location="'Spell Desc.'!A4593" display="Invisibility" xr:uid="{00000000-0004-0000-0400-00003A000000}"/>
    <hyperlink ref="B67" location="'Spell Desc.'!A4617" display="Knock" xr:uid="{00000000-0004-0000-0400-00003B000000}"/>
    <hyperlink ref="B68" location="'Spell Desc.'!A4713" display="Lesser Restoration" xr:uid="{00000000-0004-0000-0400-00003C000000}"/>
    <hyperlink ref="B69" location="'Spell Desc.'!A4807" display="Locate Animals or Plants" xr:uid="{00000000-0004-0000-0400-00003D000000}"/>
    <hyperlink ref="B70" location="'Spell Desc.'!A4840" display="Locate Object" xr:uid="{00000000-0004-0000-0400-00003E000000}"/>
    <hyperlink ref="B71" location="'Spell Desc.'!A5001" display="Magic Mouth" xr:uid="{00000000-0004-0000-0400-00003F000000}"/>
    <hyperlink ref="B72" location="'Spell Desc.'!A5785" display="Phantasmal Force" xr:uid="{00000000-0004-0000-0400-000040000000}"/>
    <hyperlink ref="B73" location="'Spell Desc.'!A6748" display="See Invisibility" xr:uid="{00000000-0004-0000-0400-000041000000}"/>
    <hyperlink ref="B74" location="'Spell Desc.'!A6888" display="Shatter" xr:uid="{00000000-0004-0000-0400-000042000000}"/>
    <hyperlink ref="B75" location="'Spell Desc.'!A6962" display="Silence" xr:uid="{00000000-0004-0000-0400-000043000000}"/>
    <hyperlink ref="B76" location="'Spell Desc.'!A7368" display="Suggestion" xr:uid="{00000000-0004-0000-0400-000044000000}"/>
    <hyperlink ref="B77" location="'Spell Desc.'!A8489" display="Zone of Truth" xr:uid="{00000000-0004-0000-0400-000045000000}"/>
    <hyperlink ref="B83" location="'Spell Desc.'!A730" display="Bestow Curse" xr:uid="{00000000-0004-0000-0400-000046000000}"/>
    <hyperlink ref="B84" location="'Spell Desc.'!A1150" display="Clairvoyance" xr:uid="{00000000-0004-0000-0400-000047000000}"/>
    <hyperlink ref="B85" location="'Spell Desc.'!A2428" display="Dispel Magic" xr:uid="{00000000-0004-0000-0400-000048000000}"/>
    <hyperlink ref="B86" location="'Spell Desc.'!A3091" display="Fear" xr:uid="{00000000-0004-0000-0400-000049000000}"/>
    <hyperlink ref="B87" location="'Spell Desc.'!A3146" display="Feign Death" xr:uid="{00000000-0004-0000-0400-00004A000000}"/>
    <hyperlink ref="B88" location="'Spell Desc.'!A3762" display="Glyph of Warding" xr:uid="{00000000-0004-0000-0400-00004B000000}"/>
    <hyperlink ref="B89" location="'Spell Desc.'!A4388" display="Hypnotic Pattern" xr:uid="{00000000-0004-0000-0400-00004C000000}"/>
    <hyperlink ref="B90" location="'Spell Desc.'!A4690" display="Leomund’s Tiny Hut" xr:uid="{00000000-0004-0000-0400-00004D000000}"/>
    <hyperlink ref="B91" location="'Spell Desc.'!A5048" display="Major Image" xr:uid="{00000000-0004-0000-0400-00004E000000}"/>
    <hyperlink ref="B92" location="'Spell Desc.'!A5624" display="Nondetection" xr:uid="{00000000-0004-0000-0400-00004F000000}"/>
    <hyperlink ref="B93" location="'Spell Desc.'!A5982" display="Plant Growth" xr:uid="{00000000-0004-0000-0400-000050000000}"/>
    <hyperlink ref="B94" location="'Spell Desc.'!A6792" display="Sending" xr:uid="{00000000-0004-0000-0400-000051000000}"/>
    <hyperlink ref="B95" location="'Spell Desc.'!A7136" display="Speak with Dead" xr:uid="{00000000-0004-0000-0400-000052000000}"/>
    <hyperlink ref="B96" location="'Spell Desc.'!A7158" display="Speak with Plants" xr:uid="{00000000-0004-0000-0400-000053000000}"/>
    <hyperlink ref="B97" location="'Spell Desc.'!A7278" display="Stinking Cloud" xr:uid="{00000000-0004-0000-0400-000054000000}"/>
    <hyperlink ref="B98" location="'Spell Desc.'!A7840" display="Tongues" xr:uid="{00000000-0004-0000-0400-000055000000}"/>
    <hyperlink ref="B104" location="'Spell Desc.'!A1384" display="Compulsion" xr:uid="{00000000-0004-0000-0400-000056000000}"/>
    <hyperlink ref="B105" location="'Spell Desc.'!A1421" display="Confusion" xr:uid="{00000000-0004-0000-0400-000057000000}"/>
    <hyperlink ref="B106" location="'Spell Desc.'!A2324" display="Dimension Door" xr:uid="{00000000-0004-0000-0400-000058000000}"/>
    <hyperlink ref="B107" location="'Spell Desc.'!A3573" display="Freedom of Movement" xr:uid="{00000000-0004-0000-0400-000059000000}"/>
    <hyperlink ref="B108" location="'Spell Desc.'!A3874" display="Greater Invisibility" xr:uid="{00000000-0004-0000-0400-00005A000000}"/>
    <hyperlink ref="B109" location="'Spell Desc.'!A4106" display="Hallucinatory Terrain" xr:uid="{00000000-0004-0000-0400-00005B000000}"/>
    <hyperlink ref="B110" location="'Spell Desc.'!A4819" display="Locate Creature" xr:uid="{00000000-0004-0000-0400-00005C000000}"/>
    <hyperlink ref="B111" location="'Spell Desc.'!A6016" display="Polymorph" xr:uid="{00000000-0004-0000-0400-00005D000000}"/>
    <hyperlink ref="B117" location="'Spell Desc.'!A201" display="Animate Objects" xr:uid="{00000000-0004-0000-0400-00005E000000}"/>
    <hyperlink ref="B118" location="'Spell Desc.'!A604" display="Awaken" xr:uid="{00000000-0004-0000-0400-00005F000000}"/>
    <hyperlink ref="B119" location="'Spell Desc.'!A2592" display="Dominate Person" xr:uid="{00000000-0004-0000-0400-000060000000}"/>
    <hyperlink ref="B120" location="'Spell Desc.'!A2653" display="Dream" xr:uid="{00000000-0004-0000-0400-000061000000}"/>
    <hyperlink ref="B121" location="'Spell Desc.'!A3663" display="Geas" xr:uid="{00000000-0004-0000-0400-000062000000}"/>
    <hyperlink ref="B122" location="'Spell Desc.'!A3884" display="Greater Restoration" xr:uid="{00000000-0004-0000-0400-000063000000}"/>
    <hyperlink ref="B123" location="'Spell Desc.'!A4291" display="Hold Monster" xr:uid="{00000000-0004-0000-0400-000064000000}"/>
    <hyperlink ref="B124" location="'Spell Desc.'!A4637" display="Legend Lore" xr:uid="{00000000-0004-0000-0400-000065000000}"/>
    <hyperlink ref="B125" location="'Spell Desc.'!A5086" display="Mass Cure Wounds" xr:uid="{00000000-0004-0000-0400-000066000000}"/>
    <hyperlink ref="B126" location="'Spell Desc.'!A5365" display="Mislead" xr:uid="{00000000-0004-0000-0400-000067000000}"/>
    <hyperlink ref="B127" location="'Spell Desc.'!A5393" display="Modify Memory" xr:uid="{00000000-0004-0000-0400-000068000000}"/>
    <hyperlink ref="B128" location="'Spell Desc.'!A5916" display="Planar Binding" xr:uid="{00000000-0004-0000-0400-000069000000}"/>
    <hyperlink ref="B129" location="'Spell Desc.'!A6390" display="Raise Dead" xr:uid="{00000000-0004-0000-0400-00006A000000}"/>
    <hyperlink ref="B130" location="'Spell Desc.'!A6687" display="Scrying" xr:uid="{00000000-0004-0000-0400-00006B000000}"/>
    <hyperlink ref="B131" location="'Spell Desc.'!A6760" display="Seeming" xr:uid="{00000000-0004-0000-0400-00006C000000}"/>
    <hyperlink ref="B132" location="'Spell Desc.'!A7690" display="Teleportation Circle" xr:uid="{00000000-0004-0000-0400-00006D000000}"/>
    <hyperlink ref="B138" location="'Spell Desc.'!A3008" display="Eyebite" xr:uid="{00000000-0004-0000-0400-00006E000000}"/>
    <hyperlink ref="B139" location="'Spell Desc.'!A3247" display="Find the Path" xr:uid="{00000000-0004-0000-0400-00006F000000}"/>
    <hyperlink ref="B140" location="'Spell Desc.'!A3919" display="Guards and Wards" xr:uid="{00000000-0004-0000-0400-000070000000}"/>
    <hyperlink ref="B141" location="'Spell Desc.'!A5116" display="Mass Suggestion" xr:uid="{00000000-0004-0000-0400-000071000000}"/>
    <hyperlink ref="B142" location="'Spell Desc.'!A5734" display="Otto’s Irresistible Dance" xr:uid="{00000000-0004-0000-0400-000072000000}"/>
    <hyperlink ref="B143" location="'Spell Desc.'!A6270" display="Programmed Illusion" xr:uid="{00000000-0004-0000-0400-000073000000}"/>
    <hyperlink ref="B144" location="'Spell Desc.'!A7965" display="True Seeing" xr:uid="{00000000-0004-0000-0400-000074000000}"/>
    <hyperlink ref="B150" location="'Spell Desc.'!A2936" display="Etherealness" xr:uid="{00000000-0004-0000-0400-000075000000}"/>
    <hyperlink ref="B151" location="'Spell Desc.'!A3526" display="Forcecage" xr:uid="{00000000-0004-0000-0400-000076000000}"/>
    <hyperlink ref="B152" location="'Spell Desc.'!A5309" display="Mirage Arcane" xr:uid="{00000000-0004-0000-0400-000077000000}"/>
    <hyperlink ref="B153" location="'Spell Desc.'!A5489" display="Mordenkainen’s Magnificent Mansion" xr:uid="{00000000-0004-0000-0400-000078000000}"/>
    <hyperlink ref="B154" location="'Spell Desc.'!A5562" display="Mordenkainen’s Sword" xr:uid="{00000000-0004-0000-0400-000079000000}"/>
    <hyperlink ref="B155" location="'Spell Desc.'!A6305" display="Project Image" xr:uid="{00000000-0004-0000-0400-00007A000000}"/>
    <hyperlink ref="B156" location="'Spell Desc.'!A6480" display="Regenerate" xr:uid="{00000000-0004-0000-0400-00007B000000}"/>
    <hyperlink ref="B157" location="'Spell Desc.'!A6558" display="Resurrection" xr:uid="{00000000-0004-0000-0400-00007C000000}"/>
    <hyperlink ref="B158" location="'Spell Desc.'!A7456" display="Symbol" xr:uid="{00000000-0004-0000-0400-00007D000000}"/>
    <hyperlink ref="B159" location="'Spell Desc.'!A7614" display="Teleport" xr:uid="{00000000-0004-0000-0400-00007E000000}"/>
    <hyperlink ref="B165" location="'Spell Desc.'!A2558" display="Dominate Monster" xr:uid="{00000000-0004-0000-0400-00007F000000}"/>
    <hyperlink ref="B166" location="'Spell Desc.'!A3123" display="Feeblemind" xr:uid="{00000000-0004-0000-0400-000080000000}"/>
    <hyperlink ref="B167" location="'Spell Desc.'!A3729" display="Glibness" xr:uid="{00000000-0004-0000-0400-000081000000}"/>
    <hyperlink ref="B168" location="'Spell Desc.'!A5268" display="Mind Blank" xr:uid="{00000000-0004-0000-0400-000082000000}"/>
    <hyperlink ref="B169" location="'Spell Desc.'!A6073" display="Power Word Stun" xr:uid="{00000000-0004-0000-0400-000083000000}"/>
    <hyperlink ref="B175" location="'Spell Desc.'!A3558" display="Foresight" xr:uid="{00000000-0004-0000-0400-000084000000}"/>
    <hyperlink ref="B176" location="'Spell Desc.'!A6050" display="Power Word Heal" xr:uid="{00000000-0004-0000-0400-000085000000}"/>
    <hyperlink ref="B177" location="'Spell Desc.'!A6063" display="Power Word Kill" xr:uid="{00000000-0004-0000-0400-000086000000}"/>
    <hyperlink ref="B178" location="'Spell Desc.'!A7886" display="True Polymorph" xr:uid="{00000000-0004-0000-0400-000087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Classes!$Q$52:$Q$54</xm:f>
          </x14:formula1>
          <x14:formula2>
            <xm:f>0</xm:f>
          </x14:formula2>
          <xm:sqref>H9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08"/>
  <sheetViews>
    <sheetView showGridLines="0" zoomScaleNormal="100" workbookViewId="0">
      <selection activeCell="C8" sqref="C8"/>
    </sheetView>
  </sheetViews>
  <sheetFormatPr defaultRowHeight="15.75" x14ac:dyDescent="0.3"/>
  <cols>
    <col min="1" max="1" width="3" style="1" customWidth="1"/>
    <col min="2" max="2" width="25.7109375" style="1" customWidth="1"/>
    <col min="3" max="3" width="11.140625" style="132" customWidth="1"/>
    <col min="4" max="4" width="14" style="132" customWidth="1"/>
    <col min="5" max="5" width="14.28515625" style="1" customWidth="1"/>
    <col min="6" max="6" width="14.140625" style="1" customWidth="1"/>
    <col min="7" max="7" width="4.28515625" style="1" customWidth="1"/>
    <col min="8" max="8" width="5.85546875" style="1" customWidth="1"/>
    <col min="9" max="9" width="21.85546875" style="132" customWidth="1"/>
    <col min="10" max="10" width="14.140625" style="94" customWidth="1"/>
    <col min="11" max="11" width="11.42578125" style="1"/>
    <col min="12" max="1025" width="9.140625" style="1" customWidth="1"/>
  </cols>
  <sheetData>
    <row r="1" spans="1:12" ht="14.25" customHeight="1" x14ac:dyDescent="0.3">
      <c r="K1" s="133"/>
      <c r="L1" s="133"/>
    </row>
    <row r="2" spans="1:12" s="82" customFormat="1" ht="36.75" x14ac:dyDescent="0.6">
      <c r="B2" s="124" t="s">
        <v>327</v>
      </c>
      <c r="C2" s="134"/>
      <c r="D2" s="134"/>
      <c r="E2" s="23"/>
      <c r="F2" s="81"/>
      <c r="H2" s="150" t="s">
        <v>139</v>
      </c>
      <c r="I2" s="151"/>
      <c r="J2" s="23"/>
      <c r="K2" s="23"/>
      <c r="L2" s="81"/>
    </row>
    <row r="3" spans="1:12" s="82" customFormat="1" ht="15" customHeight="1" x14ac:dyDescent="0.55000000000000004">
      <c r="B3" s="152"/>
      <c r="C3" s="139"/>
      <c r="D3" s="139"/>
      <c r="H3" s="153"/>
      <c r="I3" s="85"/>
    </row>
    <row r="4" spans="1:12" s="94" customFormat="1" ht="15" x14ac:dyDescent="0.3">
      <c r="B4" s="116" t="s">
        <v>165</v>
      </c>
      <c r="C4" s="103">
        <f>(ROUNDDOWN((Character!E9-10)/2,0))</f>
        <v>2</v>
      </c>
      <c r="D4" s="144"/>
      <c r="H4" s="142" t="s">
        <v>74</v>
      </c>
      <c r="I4" s="143" t="s">
        <v>139</v>
      </c>
      <c r="J4" s="109" t="s">
        <v>129</v>
      </c>
      <c r="K4" s="109" t="s">
        <v>140</v>
      </c>
      <c r="L4" s="111" t="s">
        <v>141</v>
      </c>
    </row>
    <row r="5" spans="1:12" s="94" customFormat="1" ht="15" x14ac:dyDescent="0.3">
      <c r="B5" s="92" t="s">
        <v>166</v>
      </c>
      <c r="C5" s="48">
        <f>8+Character!E12+(ROUNDDOWN((Character!E9-10)/2,0))</f>
        <v>14</v>
      </c>
      <c r="D5" s="144"/>
      <c r="H5" s="144">
        <v>1</v>
      </c>
      <c r="I5" s="154" t="s">
        <v>328</v>
      </c>
      <c r="J5" s="155"/>
      <c r="K5" s="155"/>
    </row>
    <row r="6" spans="1:12" s="94" customFormat="1" ht="15" x14ac:dyDescent="0.3">
      <c r="B6" s="100" t="s">
        <v>168</v>
      </c>
      <c r="C6" s="61">
        <f>Character!E12+(ROUNDDOWN((Character!E9-10)/2,0))</f>
        <v>6</v>
      </c>
      <c r="D6" s="144"/>
      <c r="H6" s="144">
        <v>2</v>
      </c>
      <c r="I6" s="145" t="s">
        <v>329</v>
      </c>
      <c r="J6" s="155"/>
      <c r="K6" s="155"/>
    </row>
    <row r="7" spans="1:12" s="94" customFormat="1" ht="15" x14ac:dyDescent="0.3">
      <c r="B7" s="85"/>
      <c r="C7" s="144"/>
      <c r="D7" s="144"/>
      <c r="H7" s="144">
        <v>5</v>
      </c>
      <c r="I7" s="131" t="s">
        <v>330</v>
      </c>
      <c r="J7" s="155"/>
      <c r="K7" s="155"/>
    </row>
    <row r="8" spans="1:12" s="94" customFormat="1" ht="15" x14ac:dyDescent="0.3">
      <c r="B8" s="151" t="s">
        <v>331</v>
      </c>
      <c r="C8" s="55" t="s">
        <v>332</v>
      </c>
      <c r="D8" s="56"/>
      <c r="H8" s="144">
        <v>10</v>
      </c>
      <c r="I8" s="145" t="s">
        <v>333</v>
      </c>
      <c r="J8" s="155"/>
      <c r="K8" s="155"/>
    </row>
    <row r="9" spans="1:12" s="94" customFormat="1" ht="15" x14ac:dyDescent="0.3">
      <c r="B9" s="76"/>
      <c r="C9" s="106"/>
      <c r="D9" s="144"/>
      <c r="H9" s="144"/>
      <c r="I9" s="156"/>
      <c r="J9" s="155"/>
      <c r="K9" s="155"/>
    </row>
    <row r="10" spans="1:12" s="94" customFormat="1" ht="15" x14ac:dyDescent="0.3">
      <c r="A10" s="64"/>
      <c r="B10" s="27" t="s">
        <v>334</v>
      </c>
      <c r="C10" s="103">
        <f>(ROUNDDOWN((Character!E9-10)/2,0))+Character!B17</f>
        <v>14</v>
      </c>
      <c r="D10" s="157"/>
      <c r="H10" s="144"/>
      <c r="I10" s="155" t="s">
        <v>335</v>
      </c>
      <c r="J10" s="155"/>
      <c r="K10" s="155"/>
    </row>
    <row r="11" spans="1:12" s="94" customFormat="1" ht="15" x14ac:dyDescent="0.3">
      <c r="A11" s="64"/>
      <c r="B11" s="100" t="s">
        <v>336</v>
      </c>
      <c r="C11" s="61">
        <f>COUNTIF((C28:C51),"~*")+COUNTIF((C58:C84),"~*")+COUNTIF((C90:C116),"~*")+COUNTIF((C123:C139),"~*")+COUNTIF((C145:C161),"~*")+COUNTIF((C168:C177),"~*")+COUNTIF((C183:C190),"~*")+COUNTIF((C196:C199),"~*")+COUNTIF((C205:C208),"~*")</f>
        <v>0</v>
      </c>
      <c r="D11" s="144"/>
      <c r="H11" s="144">
        <v>2</v>
      </c>
      <c r="I11" s="131" t="s">
        <v>337</v>
      </c>
      <c r="J11" s="155"/>
      <c r="K11" s="155"/>
    </row>
    <row r="12" spans="1:12" s="94" customFormat="1" ht="15" x14ac:dyDescent="0.3">
      <c r="C12" s="144"/>
      <c r="D12" s="144"/>
      <c r="H12" s="144">
        <v>2</v>
      </c>
      <c r="I12" s="131" t="s">
        <v>338</v>
      </c>
      <c r="J12" s="155"/>
      <c r="K12" s="155"/>
    </row>
    <row r="13" spans="1:12" s="94" customFormat="1" ht="15" x14ac:dyDescent="0.3">
      <c r="B13" s="88" t="s">
        <v>176</v>
      </c>
      <c r="C13" s="102"/>
      <c r="D13" s="102"/>
      <c r="E13" s="147"/>
      <c r="H13" s="144">
        <v>6</v>
      </c>
      <c r="I13" s="131" t="s">
        <v>339</v>
      </c>
      <c r="J13" s="155"/>
      <c r="K13" s="155"/>
    </row>
    <row r="14" spans="1:12" s="94" customFormat="1" ht="15" x14ac:dyDescent="0.3">
      <c r="B14" s="92" t="s">
        <v>178</v>
      </c>
      <c r="C14" s="56">
        <f>(IF(Character!B17&gt;=1,3,0))+(IF(Character!B17&gt;=4,1,0))+(IF(Character!B17&gt;=14,1,0))</f>
        <v>4</v>
      </c>
      <c r="D14" s="56"/>
      <c r="E14" s="64"/>
      <c r="H14" s="144">
        <v>8</v>
      </c>
      <c r="I14" s="131" t="s">
        <v>340</v>
      </c>
      <c r="J14" s="155"/>
      <c r="K14" s="155"/>
    </row>
    <row r="15" spans="1:12" s="94" customFormat="1" ht="15" x14ac:dyDescent="0.3">
      <c r="B15" s="100" t="s">
        <v>180</v>
      </c>
      <c r="C15" s="120" t="s">
        <v>181</v>
      </c>
      <c r="D15" s="120" t="s">
        <v>182</v>
      </c>
      <c r="E15" s="121" t="s">
        <v>129</v>
      </c>
      <c r="H15" s="144">
        <v>17</v>
      </c>
      <c r="I15" s="131" t="s">
        <v>341</v>
      </c>
      <c r="J15" s="155"/>
      <c r="K15" s="155"/>
    </row>
    <row r="16" spans="1:12" s="94" customFormat="1" ht="15" x14ac:dyDescent="0.3">
      <c r="B16" s="131" t="s">
        <v>342</v>
      </c>
      <c r="C16" s="144"/>
      <c r="D16" s="144"/>
      <c r="H16" s="144"/>
      <c r="J16" s="155"/>
      <c r="K16" s="155"/>
    </row>
    <row r="17" spans="1:11" s="94" customFormat="1" ht="15" x14ac:dyDescent="0.3">
      <c r="B17" s="131" t="s">
        <v>189</v>
      </c>
      <c r="C17" s="144"/>
      <c r="D17" s="144"/>
      <c r="H17" s="144"/>
      <c r="I17" s="155" t="s">
        <v>343</v>
      </c>
      <c r="J17" s="155"/>
      <c r="K17" s="155"/>
    </row>
    <row r="18" spans="1:11" s="94" customFormat="1" ht="15" x14ac:dyDescent="0.3">
      <c r="B18" s="131" t="s">
        <v>193</v>
      </c>
      <c r="C18" s="144"/>
      <c r="D18" s="144"/>
      <c r="H18" s="144">
        <v>1</v>
      </c>
      <c r="I18" s="131" t="s">
        <v>344</v>
      </c>
      <c r="J18" s="155"/>
      <c r="K18" s="155"/>
    </row>
    <row r="19" spans="1:11" s="94" customFormat="1" ht="15" x14ac:dyDescent="0.3">
      <c r="B19" s="131" t="s">
        <v>345</v>
      </c>
      <c r="C19" s="144"/>
      <c r="D19" s="144"/>
      <c r="H19" s="144">
        <v>2</v>
      </c>
      <c r="I19" s="131" t="s">
        <v>346</v>
      </c>
      <c r="J19" s="155"/>
      <c r="K19" s="155"/>
    </row>
    <row r="20" spans="1:11" s="94" customFormat="1" ht="15" x14ac:dyDescent="0.3">
      <c r="B20" s="131" t="s">
        <v>347</v>
      </c>
      <c r="C20" s="144"/>
      <c r="D20" s="144"/>
      <c r="H20" s="144">
        <v>2</v>
      </c>
      <c r="I20" s="131" t="s">
        <v>348</v>
      </c>
      <c r="J20" s="158"/>
      <c r="K20" s="155"/>
    </row>
    <row r="21" spans="1:11" s="94" customFormat="1" ht="15" x14ac:dyDescent="0.3">
      <c r="B21" s="131" t="s">
        <v>349</v>
      </c>
      <c r="C21" s="144"/>
      <c r="D21" s="144"/>
      <c r="E21" s="41"/>
      <c r="H21" s="144">
        <v>6</v>
      </c>
      <c r="I21" s="131" t="s">
        <v>350</v>
      </c>
      <c r="J21" s="158"/>
      <c r="K21" s="155"/>
    </row>
    <row r="22" spans="1:11" s="94" customFormat="1" ht="15" x14ac:dyDescent="0.3">
      <c r="B22" s="131" t="s">
        <v>351</v>
      </c>
      <c r="C22" s="144"/>
      <c r="D22" s="144" t="s">
        <v>217</v>
      </c>
      <c r="H22" s="144">
        <v>8</v>
      </c>
      <c r="I22" s="131" t="s">
        <v>352</v>
      </c>
      <c r="J22" s="158"/>
      <c r="K22" s="155"/>
    </row>
    <row r="23" spans="1:11" s="94" customFormat="1" ht="15" x14ac:dyDescent="0.3">
      <c r="A23" s="41"/>
      <c r="B23" s="159"/>
      <c r="C23" s="159"/>
      <c r="D23" s="159"/>
      <c r="E23" s="159"/>
      <c r="F23" s="159"/>
      <c r="H23" s="144">
        <v>17</v>
      </c>
      <c r="I23" s="131" t="s">
        <v>353</v>
      </c>
      <c r="J23" s="155"/>
      <c r="K23" s="155"/>
    </row>
    <row r="24" spans="1:11" s="94" customFormat="1" ht="15" x14ac:dyDescent="0.3">
      <c r="B24" s="88" t="s">
        <v>204</v>
      </c>
      <c r="C24" s="102"/>
      <c r="D24" s="160"/>
      <c r="E24" s="160"/>
      <c r="F24" s="147"/>
      <c r="G24" s="41"/>
      <c r="H24" s="144"/>
      <c r="I24" s="154"/>
      <c r="J24" s="155"/>
      <c r="K24" s="158"/>
    </row>
    <row r="25" spans="1:11" s="94" customFormat="1" ht="15" x14ac:dyDescent="0.3">
      <c r="B25" s="92" t="s">
        <v>205</v>
      </c>
      <c r="C25" s="56">
        <f>(IF(Character!B17&gt;=1,2,0))+(IF(Character!B17&gt;=4,1,0))+(IF(Character!B17&gt;=10,1,0))</f>
        <v>4</v>
      </c>
      <c r="D25" s="41"/>
      <c r="E25" s="41"/>
      <c r="F25" s="64"/>
      <c r="G25" s="41"/>
      <c r="H25" s="144"/>
      <c r="I25" s="155" t="s">
        <v>189</v>
      </c>
      <c r="J25" s="155"/>
      <c r="K25" s="158"/>
    </row>
    <row r="26" spans="1:11" s="94" customFormat="1" ht="15" x14ac:dyDescent="0.3">
      <c r="B26" s="92" t="s">
        <v>105</v>
      </c>
      <c r="C26" s="56">
        <f>Character!G29</f>
        <v>0</v>
      </c>
      <c r="D26" s="56"/>
      <c r="E26" s="41"/>
      <c r="F26" s="64"/>
      <c r="G26" s="41"/>
      <c r="H26" s="144">
        <v>1</v>
      </c>
      <c r="I26" s="131" t="s">
        <v>354</v>
      </c>
      <c r="J26" s="155"/>
      <c r="K26" s="158"/>
    </row>
    <row r="27" spans="1:11" s="94" customFormat="1" ht="15" x14ac:dyDescent="0.3">
      <c r="B27" s="100" t="s">
        <v>180</v>
      </c>
      <c r="C27" s="120" t="s">
        <v>355</v>
      </c>
      <c r="D27" s="120" t="s">
        <v>182</v>
      </c>
      <c r="E27" s="120" t="s">
        <v>129</v>
      </c>
      <c r="F27" s="161" t="s">
        <v>356</v>
      </c>
      <c r="G27" s="27"/>
      <c r="H27" s="144">
        <v>1</v>
      </c>
      <c r="I27" s="131" t="s">
        <v>357</v>
      </c>
      <c r="J27" s="155"/>
      <c r="K27" s="155"/>
    </row>
    <row r="28" spans="1:11" s="94" customFormat="1" ht="15" x14ac:dyDescent="0.3">
      <c r="B28" s="131" t="str">
        <f>IF(OR(C8="Nature",D8="Nature"),"Animal Friendship","Animal Friendship  (U)")</f>
        <v>Animal Friendship  (U)</v>
      </c>
      <c r="C28" s="56" t="str">
        <f>IF(AND((OR(C8="Nature")),Character!B17&gt;=0),"∞","")</f>
        <v/>
      </c>
      <c r="D28" s="162"/>
      <c r="E28" s="85"/>
      <c r="F28" s="94" t="s">
        <v>358</v>
      </c>
      <c r="H28" s="144">
        <v>2</v>
      </c>
      <c r="I28" s="131" t="s">
        <v>359</v>
      </c>
      <c r="J28" s="155"/>
      <c r="K28" s="155"/>
    </row>
    <row r="29" spans="1:11" s="94" customFormat="1" ht="15" x14ac:dyDescent="0.3">
      <c r="B29" s="131" t="s">
        <v>210</v>
      </c>
      <c r="C29" s="144"/>
      <c r="H29" s="144">
        <v>6</v>
      </c>
      <c r="I29" s="131" t="s">
        <v>360</v>
      </c>
      <c r="J29" s="155"/>
      <c r="K29" s="155"/>
    </row>
    <row r="30" spans="1:11" s="94" customFormat="1" ht="15" x14ac:dyDescent="0.3">
      <c r="B30" s="131" t="s">
        <v>361</v>
      </c>
      <c r="C30" s="144" t="str">
        <f>IF(AND((OR(C8="Life")),Character!B17&gt;=0),"∞","")</f>
        <v/>
      </c>
      <c r="F30" s="94" t="s">
        <v>343</v>
      </c>
      <c r="H30" s="144">
        <v>8</v>
      </c>
      <c r="I30" s="131" t="s">
        <v>362</v>
      </c>
      <c r="J30" s="155"/>
      <c r="K30" s="155"/>
    </row>
    <row r="31" spans="1:11" s="94" customFormat="1" ht="15" x14ac:dyDescent="0.3">
      <c r="B31" s="131" t="str">
        <f>IF(OR(C8="Light",D8="Light"),"Burning Hands","Burning Hands  (U)")</f>
        <v>Burning Hands  (U)</v>
      </c>
      <c r="C31" s="144" t="str">
        <f>IF(AND((OR(C8="Light")),Character!B17&gt;=0),"∞","")</f>
        <v/>
      </c>
      <c r="F31" s="94" t="s">
        <v>189</v>
      </c>
      <c r="H31" s="144">
        <v>17</v>
      </c>
      <c r="I31" s="131" t="s">
        <v>363</v>
      </c>
      <c r="J31" s="155"/>
      <c r="K31" s="155"/>
    </row>
    <row r="32" spans="1:11" s="94" customFormat="1" ht="15" x14ac:dyDescent="0.3">
      <c r="B32" s="131" t="str">
        <f>IF(OR(C8="Trickery",D8="Trickery"),"Charm Person","Charm Person (U)")</f>
        <v>Charm Person (U)</v>
      </c>
      <c r="C32" s="144" t="str">
        <f>IF(AND((OR(C8="Trickery")),Character!B17&gt;=0),"∞","")</f>
        <v/>
      </c>
      <c r="F32" s="94" t="s">
        <v>364</v>
      </c>
      <c r="H32" s="144"/>
      <c r="I32" s="155"/>
      <c r="J32" s="155"/>
      <c r="K32" s="155"/>
    </row>
    <row r="33" spans="2:11" s="94" customFormat="1" ht="15" x14ac:dyDescent="0.3">
      <c r="B33" s="131" t="s">
        <v>365</v>
      </c>
      <c r="C33" s="144" t="str">
        <f>IF(AND((OR(C8="Knowledge")),Character!B17&gt;=0),"∞","")</f>
        <v/>
      </c>
      <c r="F33" s="94" t="s">
        <v>335</v>
      </c>
      <c r="H33" s="144"/>
      <c r="I33" s="155" t="s">
        <v>358</v>
      </c>
      <c r="J33" s="155"/>
      <c r="K33" s="155"/>
    </row>
    <row r="34" spans="2:11" s="94" customFormat="1" ht="15" x14ac:dyDescent="0.3">
      <c r="B34" s="131" t="s">
        <v>366</v>
      </c>
      <c r="C34" s="144"/>
      <c r="H34" s="144">
        <v>1</v>
      </c>
      <c r="I34" s="131" t="s">
        <v>344</v>
      </c>
      <c r="J34" s="155"/>
      <c r="K34" s="155"/>
    </row>
    <row r="35" spans="2:11" s="94" customFormat="1" ht="15" x14ac:dyDescent="0.3">
      <c r="B35" s="131" t="s">
        <v>213</v>
      </c>
      <c r="C35" s="144" t="str">
        <f>IF(AND((OR(C8="Life")),Character!B17&gt;=0),"∞","")</f>
        <v/>
      </c>
      <c r="F35" s="94" t="s">
        <v>343</v>
      </c>
      <c r="H35" s="144">
        <v>2</v>
      </c>
      <c r="I35" s="131" t="s">
        <v>367</v>
      </c>
      <c r="J35" s="155"/>
      <c r="K35" s="155"/>
    </row>
    <row r="36" spans="2:11" s="94" customFormat="1" ht="15" x14ac:dyDescent="0.3">
      <c r="B36" s="131" t="s">
        <v>368</v>
      </c>
      <c r="C36" s="144"/>
      <c r="H36" s="144">
        <v>6</v>
      </c>
      <c r="I36" s="131" t="s">
        <v>369</v>
      </c>
      <c r="J36" s="155"/>
      <c r="K36" s="155"/>
    </row>
    <row r="37" spans="2:11" s="94" customFormat="1" ht="15" x14ac:dyDescent="0.3">
      <c r="B37" s="131" t="s">
        <v>214</v>
      </c>
      <c r="C37" s="144"/>
      <c r="H37" s="144">
        <v>17</v>
      </c>
      <c r="I37" s="131" t="s">
        <v>370</v>
      </c>
      <c r="J37" s="155"/>
      <c r="K37" s="155"/>
    </row>
    <row r="38" spans="2:11" s="94" customFormat="1" ht="15" x14ac:dyDescent="0.3">
      <c r="B38" s="131" t="s">
        <v>371</v>
      </c>
      <c r="C38" s="144"/>
      <c r="H38" s="144"/>
      <c r="I38" s="154"/>
      <c r="J38" s="155"/>
      <c r="K38" s="155"/>
    </row>
    <row r="39" spans="2:11" s="94" customFormat="1" ht="15" x14ac:dyDescent="0.3">
      <c r="B39" s="131" t="str">
        <f>IF(OR(C8="Trickery",D8="Trickery"),"Disguise Self","Disguise Self (U)")</f>
        <v>Disguise Self (U)</v>
      </c>
      <c r="C39" s="144" t="str">
        <f>IF(AND((OR(C8="Trickery")),Character!B17&gt;=0),"∞","")</f>
        <v/>
      </c>
      <c r="F39" s="94" t="s">
        <v>364</v>
      </c>
      <c r="H39" s="144"/>
      <c r="I39" s="155" t="s">
        <v>372</v>
      </c>
      <c r="J39" s="155"/>
      <c r="K39" s="155"/>
    </row>
    <row r="40" spans="2:11" s="94" customFormat="1" ht="15" x14ac:dyDescent="0.3">
      <c r="B40" s="131" t="str">
        <f>IF(OR(C8="War",D8="War"),"Divine Favor","Divine Favor (U)")</f>
        <v>Divine Favor (U)</v>
      </c>
      <c r="C40" s="144" t="str">
        <f>IF(AND((OR(C8="War")),Character!B17&gt;=0),"∞","")</f>
        <v/>
      </c>
      <c r="F40" s="94" t="s">
        <v>373</v>
      </c>
      <c r="H40" s="144">
        <v>1</v>
      </c>
      <c r="I40" s="131" t="s">
        <v>188</v>
      </c>
    </row>
    <row r="41" spans="2:11" s="94" customFormat="1" ht="15" x14ac:dyDescent="0.3">
      <c r="B41" s="131" t="str">
        <f>IF(OR(C8="Light",D8="Light"),"Faerie Fire","Faerie Fire (U)")</f>
        <v>Faerie Fire (U)</v>
      </c>
      <c r="C41" s="144" t="str">
        <f>IF(AND((OR(C8="Light")),Character!B17&gt;=0),"∞","")</f>
        <v/>
      </c>
      <c r="F41" s="94" t="s">
        <v>189</v>
      </c>
      <c r="H41" s="144">
        <v>1</v>
      </c>
      <c r="I41" s="131" t="s">
        <v>374</v>
      </c>
    </row>
    <row r="42" spans="2:11" s="94" customFormat="1" ht="15" x14ac:dyDescent="0.3">
      <c r="B42" s="131" t="str">
        <f>IF(OR(C8="Tempest",D8="Tempest"),"Fog Cloud","Fog Cloud (U)")</f>
        <v>Fog Cloud (U)</v>
      </c>
      <c r="C42" s="144" t="str">
        <f>IF(AND((OR(C8="Tempest")),Character!B17&gt;=0),"∞","")</f>
        <v/>
      </c>
      <c r="F42" s="94" t="s">
        <v>372</v>
      </c>
      <c r="H42" s="144">
        <v>2</v>
      </c>
      <c r="I42" s="131" t="s">
        <v>375</v>
      </c>
    </row>
    <row r="43" spans="2:11" s="94" customFormat="1" ht="15" x14ac:dyDescent="0.3">
      <c r="B43" s="131" t="s">
        <v>376</v>
      </c>
      <c r="C43" s="144"/>
      <c r="H43" s="144">
        <v>6</v>
      </c>
      <c r="I43" s="131" t="s">
        <v>377</v>
      </c>
    </row>
    <row r="44" spans="2:11" s="94" customFormat="1" ht="15" x14ac:dyDescent="0.3">
      <c r="B44" s="131" t="s">
        <v>220</v>
      </c>
      <c r="C44" s="144"/>
      <c r="H44" s="144">
        <v>17</v>
      </c>
      <c r="I44" s="131" t="s">
        <v>378</v>
      </c>
    </row>
    <row r="45" spans="2:11" s="94" customFormat="1" ht="15" x14ac:dyDescent="0.3">
      <c r="B45" s="131" t="str">
        <f>IF(OR(C8="Knowledge",D8="Knowledge"),"Identify","Identify  (U)")</f>
        <v>Identify  (U)</v>
      </c>
      <c r="C45" s="144" t="str">
        <f>IF(AND((OR(C8="Knowledge")),Character!B17&gt;=0),"∞","")</f>
        <v/>
      </c>
      <c r="F45" s="94" t="s">
        <v>335</v>
      </c>
      <c r="H45" s="144"/>
    </row>
    <row r="46" spans="2:11" s="94" customFormat="1" ht="15" x14ac:dyDescent="0.3">
      <c r="B46" s="131" t="s">
        <v>379</v>
      </c>
      <c r="C46" s="144"/>
      <c r="H46" s="144"/>
      <c r="I46" s="155" t="s">
        <v>364</v>
      </c>
    </row>
    <row r="47" spans="2:11" s="94" customFormat="1" ht="15" x14ac:dyDescent="0.3">
      <c r="B47" s="131" t="s">
        <v>380</v>
      </c>
      <c r="C47" s="144"/>
      <c r="H47" s="144">
        <v>1</v>
      </c>
      <c r="I47" s="131" t="s">
        <v>381</v>
      </c>
    </row>
    <row r="48" spans="2:11" s="94" customFormat="1" ht="15" x14ac:dyDescent="0.3">
      <c r="B48" s="131" t="s">
        <v>382</v>
      </c>
      <c r="C48" s="144"/>
      <c r="H48" s="144">
        <v>2</v>
      </c>
      <c r="I48" s="131" t="s">
        <v>383</v>
      </c>
    </row>
    <row r="49" spans="2:9" s="94" customFormat="1" ht="15" x14ac:dyDescent="0.3">
      <c r="B49" s="131" t="s">
        <v>384</v>
      </c>
      <c r="C49" s="144"/>
      <c r="H49" s="144">
        <v>6</v>
      </c>
      <c r="I49" s="131" t="s">
        <v>385</v>
      </c>
    </row>
    <row r="50" spans="2:9" s="94" customFormat="1" ht="15" x14ac:dyDescent="0.3">
      <c r="B50" s="131" t="s">
        <v>386</v>
      </c>
      <c r="C50" s="144" t="str">
        <f>IF(AND((OR(C8="War")),Character!B17&gt;=0),"∞","")</f>
        <v/>
      </c>
      <c r="F50" s="94" t="s">
        <v>373</v>
      </c>
      <c r="H50" s="144">
        <v>17</v>
      </c>
      <c r="I50" s="131" t="s">
        <v>387</v>
      </c>
    </row>
    <row r="51" spans="2:9" s="94" customFormat="1" ht="15" x14ac:dyDescent="0.3">
      <c r="B51" s="131" t="str">
        <f>IF(OR(C8="Nature",D8="Nature"),"Speak with Animals","Speak with Animals (U)")</f>
        <v>Speak with Animals (U)</v>
      </c>
      <c r="C51" s="144" t="str">
        <f>IF(AND((OR(C8="Nature")),Character!B17&gt;=0),"∞","")</f>
        <v/>
      </c>
      <c r="F51" s="94" t="s">
        <v>358</v>
      </c>
      <c r="H51" s="144"/>
      <c r="I51" s="154"/>
    </row>
    <row r="52" spans="2:9" s="94" customFormat="1" ht="15" x14ac:dyDescent="0.3">
      <c r="B52" s="131" t="str">
        <f>IF(OR(C8="Tempest",D8="Tempest"),"Thunderwave","Thunderwave (U)")</f>
        <v>Thunderwave (U)</v>
      </c>
      <c r="C52" s="144" t="str">
        <f>IF(AND((OR(C8="Tempest")),Character!B17&gt;=0),"∞","")</f>
        <v/>
      </c>
      <c r="F52" s="94" t="s">
        <v>372</v>
      </c>
      <c r="H52" s="144"/>
      <c r="I52" s="155" t="s">
        <v>373</v>
      </c>
    </row>
    <row r="53" spans="2:9" s="94" customFormat="1" ht="15" x14ac:dyDescent="0.3">
      <c r="C53" s="144"/>
      <c r="H53" s="144">
        <v>1</v>
      </c>
      <c r="I53" s="131" t="s">
        <v>188</v>
      </c>
    </row>
    <row r="54" spans="2:9" s="94" customFormat="1" ht="15" x14ac:dyDescent="0.3">
      <c r="B54" s="88" t="s">
        <v>231</v>
      </c>
      <c r="C54" s="102"/>
      <c r="D54" s="160"/>
      <c r="E54" s="160"/>
      <c r="F54" s="147"/>
      <c r="G54" s="41"/>
      <c r="H54" s="144">
        <v>1</v>
      </c>
      <c r="I54" s="131" t="s">
        <v>388</v>
      </c>
    </row>
    <row r="55" spans="2:9" s="94" customFormat="1" ht="15" x14ac:dyDescent="0.3">
      <c r="B55" s="92" t="s">
        <v>205</v>
      </c>
      <c r="C55" s="56">
        <f>(IF(Character!B17&gt;=3,2,0))+(IF(Character!B17&gt;=4,1,0))</f>
        <v>3</v>
      </c>
      <c r="D55" s="41"/>
      <c r="E55" s="41"/>
      <c r="F55" s="64"/>
      <c r="G55" s="41"/>
      <c r="H55" s="144">
        <v>2</v>
      </c>
      <c r="I55" s="131" t="s">
        <v>389</v>
      </c>
    </row>
    <row r="56" spans="2:9" s="94" customFormat="1" ht="15" x14ac:dyDescent="0.3">
      <c r="B56" s="92" t="s">
        <v>105</v>
      </c>
      <c r="C56" s="56">
        <v>0</v>
      </c>
      <c r="D56" s="41"/>
      <c r="E56" s="41"/>
      <c r="F56" s="64"/>
      <c r="G56" s="41"/>
      <c r="H56" s="144">
        <v>17</v>
      </c>
      <c r="I56" s="131" t="s">
        <v>390</v>
      </c>
    </row>
    <row r="57" spans="2:9" s="94" customFormat="1" ht="15" x14ac:dyDescent="0.3">
      <c r="B57" s="100" t="s">
        <v>180</v>
      </c>
      <c r="C57" s="120" t="s">
        <v>355</v>
      </c>
      <c r="D57" s="120" t="s">
        <v>182</v>
      </c>
      <c r="E57" s="120" t="s">
        <v>129</v>
      </c>
      <c r="F57" s="161" t="s">
        <v>356</v>
      </c>
      <c r="G57" s="85"/>
      <c r="H57" s="144"/>
      <c r="I57" s="154"/>
    </row>
    <row r="58" spans="2:9" s="94" customFormat="1" ht="15" x14ac:dyDescent="0.3">
      <c r="B58" s="131" t="s">
        <v>391</v>
      </c>
      <c r="C58" s="144"/>
      <c r="H58" s="149" t="s">
        <v>206</v>
      </c>
    </row>
    <row r="59" spans="2:9" s="94" customFormat="1" ht="15" x14ac:dyDescent="0.3">
      <c r="B59" s="131" t="str">
        <f>IF(AND((OR(C8="Knowledge",D8="Knowledge")),Character!B17&gt;=3),"Augury","Augury (U)")</f>
        <v>Augury (U)</v>
      </c>
      <c r="C59" s="144" t="str">
        <f>IF(AND((OR(C8="Knowledge")),Character!B17&gt;=3),"∞","")</f>
        <v/>
      </c>
      <c r="F59" s="94" t="s">
        <v>335</v>
      </c>
      <c r="H59" s="94" t="s">
        <v>207</v>
      </c>
    </row>
    <row r="60" spans="2:9" s="94" customFormat="1" ht="15" x14ac:dyDescent="0.3">
      <c r="B60" s="131" t="str">
        <f>IF(AND((OR(C8="Nature",D8="Nature")),Character!B17&gt;=3),"Barkskin","Barkskin (U)")</f>
        <v>Barkskin (U)</v>
      </c>
      <c r="C60" s="144" t="str">
        <f>IF(AND((OR(C8="Nature")),Character!B17&gt;=3),"∞","")</f>
        <v/>
      </c>
      <c r="F60" s="94" t="s">
        <v>358</v>
      </c>
      <c r="H60" s="94" t="s">
        <v>208</v>
      </c>
    </row>
    <row r="61" spans="2:9" s="94" customFormat="1" ht="15" x14ac:dyDescent="0.3">
      <c r="B61" s="131" t="s">
        <v>233</v>
      </c>
      <c r="C61" s="144"/>
    </row>
    <row r="62" spans="2:9" s="94" customFormat="1" ht="15" x14ac:dyDescent="0.3">
      <c r="B62" s="131" t="s">
        <v>234</v>
      </c>
      <c r="C62" s="144"/>
    </row>
    <row r="63" spans="2:9" s="94" customFormat="1" ht="15" x14ac:dyDescent="0.3">
      <c r="B63" s="131" t="s">
        <v>392</v>
      </c>
      <c r="C63" s="144"/>
    </row>
    <row r="64" spans="2:9" s="94" customFormat="1" ht="15" x14ac:dyDescent="0.3">
      <c r="B64" s="131" t="s">
        <v>238</v>
      </c>
      <c r="C64" s="144"/>
    </row>
    <row r="65" spans="2:9" s="94" customFormat="1" ht="15" x14ac:dyDescent="0.3">
      <c r="B65" s="131" t="s">
        <v>393</v>
      </c>
      <c r="C65" s="144"/>
    </row>
    <row r="66" spans="2:9" s="94" customFormat="1" ht="15" x14ac:dyDescent="0.3">
      <c r="B66" s="131" t="str">
        <f>IF(AND((OR(C8="Light",D8="Light")),Character!B17&gt;=3),"Flaming Sphere","Flaming Sphere (U)")</f>
        <v>Flaming Sphere (U)</v>
      </c>
      <c r="C66" s="144" t="str">
        <f>IF(AND((OR(C8="Light")),Character!B17&gt;=3),"∞","")</f>
        <v/>
      </c>
      <c r="F66" s="94" t="s">
        <v>189</v>
      </c>
      <c r="I66" s="144"/>
    </row>
    <row r="67" spans="2:9" s="94" customFormat="1" ht="15" x14ac:dyDescent="0.3">
      <c r="B67" s="131" t="s">
        <v>394</v>
      </c>
      <c r="C67" s="144"/>
      <c r="I67" s="144"/>
    </row>
    <row r="68" spans="2:9" s="94" customFormat="1" ht="15" x14ac:dyDescent="0.3">
      <c r="B68" s="131" t="str">
        <f>IF(AND((OR(C8="Tempest",D8="Tempest")),Character!B17&gt;=3),"Gust of Wind","Gust of Wind (U)")</f>
        <v>Gust of Wind (U)</v>
      </c>
      <c r="C68" s="144" t="str">
        <f>IF(AND((OR(C8="Tempest")),Character!B17&gt;=3),"∞","")</f>
        <v/>
      </c>
      <c r="F68" s="94" t="s">
        <v>372</v>
      </c>
      <c r="I68" s="144"/>
    </row>
    <row r="69" spans="2:9" s="94" customFormat="1" ht="15" x14ac:dyDescent="0.3">
      <c r="B69" s="131" t="s">
        <v>241</v>
      </c>
      <c r="C69" s="144"/>
      <c r="I69" s="144"/>
    </row>
    <row r="70" spans="2:9" s="94" customFormat="1" ht="15" x14ac:dyDescent="0.3">
      <c r="B70" s="131" t="s">
        <v>244</v>
      </c>
      <c r="C70" s="144" t="str">
        <f>IF(AND((OR(C8="Life")),Character!B17&gt;=3),"∞","")</f>
        <v/>
      </c>
      <c r="F70" s="94" t="s">
        <v>343</v>
      </c>
      <c r="I70" s="144"/>
    </row>
    <row r="71" spans="2:9" s="94" customFormat="1" ht="15" x14ac:dyDescent="0.3">
      <c r="B71" s="131" t="s">
        <v>246</v>
      </c>
      <c r="C71" s="144"/>
      <c r="I71" s="144"/>
    </row>
    <row r="72" spans="2:9" s="94" customFormat="1" ht="15" x14ac:dyDescent="0.3">
      <c r="B72" s="131" t="str">
        <f>IF(AND((OR(C8="War",D8="War")),Character!B17&gt;=3),"Magic Weapon","Magic Weapon (U)")</f>
        <v>Magic Weapon (U)</v>
      </c>
      <c r="C72" s="144" t="str">
        <f>IF(AND((OR(C8="War")),Character!B17&gt;=3),"∞","")</f>
        <v/>
      </c>
      <c r="F72" s="94" t="s">
        <v>373</v>
      </c>
      <c r="I72" s="144"/>
    </row>
    <row r="73" spans="2:9" s="94" customFormat="1" ht="15" x14ac:dyDescent="0.3">
      <c r="B73" s="131" t="str">
        <f>IF(AND((OR(C8="Trickery",D8="Trickery")),Character!B17&gt;=3),"Mirror Image","Mirror Image (U)")</f>
        <v>Mirror Image (U)</v>
      </c>
      <c r="C73" s="144" t="str">
        <f>IF(AND((OR(C8="Trickery")),Character!B17&gt;=3),"∞","")</f>
        <v/>
      </c>
      <c r="F73" s="94" t="s">
        <v>364</v>
      </c>
      <c r="I73" s="144"/>
    </row>
    <row r="74" spans="2:9" s="94" customFormat="1" ht="15" x14ac:dyDescent="0.3">
      <c r="B74" s="131" t="str">
        <f>IF(AND((OR(C8="Trickery",D8="Trickery")),Character!B17&gt;=3),"Pass without Trace","Pass without Trace (U)")</f>
        <v>Pass without Trace (U)</v>
      </c>
      <c r="C74" s="144" t="str">
        <f>IF(AND((OR(C8="Trickery")),Character!B17&gt;=3),"∞","")</f>
        <v/>
      </c>
      <c r="F74" s="94" t="s">
        <v>364</v>
      </c>
      <c r="I74" s="144"/>
    </row>
    <row r="75" spans="2:9" s="94" customFormat="1" ht="15" x14ac:dyDescent="0.3">
      <c r="B75" s="131" t="s">
        <v>395</v>
      </c>
      <c r="C75" s="144"/>
      <c r="I75" s="144"/>
    </row>
    <row r="76" spans="2:9" s="94" customFormat="1" ht="15" x14ac:dyDescent="0.3">
      <c r="B76" s="131" t="s">
        <v>396</v>
      </c>
      <c r="C76" s="144"/>
      <c r="I76" s="144"/>
    </row>
    <row r="77" spans="2:9" s="94" customFormat="1" ht="15" x14ac:dyDescent="0.3">
      <c r="B77" s="131" t="str">
        <f>IF(AND((OR(C8="Light",D8="Light")),Character!B17&gt;=3),"Scorching Ray","Scorching Ray (U)")</f>
        <v>Scorching Ray (U)</v>
      </c>
      <c r="C77" s="144" t="str">
        <f>IF(AND((OR(C8="Light")),Character!B17&gt;=3),"∞","")</f>
        <v/>
      </c>
      <c r="F77" s="94" t="s">
        <v>189</v>
      </c>
      <c r="I77" s="144"/>
    </row>
    <row r="78" spans="2:9" s="94" customFormat="1" ht="15" x14ac:dyDescent="0.3">
      <c r="B78" s="131" t="str">
        <f>IF(AND((OR(C8="Tempest",D8="Tempest")),Character!B17&gt;=3),"Shatter","Shatter (U)")</f>
        <v>Shatter (U)</v>
      </c>
      <c r="C78" s="144" t="str">
        <f>IF(AND((OR(C8="Tempest")),Character!B17&gt;=3),"∞","")</f>
        <v/>
      </c>
      <c r="F78" s="94" t="s">
        <v>372</v>
      </c>
      <c r="I78" s="144"/>
    </row>
    <row r="79" spans="2:9" s="94" customFormat="1" ht="15" x14ac:dyDescent="0.3">
      <c r="B79" s="131" t="s">
        <v>251</v>
      </c>
      <c r="C79" s="144"/>
      <c r="I79" s="144"/>
    </row>
    <row r="80" spans="2:9" s="94" customFormat="1" ht="15" x14ac:dyDescent="0.3">
      <c r="B80" s="131" t="str">
        <f>IF(AND((OR(C8="Nature",D8="Nature")),Character!B17&gt;=3),"Spike Growth","Spike Growth (U)")</f>
        <v>Spike Growth (U)</v>
      </c>
      <c r="C80" s="144" t="str">
        <f>IF(AND((OR(C8="Nature")),Character!B17&gt;=3),"∞","")</f>
        <v/>
      </c>
      <c r="F80" s="94" t="s">
        <v>358</v>
      </c>
      <c r="I80" s="144"/>
    </row>
    <row r="81" spans="2:10" s="94" customFormat="1" ht="15" x14ac:dyDescent="0.3">
      <c r="B81" s="131" t="s">
        <v>397</v>
      </c>
      <c r="C81" s="144" t="str">
        <f>IF(AND((OR(C8="Life",C8="War")),Character!B17&gt;=3),"∞","")</f>
        <v/>
      </c>
      <c r="F81" s="94" t="s">
        <v>398</v>
      </c>
      <c r="I81" s="144"/>
    </row>
    <row r="82" spans="2:10" s="94" customFormat="1" ht="15" x14ac:dyDescent="0.3">
      <c r="B82" s="131" t="str">
        <f>IF(AND((OR(C8="Knowledge",D8="Knowledge")),Character!B17&gt;=3),"Suggestion","Suggestion (U)")</f>
        <v>Suggestion (U)</v>
      </c>
      <c r="C82" s="144" t="str">
        <f>IF(AND((OR(C8="Knowledge")),Character!B17&gt;=3),"∞","")</f>
        <v/>
      </c>
      <c r="F82" s="94" t="s">
        <v>335</v>
      </c>
      <c r="I82" s="144"/>
    </row>
    <row r="83" spans="2:10" s="94" customFormat="1" ht="15" x14ac:dyDescent="0.3">
      <c r="B83" s="131" t="s">
        <v>399</v>
      </c>
      <c r="C83" s="144"/>
      <c r="I83" s="144"/>
    </row>
    <row r="84" spans="2:10" s="94" customFormat="1" ht="15" x14ac:dyDescent="0.3">
      <c r="B84" s="131" t="s">
        <v>253</v>
      </c>
      <c r="C84" s="144"/>
      <c r="I84" s="144"/>
    </row>
    <row r="85" spans="2:10" s="94" customFormat="1" ht="15" x14ac:dyDescent="0.3">
      <c r="C85" s="144"/>
      <c r="D85" s="41"/>
      <c r="E85" s="41"/>
      <c r="F85" s="41"/>
      <c r="G85" s="41"/>
      <c r="I85" s="56"/>
      <c r="J85" s="41"/>
    </row>
    <row r="86" spans="2:10" s="94" customFormat="1" ht="15" x14ac:dyDescent="0.3">
      <c r="B86" s="88" t="s">
        <v>254</v>
      </c>
      <c r="C86" s="102"/>
      <c r="D86" s="160"/>
      <c r="E86" s="160"/>
      <c r="F86" s="147"/>
      <c r="G86" s="41"/>
      <c r="I86" s="56"/>
      <c r="J86" s="41"/>
    </row>
    <row r="87" spans="2:10" s="94" customFormat="1" ht="15" x14ac:dyDescent="0.3">
      <c r="B87" s="92" t="s">
        <v>205</v>
      </c>
      <c r="C87" s="56">
        <f>(IF(Character!B17&gt;=5,2,0))+(IF(Character!B17&gt;=6,1,0))</f>
        <v>3</v>
      </c>
      <c r="D87" s="41"/>
      <c r="E87" s="41"/>
      <c r="F87" s="64"/>
      <c r="G87" s="41"/>
      <c r="I87" s="56"/>
      <c r="J87" s="41"/>
    </row>
    <row r="88" spans="2:10" s="94" customFormat="1" ht="15" x14ac:dyDescent="0.3">
      <c r="B88" s="92" t="s">
        <v>105</v>
      </c>
      <c r="C88" s="56">
        <v>0</v>
      </c>
      <c r="D88" s="27"/>
      <c r="E88" s="41"/>
      <c r="F88" s="64"/>
      <c r="G88" s="41"/>
      <c r="I88" s="56"/>
      <c r="J88" s="41"/>
    </row>
    <row r="89" spans="2:10" s="94" customFormat="1" ht="15" x14ac:dyDescent="0.3">
      <c r="B89" s="100" t="s">
        <v>180</v>
      </c>
      <c r="C89" s="120" t="s">
        <v>355</v>
      </c>
      <c r="D89" s="120" t="s">
        <v>182</v>
      </c>
      <c r="E89" s="120" t="s">
        <v>129</v>
      </c>
      <c r="F89" s="161" t="s">
        <v>356</v>
      </c>
      <c r="G89" s="85"/>
      <c r="I89" s="144"/>
    </row>
    <row r="90" spans="2:10" s="94" customFormat="1" ht="15" x14ac:dyDescent="0.3">
      <c r="B90" s="131" t="s">
        <v>400</v>
      </c>
      <c r="C90" s="144"/>
      <c r="I90" s="144"/>
    </row>
    <row r="91" spans="2:10" s="94" customFormat="1" ht="15" x14ac:dyDescent="0.3">
      <c r="B91" s="131" t="s">
        <v>401</v>
      </c>
      <c r="C91" s="144" t="str">
        <f>IF(AND((OR(C8="Life")),Character!B17&gt;=5),"∞","")</f>
        <v/>
      </c>
      <c r="F91" s="94" t="s">
        <v>343</v>
      </c>
      <c r="I91" s="144"/>
    </row>
    <row r="92" spans="2:10" s="94" customFormat="1" ht="15" x14ac:dyDescent="0.3">
      <c r="B92" s="131" t="s">
        <v>255</v>
      </c>
      <c r="C92" s="144"/>
      <c r="I92" s="144"/>
    </row>
    <row r="93" spans="2:10" s="94" customFormat="1" ht="15" x14ac:dyDescent="0.3">
      <c r="B93" s="131" t="str">
        <f>IF(AND((OR(C8="Trickery",D8="Trickery")),Character!B17&gt;=5),"Blink","Blink (U)")</f>
        <v>Blink (U)</v>
      </c>
      <c r="C93" s="144" t="str">
        <f>IF(AND((OR(C8="Trickery")),Character!B17&gt;=5),"∞","")</f>
        <v/>
      </c>
      <c r="E93" s="149"/>
      <c r="F93" s="94" t="s">
        <v>364</v>
      </c>
      <c r="I93" s="163"/>
      <c r="J93" s="149"/>
    </row>
    <row r="94" spans="2:10" s="94" customFormat="1" ht="15" x14ac:dyDescent="0.3">
      <c r="B94" s="131" t="str">
        <f>IF(AND((OR(C8="Tempest",D8="Tempest")),Character!B17&gt;=5),"Call Lightning","Call Lightning (U)")</f>
        <v>Call Lightning (U)</v>
      </c>
      <c r="C94" s="144" t="str">
        <f>IF(AND((OR(C8="Tempest")),Character!B17&gt;=5),"∞","")</f>
        <v/>
      </c>
      <c r="F94" s="94" t="s">
        <v>372</v>
      </c>
      <c r="I94" s="144"/>
    </row>
    <row r="95" spans="2:10" s="94" customFormat="1" ht="15" x14ac:dyDescent="0.3">
      <c r="B95" s="131" t="s">
        <v>256</v>
      </c>
      <c r="C95" s="144"/>
      <c r="I95" s="144"/>
    </row>
    <row r="96" spans="2:10" s="94" customFormat="1" ht="15" x14ac:dyDescent="0.3">
      <c r="B96" s="131" t="s">
        <v>402</v>
      </c>
      <c r="C96" s="144"/>
      <c r="I96" s="144"/>
    </row>
    <row r="97" spans="2:9" s="94" customFormat="1" ht="15" x14ac:dyDescent="0.3">
      <c r="B97" s="131" t="str">
        <f>IF(AND((OR(C8="War",D8="War")),Character!B17&gt;=5),"Crusader's Mantle","Crusader's Mantle (U)")</f>
        <v>Crusader's Mantle (U)</v>
      </c>
      <c r="C97" s="144" t="str">
        <f>IF(AND((OR(C8="War")),Character!B17&gt;=5),"∞","")</f>
        <v/>
      </c>
      <c r="F97" s="94" t="s">
        <v>373</v>
      </c>
      <c r="I97" s="144"/>
    </row>
    <row r="98" spans="2:9" s="94" customFormat="1" ht="15" x14ac:dyDescent="0.3">
      <c r="B98" s="131" t="s">
        <v>403</v>
      </c>
      <c r="C98" s="144" t="str">
        <f>IF(AND((OR(C8="Light")),Character!B17&gt;=5),"∞","")</f>
        <v/>
      </c>
      <c r="F98" s="94" t="s">
        <v>189</v>
      </c>
      <c r="I98" s="144"/>
    </row>
    <row r="99" spans="2:9" s="94" customFormat="1" ht="15" x14ac:dyDescent="0.3">
      <c r="B99" s="131" t="s">
        <v>257</v>
      </c>
      <c r="C99" s="144"/>
      <c r="I99" s="144"/>
    </row>
    <row r="100" spans="2:9" s="94" customFormat="1" ht="15" x14ac:dyDescent="0.3">
      <c r="B100" s="131" t="s">
        <v>259</v>
      </c>
      <c r="C100" s="144" t="str">
        <f>IF(AND((OR(C8="Trickery")),Character!B17&gt;=5),"∞","")</f>
        <v/>
      </c>
      <c r="F100" s="94" t="s">
        <v>364</v>
      </c>
      <c r="I100" s="144"/>
    </row>
    <row r="101" spans="2:9" s="94" customFormat="1" ht="15" x14ac:dyDescent="0.3">
      <c r="B101" s="131" t="str">
        <f>IF(AND((OR(C8="Light",D8="Light")),Character!B17&gt;=5),"Fireball","Fireball (U)")</f>
        <v>Fireball (U)</v>
      </c>
      <c r="C101" s="144" t="str">
        <f>IF(AND((OR(C8="Light")),Character!B17&gt;=5),"∞","")</f>
        <v/>
      </c>
      <c r="F101" s="94" t="s">
        <v>189</v>
      </c>
      <c r="I101" s="144"/>
    </row>
    <row r="102" spans="2:9" s="94" customFormat="1" ht="15" x14ac:dyDescent="0.3">
      <c r="B102" s="131" t="s">
        <v>260</v>
      </c>
      <c r="C102" s="144"/>
      <c r="I102" s="144"/>
    </row>
    <row r="103" spans="2:9" s="94" customFormat="1" ht="15" x14ac:dyDescent="0.3">
      <c r="B103" s="131" t="s">
        <v>404</v>
      </c>
      <c r="C103" s="144"/>
      <c r="I103" s="144"/>
    </row>
    <row r="104" spans="2:9" s="94" customFormat="1" ht="15" x14ac:dyDescent="0.3">
      <c r="B104" s="131" t="s">
        <v>405</v>
      </c>
      <c r="C104" s="144"/>
      <c r="I104" s="144"/>
    </row>
    <row r="105" spans="2:9" s="94" customFormat="1" ht="15" x14ac:dyDescent="0.3">
      <c r="B105" s="131" t="s">
        <v>406</v>
      </c>
      <c r="C105" s="144"/>
      <c r="I105" s="144"/>
    </row>
    <row r="106" spans="2:9" s="94" customFormat="1" ht="15" x14ac:dyDescent="0.3">
      <c r="B106" s="131" t="str">
        <f>IF(AND((OR(C8="Knowledge",D8="Knowledge")),Character!B17&gt;=5),"Nondetection","Nondetection (U)")</f>
        <v>Nondetection (U)</v>
      </c>
      <c r="C106" s="144" t="str">
        <f>IF(AND((OR(C8="Knowledge")),Character!B17&gt;=5),"∞","")</f>
        <v/>
      </c>
      <c r="F106" s="94" t="s">
        <v>335</v>
      </c>
      <c r="I106" s="144"/>
    </row>
    <row r="107" spans="2:9" s="94" customFormat="1" ht="15" x14ac:dyDescent="0.3">
      <c r="B107" s="131" t="str">
        <f>IF(AND((OR(C8="Nature",D8="Nature")),Character!B17&gt;=5),"Plant Growth","Plant Growth  (U)")</f>
        <v>Plant Growth  (U)</v>
      </c>
      <c r="C107" s="144" t="str">
        <f>IF(AND((OR(C8="Nature")),Character!B17&gt;=5),"∞","")</f>
        <v/>
      </c>
      <c r="F107" s="94" t="s">
        <v>358</v>
      </c>
      <c r="I107" s="144"/>
    </row>
    <row r="108" spans="2:9" s="94" customFormat="1" ht="15" x14ac:dyDescent="0.3">
      <c r="B108" s="131" t="s">
        <v>407</v>
      </c>
      <c r="C108" s="144"/>
      <c r="I108" s="144"/>
    </row>
    <row r="109" spans="2:9" s="94" customFormat="1" ht="15" x14ac:dyDescent="0.3">
      <c r="B109" s="131" t="s">
        <v>408</v>
      </c>
      <c r="C109" s="144"/>
      <c r="I109" s="144"/>
    </row>
    <row r="110" spans="2:9" s="94" customFormat="1" ht="15" x14ac:dyDescent="0.3">
      <c r="B110" s="131" t="s">
        <v>409</v>
      </c>
      <c r="C110" s="144" t="str">
        <f>IF(AND((OR(C8="Life")),Character!B17&gt;=5),"∞","")</f>
        <v/>
      </c>
      <c r="F110" s="94" t="s">
        <v>343</v>
      </c>
      <c r="I110" s="144"/>
    </row>
    <row r="111" spans="2:9" s="94" customFormat="1" ht="15" x14ac:dyDescent="0.3">
      <c r="B111" s="131" t="s">
        <v>266</v>
      </c>
      <c r="C111" s="144"/>
      <c r="I111" s="144"/>
    </row>
    <row r="112" spans="2:9" s="94" customFormat="1" ht="15" x14ac:dyDescent="0.3">
      <c r="B112" s="131" t="str">
        <f>IF(AND((OR(C8="Tempest",D8="Tempest")),Character!B17&gt;=5),"Sleet Storm","Sleet Storm (U)")</f>
        <v>Sleet Storm (U)</v>
      </c>
      <c r="C112" s="144" t="str">
        <f>IF(AND((OR(C8="Tempest")),Character!B17&gt;=5),"∞","")</f>
        <v/>
      </c>
      <c r="F112" s="94" t="s">
        <v>372</v>
      </c>
      <c r="I112" s="144"/>
    </row>
    <row r="113" spans="2:10" s="94" customFormat="1" ht="15" x14ac:dyDescent="0.3">
      <c r="B113" s="131" t="s">
        <v>267</v>
      </c>
      <c r="C113" s="144" t="str">
        <f>IF(AND((OR(C8="Knowledge")),Character!B17&gt;=5),"∞","")</f>
        <v/>
      </c>
      <c r="F113" s="94" t="s">
        <v>335</v>
      </c>
      <c r="I113" s="144"/>
    </row>
    <row r="114" spans="2:10" s="94" customFormat="1" ht="15" x14ac:dyDescent="0.3">
      <c r="B114" s="131" t="s">
        <v>410</v>
      </c>
      <c r="C114" s="144" t="str">
        <f>IF(AND((OR(C8="War")),Character!B17&gt;=5),"∞","")</f>
        <v/>
      </c>
      <c r="F114" s="94" t="s">
        <v>373</v>
      </c>
      <c r="I114" s="144"/>
    </row>
    <row r="115" spans="2:10" s="94" customFormat="1" ht="15" x14ac:dyDescent="0.3">
      <c r="B115" s="131" t="s">
        <v>270</v>
      </c>
      <c r="C115" s="144"/>
      <c r="I115" s="144"/>
    </row>
    <row r="116" spans="2:10" s="94" customFormat="1" ht="15" x14ac:dyDescent="0.3">
      <c r="B116" s="131" t="s">
        <v>411</v>
      </c>
      <c r="C116" s="144"/>
      <c r="I116" s="144"/>
    </row>
    <row r="117" spans="2:10" s="94" customFormat="1" ht="15" x14ac:dyDescent="0.3">
      <c r="B117" s="131" t="str">
        <f>IF(AND((OR(C8="Nature",D8="Nature")),Character!B17&gt;=5),"Wind Wall","Wind Wall  (U)")</f>
        <v>Wind Wall  (U)</v>
      </c>
      <c r="C117" s="144" t="str">
        <f>IF(AND((OR(C8="Nature")),Character!B17&gt;=5),"∞","")</f>
        <v/>
      </c>
      <c r="F117" s="94" t="s">
        <v>358</v>
      </c>
      <c r="I117" s="144"/>
    </row>
    <row r="118" spans="2:10" s="94" customFormat="1" ht="15" x14ac:dyDescent="0.3">
      <c r="C118" s="144"/>
      <c r="D118" s="164"/>
      <c r="E118" s="164"/>
      <c r="F118" s="164"/>
      <c r="G118" s="164"/>
      <c r="I118" s="165"/>
      <c r="J118" s="164"/>
    </row>
    <row r="119" spans="2:10" s="94" customFormat="1" ht="15" x14ac:dyDescent="0.3">
      <c r="B119" s="88" t="s">
        <v>271</v>
      </c>
      <c r="C119" s="102"/>
      <c r="D119" s="166"/>
      <c r="E119" s="166"/>
      <c r="F119" s="167"/>
      <c r="G119" s="164"/>
      <c r="I119" s="165"/>
      <c r="J119" s="164"/>
    </row>
    <row r="120" spans="2:10" s="94" customFormat="1" ht="15" x14ac:dyDescent="0.3">
      <c r="B120" s="92" t="s">
        <v>205</v>
      </c>
      <c r="C120" s="56">
        <f>(IF(Character!B17&gt;=7,1,0))+(IF(Character!B17&gt;=8,1,0))+(IF(Character!B17&gt;=9,1,0))</f>
        <v>3</v>
      </c>
      <c r="D120" s="164"/>
      <c r="E120" s="164"/>
      <c r="F120" s="168"/>
      <c r="G120" s="164"/>
      <c r="I120" s="165"/>
      <c r="J120" s="164"/>
    </row>
    <row r="121" spans="2:10" s="94" customFormat="1" ht="15" x14ac:dyDescent="0.3">
      <c r="B121" s="92" t="s">
        <v>105</v>
      </c>
      <c r="C121" s="56">
        <v>0</v>
      </c>
      <c r="D121" s="164"/>
      <c r="E121" s="164"/>
      <c r="F121" s="168"/>
      <c r="G121" s="164"/>
      <c r="I121" s="165"/>
      <c r="J121" s="164"/>
    </row>
    <row r="122" spans="2:10" s="94" customFormat="1" ht="15" x14ac:dyDescent="0.3">
      <c r="B122" s="100" t="s">
        <v>180</v>
      </c>
      <c r="C122" s="120" t="s">
        <v>355</v>
      </c>
      <c r="D122" s="120" t="s">
        <v>182</v>
      </c>
      <c r="E122" s="120" t="s">
        <v>129</v>
      </c>
      <c r="F122" s="161" t="s">
        <v>356</v>
      </c>
      <c r="G122" s="85"/>
      <c r="I122" s="163"/>
      <c r="J122" s="149"/>
    </row>
    <row r="123" spans="2:10" s="94" customFormat="1" ht="15" x14ac:dyDescent="0.3">
      <c r="B123" s="131" t="str">
        <f>IF(AND((OR(C8="Knowledge",D8="Knowledge")),Character!B17&gt;=7),"Arcane Eye","Arcane Eye (U)")</f>
        <v>Arcane Eye (U)</v>
      </c>
      <c r="C123" s="56" t="str">
        <f>IF(AND((OR(C8="Knowledge")),Character!B17&gt;=7),"∞","")</f>
        <v/>
      </c>
      <c r="E123" s="149"/>
      <c r="F123" s="94" t="s">
        <v>335</v>
      </c>
      <c r="I123" s="163"/>
      <c r="J123" s="149"/>
    </row>
    <row r="124" spans="2:10" s="94" customFormat="1" ht="15" x14ac:dyDescent="0.3">
      <c r="B124" s="131" t="s">
        <v>412</v>
      </c>
      <c r="C124" s="144"/>
      <c r="E124" s="149"/>
      <c r="I124" s="163"/>
      <c r="J124" s="149"/>
    </row>
    <row r="125" spans="2:10" s="94" customFormat="1" ht="15" x14ac:dyDescent="0.3">
      <c r="B125" s="131" t="str">
        <f>IF(AND((OR(C8="Knowledge",D8="Knowledge")),Character!B17&gt;=7),"Confusion","Confusion (U)")</f>
        <v>Confusion (U)</v>
      </c>
      <c r="C125" s="56" t="str">
        <f>IF(AND((OR(C8="Knowledge")),Character!B17&gt;=7),"∞","")</f>
        <v/>
      </c>
      <c r="E125" s="149"/>
      <c r="F125" s="94" t="s">
        <v>335</v>
      </c>
      <c r="I125" s="163"/>
      <c r="J125" s="149"/>
    </row>
    <row r="126" spans="2:10" s="94" customFormat="1" ht="15" x14ac:dyDescent="0.3">
      <c r="B126" s="131" t="s">
        <v>413</v>
      </c>
      <c r="C126" s="144" t="str">
        <f>IF(AND((OR(C8="Tempest")),Character!B17&gt;=7),"∞","")</f>
        <v/>
      </c>
      <c r="E126" s="149"/>
      <c r="F126" s="94" t="s">
        <v>372</v>
      </c>
      <c r="I126" s="163"/>
      <c r="J126" s="149"/>
    </row>
    <row r="127" spans="2:10" s="94" customFormat="1" ht="15" x14ac:dyDescent="0.3">
      <c r="B127" s="131" t="s">
        <v>414</v>
      </c>
      <c r="C127" s="144" t="str">
        <f>IF(AND((OR(C8="Life")),Character!B17&gt;=7),"∞","")</f>
        <v/>
      </c>
      <c r="E127" s="149"/>
      <c r="F127" s="94" t="s">
        <v>343</v>
      </c>
      <c r="I127" s="163"/>
      <c r="J127" s="149"/>
    </row>
    <row r="128" spans="2:10" s="94" customFormat="1" ht="15" x14ac:dyDescent="0.3">
      <c r="B128" s="131" t="str">
        <f>IF(AND((OR(C8="Trickery",D8="Trickery")),Character!B17&gt;=7),"Dimension Door","Dimension Door (U)")</f>
        <v>Dimension Door (U)</v>
      </c>
      <c r="C128" s="144" t="str">
        <f>IF(AND((OR(C8="Trickery")),Character!B17&gt;=7),"∞","")</f>
        <v/>
      </c>
      <c r="E128" s="149"/>
      <c r="F128" s="94" t="s">
        <v>364</v>
      </c>
      <c r="I128" s="163"/>
      <c r="J128" s="149"/>
    </row>
    <row r="129" spans="2:10" s="94" customFormat="1" ht="15" x14ac:dyDescent="0.3">
      <c r="B129" s="131" t="s">
        <v>415</v>
      </c>
      <c r="C129" s="144"/>
      <c r="E129" s="149"/>
      <c r="I129" s="163"/>
      <c r="J129" s="149"/>
    </row>
    <row r="130" spans="2:10" s="94" customFormat="1" ht="15" x14ac:dyDescent="0.3">
      <c r="B130" s="131" t="str">
        <f>IF(AND((OR(C8="Nature",D8="Nature")),Character!B17&gt;=7),"Dominate Beast","Dominate Beast  (U)")</f>
        <v>Dominate Beast  (U)</v>
      </c>
      <c r="C130" s="144" t="str">
        <f>IF(AND((OR(C8="Nature")),Character!B17&gt;=7),"∞","")</f>
        <v/>
      </c>
      <c r="E130" s="149"/>
      <c r="F130" s="94" t="s">
        <v>358</v>
      </c>
      <c r="I130" s="163"/>
      <c r="J130" s="149"/>
    </row>
    <row r="131" spans="2:10" s="94" customFormat="1" ht="15" x14ac:dyDescent="0.3">
      <c r="B131" s="131" t="s">
        <v>275</v>
      </c>
      <c r="C131" s="144" t="str">
        <f>IF(AND((OR(C8="War")),Character!B17&gt;=7),"∞","")</f>
        <v/>
      </c>
      <c r="E131" s="149"/>
      <c r="F131" s="94" t="s">
        <v>373</v>
      </c>
      <c r="I131" s="163"/>
      <c r="J131" s="149"/>
    </row>
    <row r="132" spans="2:10" s="94" customFormat="1" ht="15" x14ac:dyDescent="0.3">
      <c r="B132" s="131" t="str">
        <f>IF(AND((OR(C8="Nature",D8="Nature")),Character!B17&gt;=7),"Grasping Vine","Grasping Vine  (U)")</f>
        <v>Grasping Vine  (U)</v>
      </c>
      <c r="C132" s="144" t="str">
        <f>IF(AND((OR(C8="Nature")),Character!B17&gt;=7),"∞","")</f>
        <v/>
      </c>
      <c r="E132" s="149"/>
      <c r="F132" s="94" t="s">
        <v>358</v>
      </c>
      <c r="I132" s="163"/>
      <c r="J132" s="149"/>
    </row>
    <row r="133" spans="2:10" s="94" customFormat="1" ht="15" x14ac:dyDescent="0.3">
      <c r="B133" s="131" t="s">
        <v>416</v>
      </c>
      <c r="C133" s="144" t="str">
        <f>IF(AND((OR(C8="Life",C8="Light")),Character!B17&gt;=7),"∞","")</f>
        <v/>
      </c>
      <c r="E133" s="149"/>
      <c r="F133" s="94" t="s">
        <v>417</v>
      </c>
      <c r="I133" s="163"/>
      <c r="J133" s="149"/>
    </row>
    <row r="134" spans="2:10" s="94" customFormat="1" ht="15" x14ac:dyDescent="0.3">
      <c r="B134" s="131" t="str">
        <f>IF(AND((OR(C8="Tempest",D8="Tempest")),Character!B17&gt;=7),"Ice Storm","Ice Storm (U)")</f>
        <v>Ice Storm (U)</v>
      </c>
      <c r="C134" s="144" t="str">
        <f>IF(AND((OR(C8="Tempest")),Character!B17&gt;=7),"∞","")</f>
        <v/>
      </c>
      <c r="E134" s="149"/>
      <c r="F134" s="94" t="s">
        <v>372</v>
      </c>
      <c r="I134" s="163"/>
      <c r="J134" s="149"/>
    </row>
    <row r="135" spans="2:10" s="94" customFormat="1" ht="15" x14ac:dyDescent="0.3">
      <c r="B135" s="131" t="s">
        <v>278</v>
      </c>
      <c r="C135" s="144"/>
      <c r="E135" s="164"/>
      <c r="I135" s="165"/>
      <c r="J135" s="164"/>
    </row>
    <row r="136" spans="2:10" s="94" customFormat="1" ht="15" x14ac:dyDescent="0.3">
      <c r="B136" s="131" t="str">
        <f>IF(AND((OR(C8="Trickery",D8="Trickery")),Character!B17&gt;=7),"Polymorph","Polymorph (U)")</f>
        <v>Polymorph (U)</v>
      </c>
      <c r="C136" s="144" t="str">
        <f>IF(AND((OR(C8="Trickery")),Character!B17&gt;=7),"∞","")</f>
        <v/>
      </c>
      <c r="E136" s="164"/>
      <c r="F136" s="94" t="s">
        <v>364</v>
      </c>
      <c r="I136" s="165"/>
      <c r="J136" s="164"/>
    </row>
    <row r="137" spans="2:10" s="94" customFormat="1" ht="15" x14ac:dyDescent="0.3">
      <c r="B137" s="131" t="s">
        <v>418</v>
      </c>
      <c r="C137" s="144"/>
      <c r="E137" s="164"/>
      <c r="I137" s="165"/>
      <c r="J137" s="164"/>
    </row>
    <row r="138" spans="2:10" s="94" customFormat="1" ht="15" x14ac:dyDescent="0.3">
      <c r="B138" s="131" t="str">
        <f>IF(AND((OR(C8="War",D8="War")),Character!B17&gt;=7),"Stoneskin","Stoneskin  (U)")</f>
        <v>Stoneskin  (U)</v>
      </c>
      <c r="C138" s="144" t="str">
        <f>IF(AND((OR(C8="War")),Character!B17&gt;=7),"∞","")</f>
        <v/>
      </c>
      <c r="E138" s="164"/>
      <c r="F138" s="94" t="s">
        <v>373</v>
      </c>
      <c r="I138" s="165"/>
      <c r="J138" s="164"/>
    </row>
    <row r="139" spans="2:10" s="94" customFormat="1" ht="15" x14ac:dyDescent="0.3">
      <c r="B139" s="131" t="str">
        <f>IF(AND((OR(C8="Light",D8="Light")),Character!B17&gt;=7),"Wall of Fire","Wall of Fire (U)")</f>
        <v>Wall of Fire (U)</v>
      </c>
      <c r="C139" s="144" t="str">
        <f>IF(AND((OR(C8="Light")),Character!B17&gt;=7),"∞","")</f>
        <v/>
      </c>
      <c r="E139" s="164"/>
      <c r="F139" s="94" t="s">
        <v>189</v>
      </c>
      <c r="I139" s="165"/>
      <c r="J139" s="164"/>
    </row>
    <row r="140" spans="2:10" s="94" customFormat="1" ht="15" x14ac:dyDescent="0.3">
      <c r="C140" s="144"/>
      <c r="D140" s="164"/>
      <c r="E140" s="164"/>
      <c r="F140" s="164"/>
      <c r="G140" s="164"/>
      <c r="I140" s="165"/>
      <c r="J140" s="164"/>
    </row>
    <row r="141" spans="2:10" s="94" customFormat="1" ht="15" x14ac:dyDescent="0.3">
      <c r="B141" s="88" t="s">
        <v>280</v>
      </c>
      <c r="C141" s="102"/>
      <c r="D141" s="166"/>
      <c r="E141" s="166"/>
      <c r="F141" s="167"/>
      <c r="G141" s="164"/>
      <c r="I141" s="165"/>
      <c r="J141" s="164"/>
    </row>
    <row r="142" spans="2:10" s="94" customFormat="1" ht="15" x14ac:dyDescent="0.3">
      <c r="B142" s="92" t="s">
        <v>205</v>
      </c>
      <c r="C142" s="56">
        <f>(IF(Character!B17&gt;=10,1,0))+(IF(Character!B17&gt;=11,1,0))</f>
        <v>2</v>
      </c>
      <c r="D142" s="164"/>
      <c r="E142" s="164"/>
      <c r="F142" s="64"/>
      <c r="I142" s="163"/>
      <c r="J142" s="149"/>
    </row>
    <row r="143" spans="2:10" s="94" customFormat="1" ht="15" x14ac:dyDescent="0.3">
      <c r="B143" s="92" t="s">
        <v>105</v>
      </c>
      <c r="C143" s="56">
        <v>0</v>
      </c>
      <c r="D143" s="41"/>
      <c r="E143" s="41"/>
      <c r="F143" s="64"/>
      <c r="I143" s="144"/>
    </row>
    <row r="144" spans="2:10" s="94" customFormat="1" ht="15" x14ac:dyDescent="0.3">
      <c r="B144" s="100" t="s">
        <v>180</v>
      </c>
      <c r="C144" s="120" t="s">
        <v>355</v>
      </c>
      <c r="D144" s="120" t="s">
        <v>182</v>
      </c>
      <c r="E144" s="120" t="s">
        <v>129</v>
      </c>
      <c r="F144" s="161" t="s">
        <v>356</v>
      </c>
      <c r="G144" s="85"/>
      <c r="I144" s="144"/>
    </row>
    <row r="145" spans="2:9" s="94" customFormat="1" ht="15" x14ac:dyDescent="0.3">
      <c r="B145" s="131" t="s">
        <v>419</v>
      </c>
      <c r="C145" s="144"/>
      <c r="I145" s="144"/>
    </row>
    <row r="146" spans="2:9" s="94" customFormat="1" ht="15" x14ac:dyDescent="0.3">
      <c r="B146" s="131" t="s">
        <v>420</v>
      </c>
      <c r="C146" s="144"/>
      <c r="I146" s="144"/>
    </row>
    <row r="147" spans="2:9" s="94" customFormat="1" ht="15" x14ac:dyDescent="0.3">
      <c r="B147" s="131" t="str">
        <f>IF(AND((OR(C8="Tempest",D8="Tempest")),Character!B17&gt;=9),"Destructive Wave","Destructive Wave (U)")</f>
        <v>Destructive Wave (U)</v>
      </c>
      <c r="C147" s="144" t="str">
        <f>IF(AND((OR(C8="Tempest")),Character!B17&gt;=9),"∞","")</f>
        <v/>
      </c>
      <c r="F147" s="94" t="s">
        <v>372</v>
      </c>
      <c r="I147" s="144"/>
    </row>
    <row r="148" spans="2:9" s="94" customFormat="1" ht="15" x14ac:dyDescent="0.3">
      <c r="B148" s="131" t="s">
        <v>421</v>
      </c>
      <c r="C148" s="144"/>
      <c r="I148" s="144"/>
    </row>
    <row r="149" spans="2:9" s="94" customFormat="1" ht="15" x14ac:dyDescent="0.3">
      <c r="B149" s="131" t="str">
        <f>IF(AND((OR(C8="Trickery",D8="Trickery")),Character!B17&gt;=9),"Dominate Person","Dominate Person (U)")</f>
        <v>Dominate Person (U)</v>
      </c>
      <c r="C149" s="144" t="str">
        <f>IF(AND((OR(C8="Trickery")),Character!B17&gt;=9),"∞","")</f>
        <v/>
      </c>
      <c r="F149" s="94" t="s">
        <v>364</v>
      </c>
      <c r="I149" s="144"/>
    </row>
    <row r="150" spans="2:9" s="94" customFormat="1" ht="15" x14ac:dyDescent="0.3">
      <c r="B150" s="131" t="s">
        <v>422</v>
      </c>
      <c r="C150" s="144" t="str">
        <f>IF(AND((OR(C8="Light",C8="War")),Character!B17&gt;=7),"∞","")</f>
        <v/>
      </c>
      <c r="F150" s="94" t="s">
        <v>423</v>
      </c>
      <c r="I150" s="144"/>
    </row>
    <row r="151" spans="2:9" s="94" customFormat="1" ht="15" x14ac:dyDescent="0.3">
      <c r="B151" s="131" t="s">
        <v>285</v>
      </c>
      <c r="C151" s="144"/>
      <c r="I151" s="144"/>
    </row>
    <row r="152" spans="2:9" s="94" customFormat="1" ht="15" x14ac:dyDescent="0.3">
      <c r="B152" s="131" t="s">
        <v>286</v>
      </c>
      <c r="C152" s="144"/>
      <c r="I152" s="144"/>
    </row>
    <row r="153" spans="2:9" s="94" customFormat="1" ht="15" x14ac:dyDescent="0.3">
      <c r="B153" s="131" t="s">
        <v>424</v>
      </c>
      <c r="C153" s="144"/>
      <c r="I153" s="144"/>
    </row>
    <row r="154" spans="2:9" s="94" customFormat="1" ht="15" x14ac:dyDescent="0.3">
      <c r="B154" s="131" t="str">
        <f>IF(AND((OR(C8="War",D8="War")),Character!B17&gt;=9),"Hold Monster","Hold Monster  (U)")</f>
        <v>Hold Monster  (U)</v>
      </c>
      <c r="C154" s="144" t="str">
        <f>IF(AND((OR(C8="War")),Character!B17&gt;=9),"∞","")</f>
        <v/>
      </c>
      <c r="F154" s="94" t="s">
        <v>373</v>
      </c>
      <c r="I154" s="144"/>
    </row>
    <row r="155" spans="2:9" s="94" customFormat="1" ht="15" x14ac:dyDescent="0.3">
      <c r="B155" s="131" t="s">
        <v>425</v>
      </c>
      <c r="C155" s="144" t="str">
        <f>IF(AND((OR(C8="Nature",C8="Tempest")),Character!B17&gt;=7),"∞","")</f>
        <v/>
      </c>
      <c r="F155" s="94" t="s">
        <v>426</v>
      </c>
      <c r="I155" s="144"/>
    </row>
    <row r="156" spans="2:9" s="94" customFormat="1" ht="15" x14ac:dyDescent="0.3">
      <c r="B156" s="131" t="s">
        <v>288</v>
      </c>
      <c r="C156" s="144" t="str">
        <f>IF(AND((OR(C8="Knowledge")),Character!B17&gt;=9),"∞","")</f>
        <v/>
      </c>
      <c r="F156" s="94" t="s">
        <v>335</v>
      </c>
      <c r="I156" s="144"/>
    </row>
    <row r="157" spans="2:9" s="94" customFormat="1" ht="15" x14ac:dyDescent="0.3">
      <c r="B157" s="131" t="s">
        <v>289</v>
      </c>
      <c r="C157" s="144" t="str">
        <f>IF(AND((OR(C8="Life")),Character!B17&gt;=9),"∞","")</f>
        <v/>
      </c>
      <c r="F157" s="94" t="s">
        <v>343</v>
      </c>
      <c r="I157" s="144"/>
    </row>
    <row r="158" spans="2:9" s="94" customFormat="1" ht="15" x14ac:dyDescent="0.3">
      <c r="B158" s="131" t="s">
        <v>291</v>
      </c>
      <c r="C158" s="144" t="str">
        <f>IF(AND((OR(C8="Trickery")),Character!B17&gt;=9),"∞","")</f>
        <v/>
      </c>
      <c r="F158" s="94" t="s">
        <v>364</v>
      </c>
      <c r="I158" s="144"/>
    </row>
    <row r="159" spans="2:9" s="94" customFormat="1" ht="15" x14ac:dyDescent="0.3">
      <c r="B159" s="131" t="s">
        <v>292</v>
      </c>
      <c r="C159" s="144"/>
      <c r="I159" s="144"/>
    </row>
    <row r="160" spans="2:9" s="94" customFormat="1" ht="15" x14ac:dyDescent="0.3">
      <c r="B160" s="131" t="s">
        <v>293</v>
      </c>
      <c r="C160" s="144" t="str">
        <f>IF(AND((OR(C8="Life")),Character!B17&gt;=9),"∞","")</f>
        <v/>
      </c>
      <c r="F160" s="94" t="s">
        <v>343</v>
      </c>
      <c r="I160" s="144"/>
    </row>
    <row r="161" spans="2:10" s="94" customFormat="1" ht="15" x14ac:dyDescent="0.3">
      <c r="B161" s="131" t="s">
        <v>294</v>
      </c>
      <c r="C161" s="144" t="str">
        <f>IF(AND((OR(C8="Knowledge",C8="Light")),Character!B17&gt;=9),"∞","")</f>
        <v/>
      </c>
      <c r="E161" s="41"/>
      <c r="F161" s="94" t="s">
        <v>427</v>
      </c>
      <c r="I161" s="56"/>
      <c r="J161" s="41"/>
    </row>
    <row r="162" spans="2:10" s="94" customFormat="1" ht="15" x14ac:dyDescent="0.3">
      <c r="B162" s="131" t="str">
        <f>IF(AND((OR(C8="Nature",D8="Nature")),Character!B17&gt;=9),"Tree Stride","Tree Stride  (U)")</f>
        <v>Tree Stride  (U)</v>
      </c>
      <c r="C162" s="144" t="str">
        <f>IF(AND((OR(C8="Nature")),Character!B17&gt;=7),"∞","")</f>
        <v/>
      </c>
      <c r="E162" s="41"/>
      <c r="F162" s="94" t="s">
        <v>358</v>
      </c>
      <c r="I162" s="56"/>
      <c r="J162" s="41"/>
    </row>
    <row r="163" spans="2:10" s="94" customFormat="1" ht="15" x14ac:dyDescent="0.3">
      <c r="C163" s="144"/>
      <c r="D163" s="41"/>
      <c r="E163" s="41"/>
      <c r="F163" s="41"/>
      <c r="G163" s="41"/>
      <c r="I163" s="56"/>
      <c r="J163" s="41"/>
    </row>
    <row r="164" spans="2:10" s="94" customFormat="1" ht="15" x14ac:dyDescent="0.3">
      <c r="B164" s="88" t="s">
        <v>297</v>
      </c>
      <c r="C164" s="102"/>
      <c r="D164" s="160"/>
      <c r="E164" s="160"/>
      <c r="F164" s="147"/>
      <c r="G164" s="41"/>
      <c r="I164" s="56"/>
      <c r="J164" s="41"/>
    </row>
    <row r="165" spans="2:10" s="94" customFormat="1" ht="15" x14ac:dyDescent="0.3">
      <c r="B165" s="92" t="s">
        <v>205</v>
      </c>
      <c r="C165" s="56">
        <f>(IF(Character!B17&gt;=11,1,0))+(IF(Character!B17&gt;=19,1,0))</f>
        <v>1</v>
      </c>
      <c r="D165" s="41"/>
      <c r="E165" s="41"/>
      <c r="F165" s="64"/>
      <c r="G165" s="41"/>
      <c r="I165" s="56"/>
      <c r="J165" s="41"/>
    </row>
    <row r="166" spans="2:10" s="94" customFormat="1" ht="15" x14ac:dyDescent="0.3">
      <c r="B166" s="92" t="s">
        <v>105</v>
      </c>
      <c r="C166" s="56">
        <v>0</v>
      </c>
      <c r="D166" s="41"/>
      <c r="E166" s="41"/>
      <c r="F166" s="64"/>
      <c r="I166" s="144"/>
    </row>
    <row r="167" spans="2:10" s="94" customFormat="1" ht="15" x14ac:dyDescent="0.3">
      <c r="B167" s="100" t="s">
        <v>180</v>
      </c>
      <c r="C167" s="120" t="s">
        <v>355</v>
      </c>
      <c r="D167" s="120" t="s">
        <v>182</v>
      </c>
      <c r="E167" s="120" t="s">
        <v>129</v>
      </c>
      <c r="F167" s="161"/>
      <c r="G167" s="85"/>
      <c r="I167" s="144"/>
    </row>
    <row r="168" spans="2:10" s="94" customFormat="1" ht="15" x14ac:dyDescent="0.3">
      <c r="B168" s="131" t="s">
        <v>428</v>
      </c>
      <c r="C168" s="144"/>
      <c r="I168" s="144"/>
    </row>
    <row r="169" spans="2:10" s="94" customFormat="1" ht="15" x14ac:dyDescent="0.3">
      <c r="B169" s="131" t="s">
        <v>429</v>
      </c>
      <c r="C169" s="144"/>
      <c r="I169" s="144"/>
    </row>
    <row r="170" spans="2:10" s="94" customFormat="1" ht="15" x14ac:dyDescent="0.3">
      <c r="B170" s="131" t="s">
        <v>299</v>
      </c>
      <c r="C170" s="144"/>
      <c r="I170" s="144"/>
    </row>
    <row r="171" spans="2:10" s="94" customFormat="1" ht="15" x14ac:dyDescent="0.3">
      <c r="B171" s="131" t="s">
        <v>430</v>
      </c>
      <c r="C171" s="144"/>
      <c r="I171" s="144"/>
    </row>
    <row r="172" spans="2:10" s="94" customFormat="1" ht="15" x14ac:dyDescent="0.3">
      <c r="B172" s="131" t="s">
        <v>431</v>
      </c>
      <c r="C172" s="144"/>
      <c r="I172" s="144"/>
    </row>
    <row r="173" spans="2:10" s="94" customFormat="1" ht="15" x14ac:dyDescent="0.3">
      <c r="B173" s="131" t="s">
        <v>432</v>
      </c>
      <c r="C173" s="144"/>
      <c r="I173" s="144"/>
    </row>
    <row r="174" spans="2:10" s="94" customFormat="1" ht="15" x14ac:dyDescent="0.3">
      <c r="B174" s="131" t="s">
        <v>433</v>
      </c>
      <c r="C174" s="144"/>
      <c r="I174" s="144"/>
    </row>
    <row r="175" spans="2:10" s="94" customFormat="1" ht="15" x14ac:dyDescent="0.3">
      <c r="B175" s="131" t="s">
        <v>434</v>
      </c>
      <c r="C175" s="144"/>
      <c r="I175" s="144"/>
    </row>
    <row r="176" spans="2:10" s="94" customFormat="1" ht="15" x14ac:dyDescent="0.3">
      <c r="B176" s="131" t="s">
        <v>304</v>
      </c>
      <c r="C176" s="144"/>
      <c r="I176" s="144"/>
    </row>
    <row r="177" spans="2:10" s="94" customFormat="1" ht="15" x14ac:dyDescent="0.3">
      <c r="B177" s="131" t="s">
        <v>435</v>
      </c>
      <c r="C177" s="144"/>
      <c r="D177" s="41"/>
      <c r="E177" s="41"/>
      <c r="F177" s="41"/>
      <c r="G177" s="41"/>
      <c r="I177" s="56"/>
      <c r="J177" s="41"/>
    </row>
    <row r="178" spans="2:10" s="94" customFormat="1" ht="15" x14ac:dyDescent="0.3">
      <c r="C178" s="144"/>
      <c r="D178" s="41"/>
      <c r="E178" s="41"/>
      <c r="F178" s="41"/>
      <c r="G178" s="41"/>
      <c r="I178" s="56"/>
      <c r="J178" s="41"/>
    </row>
    <row r="179" spans="2:10" s="94" customFormat="1" ht="15" x14ac:dyDescent="0.3">
      <c r="B179" s="88" t="s">
        <v>305</v>
      </c>
      <c r="C179" s="102"/>
      <c r="D179" s="160"/>
      <c r="E179" s="160"/>
      <c r="F179" s="147"/>
      <c r="G179" s="41"/>
      <c r="I179" s="56"/>
      <c r="J179" s="41"/>
    </row>
    <row r="180" spans="2:10" s="94" customFormat="1" ht="15" x14ac:dyDescent="0.3">
      <c r="B180" s="92" t="s">
        <v>205</v>
      </c>
      <c r="C180" s="56">
        <f>(IF(Character!B17&gt;=13,1,0))+(IF(Character!B17&gt;=20,1,0))</f>
        <v>0</v>
      </c>
      <c r="D180" s="41"/>
      <c r="E180" s="41"/>
      <c r="F180" s="64"/>
      <c r="G180" s="41"/>
      <c r="I180" s="56"/>
      <c r="J180" s="41"/>
    </row>
    <row r="181" spans="2:10" s="94" customFormat="1" ht="15" x14ac:dyDescent="0.3">
      <c r="B181" s="92" t="s">
        <v>105</v>
      </c>
      <c r="C181" s="56">
        <v>0</v>
      </c>
      <c r="D181" s="41"/>
      <c r="E181" s="41"/>
      <c r="F181" s="64"/>
      <c r="G181" s="41"/>
      <c r="I181" s="56"/>
      <c r="J181" s="41"/>
    </row>
    <row r="182" spans="2:10" s="94" customFormat="1" ht="15" x14ac:dyDescent="0.3">
      <c r="B182" s="100" t="s">
        <v>180</v>
      </c>
      <c r="C182" s="120" t="s">
        <v>355</v>
      </c>
      <c r="D182" s="120" t="s">
        <v>182</v>
      </c>
      <c r="E182" s="120" t="s">
        <v>129</v>
      </c>
      <c r="F182" s="161"/>
      <c r="G182" s="85"/>
      <c r="I182" s="56"/>
      <c r="J182" s="41"/>
    </row>
    <row r="183" spans="2:10" s="94" customFormat="1" ht="15" x14ac:dyDescent="0.3">
      <c r="B183" s="131" t="s">
        <v>436</v>
      </c>
      <c r="C183" s="144"/>
      <c r="I183" s="144"/>
    </row>
    <row r="184" spans="2:10" s="94" customFormat="1" ht="15" x14ac:dyDescent="0.3">
      <c r="B184" s="131" t="s">
        <v>437</v>
      </c>
      <c r="C184" s="144"/>
      <c r="I184" s="144"/>
    </row>
    <row r="185" spans="2:10" s="94" customFormat="1" ht="15" x14ac:dyDescent="0.3">
      <c r="B185" s="131" t="s">
        <v>306</v>
      </c>
      <c r="C185" s="144"/>
      <c r="I185" s="144"/>
    </row>
    <row r="186" spans="2:10" s="94" customFormat="1" ht="15" x14ac:dyDescent="0.3">
      <c r="B186" s="131" t="s">
        <v>438</v>
      </c>
      <c r="C186" s="144"/>
      <c r="I186" s="144"/>
    </row>
    <row r="187" spans="2:10" s="94" customFormat="1" ht="15" x14ac:dyDescent="0.3">
      <c r="B187" s="131" t="s">
        <v>439</v>
      </c>
      <c r="C187" s="144"/>
      <c r="I187" s="144"/>
    </row>
    <row r="188" spans="2:10" s="94" customFormat="1" ht="15" x14ac:dyDescent="0.3">
      <c r="B188" s="131" t="s">
        <v>312</v>
      </c>
      <c r="C188" s="144"/>
      <c r="I188" s="144"/>
    </row>
    <row r="189" spans="2:10" s="94" customFormat="1" ht="15" x14ac:dyDescent="0.3">
      <c r="B189" s="131" t="s">
        <v>313</v>
      </c>
      <c r="C189" s="144"/>
      <c r="I189" s="144"/>
    </row>
    <row r="190" spans="2:10" s="94" customFormat="1" ht="15" x14ac:dyDescent="0.3">
      <c r="B190" s="131" t="s">
        <v>314</v>
      </c>
      <c r="C190" s="144"/>
      <c r="I190" s="144"/>
    </row>
    <row r="191" spans="2:10" s="94" customFormat="1" ht="15" x14ac:dyDescent="0.3">
      <c r="C191" s="144"/>
      <c r="I191" s="144"/>
    </row>
    <row r="192" spans="2:10" s="94" customFormat="1" ht="15" x14ac:dyDescent="0.3">
      <c r="B192" s="88" t="s">
        <v>316</v>
      </c>
      <c r="C192" s="102"/>
      <c r="D192" s="160"/>
      <c r="E192" s="160"/>
      <c r="F192" s="147"/>
      <c r="G192" s="41"/>
      <c r="I192" s="56"/>
      <c r="J192" s="41"/>
    </row>
    <row r="193" spans="2:10" s="94" customFormat="1" ht="15" x14ac:dyDescent="0.3">
      <c r="B193" s="92" t="s">
        <v>205</v>
      </c>
      <c r="C193" s="56">
        <f>(IF(Character!B17&gt;=15,1,0))</f>
        <v>0</v>
      </c>
      <c r="D193" s="41"/>
      <c r="E193" s="41"/>
      <c r="F193" s="64"/>
      <c r="G193" s="41"/>
      <c r="I193" s="56"/>
      <c r="J193" s="41"/>
    </row>
    <row r="194" spans="2:10" s="94" customFormat="1" ht="15" x14ac:dyDescent="0.3">
      <c r="B194" s="92" t="s">
        <v>105</v>
      </c>
      <c r="C194" s="56">
        <v>0</v>
      </c>
      <c r="D194" s="41"/>
      <c r="E194" s="41"/>
      <c r="F194" s="64"/>
      <c r="G194" s="41"/>
      <c r="I194" s="56"/>
      <c r="J194" s="41"/>
    </row>
    <row r="195" spans="2:10" s="94" customFormat="1" ht="15" x14ac:dyDescent="0.3">
      <c r="B195" s="100" t="s">
        <v>180</v>
      </c>
      <c r="C195" s="120" t="s">
        <v>355</v>
      </c>
      <c r="D195" s="120" t="s">
        <v>182</v>
      </c>
      <c r="E195" s="120" t="s">
        <v>129</v>
      </c>
      <c r="F195" s="161"/>
      <c r="G195" s="85"/>
      <c r="I195" s="56"/>
      <c r="J195" s="41"/>
    </row>
    <row r="196" spans="2:10" s="94" customFormat="1" ht="15" x14ac:dyDescent="0.3">
      <c r="B196" s="131" t="s">
        <v>440</v>
      </c>
      <c r="C196" s="56"/>
      <c r="D196" s="41"/>
      <c r="E196" s="41"/>
      <c r="F196" s="41"/>
      <c r="I196" s="144"/>
    </row>
    <row r="197" spans="2:10" s="94" customFormat="1" ht="15" x14ac:dyDescent="0.3">
      <c r="B197" s="131" t="s">
        <v>441</v>
      </c>
      <c r="C197" s="144"/>
      <c r="I197" s="144"/>
    </row>
    <row r="198" spans="2:10" s="94" customFormat="1" ht="15" x14ac:dyDescent="0.3">
      <c r="B198" s="131" t="s">
        <v>442</v>
      </c>
      <c r="C198" s="144"/>
      <c r="I198" s="144"/>
    </row>
    <row r="199" spans="2:10" s="94" customFormat="1" ht="15" x14ac:dyDescent="0.3">
      <c r="B199" s="131" t="s">
        <v>443</v>
      </c>
      <c r="C199" s="144"/>
      <c r="I199" s="144"/>
    </row>
    <row r="200" spans="2:10" s="94" customFormat="1" ht="15" x14ac:dyDescent="0.3">
      <c r="C200" s="144"/>
      <c r="I200" s="144"/>
    </row>
    <row r="201" spans="2:10" s="94" customFormat="1" ht="15" x14ac:dyDescent="0.3">
      <c r="B201" s="88" t="s">
        <v>322</v>
      </c>
      <c r="C201" s="102"/>
      <c r="D201" s="160"/>
      <c r="E201" s="160"/>
      <c r="F201" s="147"/>
      <c r="G201" s="41"/>
      <c r="I201" s="56"/>
      <c r="J201" s="41"/>
    </row>
    <row r="202" spans="2:10" s="94" customFormat="1" ht="15" x14ac:dyDescent="0.3">
      <c r="B202" s="92" t="s">
        <v>205</v>
      </c>
      <c r="C202" s="56">
        <f>(IF(Character!B17&gt;=17,1,0))</f>
        <v>0</v>
      </c>
      <c r="D202" s="41"/>
      <c r="E202" s="41"/>
      <c r="F202" s="64"/>
      <c r="G202" s="41"/>
      <c r="I202" s="56"/>
      <c r="J202" s="41"/>
    </row>
    <row r="203" spans="2:10" s="94" customFormat="1" ht="15" x14ac:dyDescent="0.3">
      <c r="B203" s="92" t="s">
        <v>105</v>
      </c>
      <c r="C203" s="56">
        <v>0</v>
      </c>
      <c r="D203" s="41"/>
      <c r="E203" s="41"/>
      <c r="F203" s="64"/>
      <c r="G203" s="41"/>
      <c r="I203" s="56"/>
      <c r="J203" s="41"/>
    </row>
    <row r="204" spans="2:10" s="94" customFormat="1" ht="15" x14ac:dyDescent="0.3">
      <c r="B204" s="100" t="s">
        <v>180</v>
      </c>
      <c r="C204" s="120" t="s">
        <v>355</v>
      </c>
      <c r="D204" s="120" t="s">
        <v>182</v>
      </c>
      <c r="E204" s="120" t="s">
        <v>129</v>
      </c>
      <c r="F204" s="161"/>
      <c r="G204" s="85"/>
      <c r="I204" s="56"/>
      <c r="J204" s="41"/>
    </row>
    <row r="205" spans="2:10" s="94" customFormat="1" ht="15" x14ac:dyDescent="0.3">
      <c r="B205" s="131" t="s">
        <v>444</v>
      </c>
      <c r="C205" s="144"/>
      <c r="I205" s="144"/>
    </row>
    <row r="206" spans="2:10" s="94" customFormat="1" ht="15" x14ac:dyDescent="0.3">
      <c r="B206" s="131" t="s">
        <v>445</v>
      </c>
      <c r="C206" s="144"/>
      <c r="I206" s="144"/>
    </row>
    <row r="207" spans="2:10" s="94" customFormat="1" ht="15" x14ac:dyDescent="0.3">
      <c r="B207" s="131" t="s">
        <v>446</v>
      </c>
      <c r="C207" s="144"/>
      <c r="I207" s="144"/>
    </row>
    <row r="208" spans="2:10" s="94" customFormat="1" ht="15" x14ac:dyDescent="0.3">
      <c r="B208" s="131" t="s">
        <v>447</v>
      </c>
      <c r="C208" s="144"/>
      <c r="I208" s="144"/>
    </row>
  </sheetData>
  <conditionalFormatting sqref="B28:B52 B58:B84 B90:B117 B123:B139 B145:B162">
    <cfRule type="containsText" dxfId="72" priority="2" operator="containsText" text="(U)"/>
  </conditionalFormatting>
  <conditionalFormatting sqref="B28:B52 B58:B84 B90:B117 B123:B139 B145:B162 B168:B177 B183:B190 B196:B199 B205:B208">
    <cfRule type="expression" dxfId="71" priority="3">
      <formula>ynd($C$11&gt;$C$10)</formula>
    </cfRule>
    <cfRule type="expression" dxfId="70" priority="4">
      <formula>AND($C$10=$C$11,C28&lt;&gt;"*")</formula>
    </cfRule>
  </conditionalFormatting>
  <conditionalFormatting sqref="B16:B22">
    <cfRule type="expression" dxfId="69" priority="5">
      <formula>AND($C$14&lt;(COUNTA($C$16:$C$22)))</formula>
    </cfRule>
    <cfRule type="expression" dxfId="68" priority="6">
      <formula>AND($C$14=(COUNTA($C$16:$C$22)),C16&lt;&gt;"*")</formula>
    </cfRule>
  </conditionalFormatting>
  <conditionalFormatting sqref="H10:I15">
    <cfRule type="expression" dxfId="67" priority="7">
      <formula>AND($C$8&lt;&gt;$I$10)</formula>
    </cfRule>
  </conditionalFormatting>
  <conditionalFormatting sqref="H17:I23">
    <cfRule type="expression" dxfId="66" priority="8">
      <formula>AND($C$8&lt;&gt;$I$17)</formula>
    </cfRule>
  </conditionalFormatting>
  <conditionalFormatting sqref="H25:I31">
    <cfRule type="expression" dxfId="65" priority="9">
      <formula>AND($C$8&lt;&gt;$I$25)</formula>
    </cfRule>
  </conditionalFormatting>
  <conditionalFormatting sqref="H33:I37">
    <cfRule type="expression" dxfId="64" priority="10">
      <formula>AND($C$8&lt;&gt;$I$33)</formula>
    </cfRule>
  </conditionalFormatting>
  <conditionalFormatting sqref="H39:I44">
    <cfRule type="expression" dxfId="63" priority="11">
      <formula>AND($C$8&lt;&gt;$I$39)</formula>
    </cfRule>
  </conditionalFormatting>
  <conditionalFormatting sqref="H46:I50">
    <cfRule type="expression" dxfId="62" priority="12">
      <formula>AND($C$8&lt;&gt;$I$46)</formula>
    </cfRule>
  </conditionalFormatting>
  <conditionalFormatting sqref="H52:I56">
    <cfRule type="expression" dxfId="61" priority="13">
      <formula>AND($C$8&lt;&gt;$I$52)</formula>
    </cfRule>
  </conditionalFormatting>
  <dataValidations count="1">
    <dataValidation type="list" allowBlank="1" showInputMessage="1" showErrorMessage="1" sqref="C8:D8" xr:uid="{00000000-0002-0000-0500-000000000000}">
      <formula1>Domains</formula1>
      <formula2>0</formula2>
    </dataValidation>
  </dataValidations>
  <hyperlinks>
    <hyperlink ref="I6" location="'Feature Desc.'!A371" display="Turn Undead" xr:uid="{00000000-0004-0000-0500-000000000000}"/>
    <hyperlink ref="I7" location="'Feature Desc.'!A385" display="Destroy Undead " xr:uid="{00000000-0004-0000-0500-000001000000}"/>
    <hyperlink ref="I8" location="'Feature Desc.'!A398" display="Divine Intervention" xr:uid="{00000000-0004-0000-0500-000002000000}"/>
    <hyperlink ref="I11" location="'Feature Desc.'!A413" display="Blessings of Knowledge" xr:uid="{00000000-0004-0000-0500-000003000000}"/>
    <hyperlink ref="I12" location="'Feature Desc.'!A420" display="Knowledge of the Ages" xr:uid="{00000000-0004-0000-0500-000004000000}"/>
    <hyperlink ref="I13" location="'Feature Desc.'!A426" display="Read Thoughts" xr:uid="{00000000-0004-0000-0500-000005000000}"/>
    <hyperlink ref="I14" location="'Feature Desc.'!A445" display="Potent Spellcasting" xr:uid="{00000000-0004-0000-0500-000006000000}"/>
    <hyperlink ref="I15" location="'Feature Desc.'!A449" display="Visions of the Past" xr:uid="{00000000-0004-0000-0500-000007000000}"/>
    <hyperlink ref="B16" location="'Spell Desc.'!A3980" display="Guidance" xr:uid="{00000000-0004-0000-0500-000008000000}"/>
    <hyperlink ref="B17" location="'Spell Desc.'!A4748" display="Light" xr:uid="{00000000-0004-0000-0500-000009000000}"/>
    <hyperlink ref="B18" location="'Spell Desc.'!A5216" display="Mending" xr:uid="{00000000-0004-0000-0500-00000A000000}"/>
    <hyperlink ref="I18" location="'Feature Desc.'!A482" display="Bonus Proficiency" xr:uid="{00000000-0004-0000-0500-00000B000000}"/>
    <hyperlink ref="B19" location="'Spell Desc.'!A6546" display="Resistance" xr:uid="{00000000-0004-0000-0500-00000C000000}"/>
    <hyperlink ref="I19" location="'Feature Desc.'!A486" display="Disciple of Life" xr:uid="{00000000-0004-0000-0500-00000D000000}"/>
    <hyperlink ref="B20" location="'Spell Desc.'!A6644" display="Sacred Flame" xr:uid="{00000000-0004-0000-0500-00000E000000}"/>
    <hyperlink ref="I20" location="'Feature Desc.'!A492" display="Preserve Life" xr:uid="{00000000-0004-0000-0500-00000F000000}"/>
    <hyperlink ref="B21" location="'Spell Desc.'!A7110" display="Spare the Dying" xr:uid="{00000000-0004-0000-0500-000010000000}"/>
    <hyperlink ref="I21" location="'Feature Desc.'!A503" display="Blessed Healer" xr:uid="{00000000-0004-0000-0500-000011000000}"/>
    <hyperlink ref="B22" location="'Spell Desc.'!A7748" display="Thaumaturgy" xr:uid="{00000000-0004-0000-0500-000012000000}"/>
    <hyperlink ref="I22" location="'Feature Desc.'!A510" display="Divine Strike" xr:uid="{00000000-0004-0000-0500-000013000000}"/>
    <hyperlink ref="I23" location="'Feature Desc.'!A518" display="Supreme Healing" xr:uid="{00000000-0004-0000-0500-000014000000}"/>
    <hyperlink ref="I26" location="'Feature Desc.'!A525" display="Bonus Cantrip" xr:uid="{00000000-0004-0000-0500-000015000000}"/>
    <hyperlink ref="I27" location="'Feature Desc.'!A529" display="Warding Flare" xr:uid="{00000000-0004-0000-0500-000016000000}"/>
    <hyperlink ref="I28" location="'Feature Desc.'!A541" display="Radiance of the Dawn" xr:uid="{00000000-0004-0000-0500-000017000000}"/>
    <hyperlink ref="B29" location="'Spell Desc.'!A629" display="Bane" xr:uid="{00000000-0004-0000-0500-000018000000}"/>
    <hyperlink ref="I29" location="'Feature Desc.'!A554" display="Improved Flare" xr:uid="{00000000-0004-0000-0500-000019000000}"/>
    <hyperlink ref="B30" location="'Spell Desc.'!A849" display="Bless" xr:uid="{00000000-0004-0000-0500-00001A000000}"/>
    <hyperlink ref="I30" location="'Feature Desc.'!A559" display="Corona of Light" xr:uid="{00000000-0004-0000-0500-00001B000000}"/>
    <hyperlink ref="I31" location="'Feature Desc.'!A567" display="Acolyte of Nature" xr:uid="{00000000-0004-0000-0500-00001C000000}"/>
    <hyperlink ref="B33" location="'Spell Desc.'!A1265" display="Command" xr:uid="{00000000-0004-0000-0500-00001D000000}"/>
    <hyperlink ref="B34" location="'Spell Desc.'!A1639" display="Create or Destroy Water" xr:uid="{00000000-0004-0000-0500-00001E000000}"/>
    <hyperlink ref="I34" location="'Feature Desc.'!A572" display="Bonus Proficiency" xr:uid="{00000000-0004-0000-0500-00001F000000}"/>
    <hyperlink ref="B35" location="'Spell Desc.'!A2066" display="Cure Wounds" xr:uid="{00000000-0004-0000-0500-000020000000}"/>
    <hyperlink ref="I35" location="'Feature Desc.'!A575" display="Charm Animals" xr:uid="{00000000-0004-0000-0500-000021000000}"/>
    <hyperlink ref="B36" location="'Spell Desc.'!A2235" display="Detect Evil and Good" xr:uid="{00000000-0004-0000-0500-000022000000}"/>
    <hyperlink ref="I36" location="'Feature Desc.'!A586" display="Dampen Elements" xr:uid="{00000000-0004-0000-0500-000023000000}"/>
    <hyperlink ref="B37" location="'Spell Desc.'!A2251" display="Detect Magic" xr:uid="{00000000-0004-0000-0500-000024000000}"/>
    <hyperlink ref="I37" location="'Feature Desc.'!A592" display="Master of Nature" xr:uid="{00000000-0004-0000-0500-000025000000}"/>
    <hyperlink ref="B38" location="'Spell Desc.'!A2266" display="Detect Poison and Disease" xr:uid="{00000000-0004-0000-0500-000026000000}"/>
    <hyperlink ref="I40" location="'Feature Desc.'!A599" display="Bonus Proficiencies" xr:uid="{00000000-0004-0000-0500-000027000000}"/>
    <hyperlink ref="I41" location="'Feature Desc.'!A603" display="Wrath of the Storm" xr:uid="{00000000-0004-0000-0500-000028000000}"/>
    <hyperlink ref="I42" location="'Feature Desc.'!A615" display="Destructive Wrath" xr:uid="{00000000-0004-0000-0500-000029000000}"/>
    <hyperlink ref="B43" location="'Spell Desc.'!A3991" display="Guiding Bolt" xr:uid="{00000000-0004-0000-0500-00002A000000}"/>
    <hyperlink ref="I43" location="'Feature Desc.'!A622" display="Thunderbolt Strike" xr:uid="{00000000-0004-0000-0500-00002B000000}"/>
    <hyperlink ref="B44" location="'Spell Desc.'!A4180" display="Healing Word" xr:uid="{00000000-0004-0000-0500-00002C000000}"/>
    <hyperlink ref="I44" location="'Feature Desc.'!A627" display="Stormborn" xr:uid="{00000000-0004-0000-0500-00002D000000}"/>
    <hyperlink ref="B46" location="'Spell Desc.'!A4559" display="Inflict Wounds" xr:uid="{00000000-0004-0000-0500-00002E000000}"/>
    <hyperlink ref="B47" location="'Spell Desc.'!A6347" display="Protection from Evil and Good" xr:uid="{00000000-0004-0000-0500-00002F000000}"/>
    <hyperlink ref="I47" location="'Feature Desc.'!A632" display="Blessing of the Trickster" xr:uid="{00000000-0004-0000-0500-000030000000}"/>
    <hyperlink ref="B48" location="'Spell Desc.'!A6380" display="Purify Food and Drink" xr:uid="{00000000-0004-0000-0500-000031000000}"/>
    <hyperlink ref="I48" location="'Feature Desc.'!A639" display="Invoke Duplicity" xr:uid="{00000000-0004-0000-0500-000032000000}"/>
    <hyperlink ref="B49" location="'Spell Desc.'!A6657" display="Sanctuary" xr:uid="{00000000-0004-0000-0500-000033000000}"/>
    <hyperlink ref="I49" location="'Feature Desc.'!A656" display="Cloak of Shadows" xr:uid="{00000000-0004-0000-0500-000034000000}"/>
    <hyperlink ref="B50" location="'Spell Desc.'!A6908" display="Shield of Faith" xr:uid="{00000000-0004-0000-0500-000035000000}"/>
    <hyperlink ref="I50" location="'Feature Desc.'!A662" display="Improved Duplicity" xr:uid="{00000000-0004-0000-0500-000036000000}"/>
    <hyperlink ref="I53" location="'Feature Desc.'!A669" display="Bonus Proficiencies" xr:uid="{00000000-0004-0000-0500-000037000000}"/>
    <hyperlink ref="I54" location="'Feature Desc.'!A673" display="War Priest" xr:uid="{00000000-0004-0000-0500-000038000000}"/>
    <hyperlink ref="I55" location="'Feature Desc.'!A690" display="War God's Blessing" xr:uid="{00000000-0004-0000-0500-000039000000}"/>
    <hyperlink ref="I56" location="'Feature Desc.'!A697" display="Avatar of Battle" xr:uid="{00000000-0004-0000-0500-00003A000000}"/>
    <hyperlink ref="B58" location="'Spell Desc.'!A14" display="Aid" xr:uid="{00000000-0004-0000-0500-00003B000000}"/>
    <hyperlink ref="B61" location="'Spell Desc.'!A902" display="Blindness/Deafness" xr:uid="{00000000-0004-0000-0500-00003C000000}"/>
    <hyperlink ref="B62" location="'Spell Desc.'!A1020" display="Calm Emotions" xr:uid="{00000000-0004-0000-0500-00003D000000}"/>
    <hyperlink ref="B63" location="'Spell Desc.'!A1762" display="Continual Flame" xr:uid="{00000000-0004-0000-0500-00003E000000}"/>
    <hyperlink ref="B64" location="'Spell Desc.'!A2814" display="Enhance Ability" xr:uid="{00000000-0004-0000-0500-00003F000000}"/>
    <hyperlink ref="B65" location="'Spell Desc.'!A3271" display="Find Traps" xr:uid="{00000000-0004-0000-0500-000040000000}"/>
    <hyperlink ref="B67" location="'Spell Desc.'!A3690" display="Gentle Repose" xr:uid="{00000000-0004-0000-0500-000041000000}"/>
    <hyperlink ref="B69" location="'Spell Desc.'!A4309" display="Hold Person" xr:uid="{00000000-0004-0000-0500-000042000000}"/>
    <hyperlink ref="B70" location="'Spell Desc.'!A4713" display="Lesser Restoration" xr:uid="{00000000-0004-0000-0500-000043000000}"/>
    <hyperlink ref="B71" location="'Spell Desc.'!A4840" display="Locate Object" xr:uid="{00000000-0004-0000-0500-000044000000}"/>
    <hyperlink ref="B75" location="'Spell Desc.'!A6087" display="Prayer of Healing" xr:uid="{00000000-0004-0000-0500-000045000000}"/>
    <hyperlink ref="B76" location="'Spell Desc.'!A6366" display="Protection from Poison" xr:uid="{00000000-0004-0000-0500-000046000000}"/>
    <hyperlink ref="B79" location="'Spell Desc.'!A6962" display="Silence" xr:uid="{00000000-0004-0000-0500-000047000000}"/>
    <hyperlink ref="B81" location="'Spell Desc.'!A7240" display="Spiritual Weapon" xr:uid="{00000000-0004-0000-0500-000048000000}"/>
    <hyperlink ref="B83" location="'Spell Desc.'!A8231" display="Warding Bond" xr:uid="{00000000-0004-0000-0500-000049000000}"/>
    <hyperlink ref="B84" location="'Spell Desc.'!A8489" display="Zone of Truth" xr:uid="{00000000-0004-0000-0500-00004A000000}"/>
    <hyperlink ref="B90" location="'Spell Desc.'!A161" display="Animate Dead" xr:uid="{00000000-0004-0000-0500-00004B000000}"/>
    <hyperlink ref="B91" location="'Spell Desc.'!A703" display="Beacon of Hope" xr:uid="{00000000-0004-0000-0500-00004C000000}"/>
    <hyperlink ref="B92" location="'Spell Desc.'!A730" display="Bestow Curse" xr:uid="{00000000-0004-0000-0500-00004D000000}"/>
    <hyperlink ref="B95" location="'Spell Desc.'!A1150" display="Clairvoyance" xr:uid="{00000000-0004-0000-0500-00004E000000}"/>
    <hyperlink ref="B96" location="'Spell Desc.'!A1926" display="Create Food and Water" xr:uid="{00000000-0004-0000-0500-00004F000000}"/>
    <hyperlink ref="B98" location="'Spell Desc.'!A2129" display="Daylight" xr:uid="{00000000-0004-0000-0500-000050000000}"/>
    <hyperlink ref="B99" location="'Spell Desc.'!A2428" display="Dispel Magic" xr:uid="{00000000-0004-0000-0500-000051000000}"/>
    <hyperlink ref="B100" location="'Spell Desc.'!A3146" display="Feign Death" xr:uid="{00000000-0004-0000-0500-000052000000}"/>
    <hyperlink ref="B102" location="'Spell Desc.'!A3762" display="Glyph of Warding" xr:uid="{00000000-0004-0000-0500-000053000000}"/>
    <hyperlink ref="B103" location="'Spell Desc.'!A4902" display="Magic Circle" xr:uid="{00000000-0004-0000-0500-000054000000}"/>
    <hyperlink ref="B104" location="'Spell Desc.'!A8509" display="Mass Healing Word" xr:uid="{00000000-0004-0000-0500-000055000000}"/>
    <hyperlink ref="B105" location="'Spell Desc.'!A5169" display="Meld into Stone" xr:uid="{00000000-0004-0000-0500-000056000000}"/>
    <hyperlink ref="B108" location="'Spell Desc.'!A6337" display="Protection from Energy" xr:uid="{00000000-0004-0000-0500-000057000000}"/>
    <hyperlink ref="B109" location="'Spell Desc.'!A6535" display="Remove Curse" xr:uid="{00000000-0004-0000-0500-000058000000}"/>
    <hyperlink ref="B110" location="'Spell Desc.'!A6608" display="Revivify" xr:uid="{00000000-0004-0000-0500-000059000000}"/>
    <hyperlink ref="B111" location="'Spell Desc.'!A6792" display="Sending" xr:uid="{00000000-0004-0000-0500-00005A000000}"/>
    <hyperlink ref="B113" location="'Spell Desc.'!A7136" display="Speak with Dead" xr:uid="{00000000-0004-0000-0500-00005B000000}"/>
    <hyperlink ref="B114" location="'Spell Desc.'!A7217" display="Spirit Guardians" xr:uid="{00000000-0004-0000-0500-00005C000000}"/>
    <hyperlink ref="B115" location="'Spell Desc.'!A7840" display="Tongues" xr:uid="{00000000-0004-0000-0500-00005D000000}"/>
    <hyperlink ref="B116" location="'Spell Desc.'!A8262" display="Water Walk" xr:uid="{00000000-0004-0000-0500-00005E000000}"/>
    <hyperlink ref="B124" location="'Spell Desc.'!A665" display="Banishment" xr:uid="{00000000-0004-0000-0500-00005F000000}"/>
    <hyperlink ref="B126" location="'Spell Desc.'!A1775" display="Control Water" xr:uid="{00000000-0004-0000-0500-000060000000}"/>
    <hyperlink ref="B127" location="'Spell Desc.'!A2147" display="Death Ward" xr:uid="{00000000-0004-0000-0500-000061000000}"/>
    <hyperlink ref="B129" location="'Spell Desc.'!A2465" display="Divination" xr:uid="{00000000-0004-0000-0500-000062000000}"/>
    <hyperlink ref="B131" location="'Spell Desc.'!A3573" display="Freedom of Movement" xr:uid="{00000000-0004-0000-0500-000063000000}"/>
    <hyperlink ref="B133" location="'Spell Desc.'!A3901" display="Guardian of Faith" xr:uid="{00000000-0004-0000-0500-000064000000}"/>
    <hyperlink ref="B135" location="'Spell Desc.'!A4819" display="Locate Creature" xr:uid="{00000000-0004-0000-0500-000065000000}"/>
    <hyperlink ref="B137" location="'Spell Desc.'!A7299" display="Stone Shape" xr:uid="{00000000-0004-0000-0500-000066000000}"/>
    <hyperlink ref="B145" location="'Spell Desc.'!A1299" display="Commune" xr:uid="{00000000-0004-0000-0500-000067000000}"/>
    <hyperlink ref="B146" location="'Spell Desc.'!A1690" display="Contagion" xr:uid="{00000000-0004-0000-0500-000068000000}"/>
    <hyperlink ref="B148" location="'Spell Desc.'!A2400" display="Dispel Evil and Good" xr:uid="{00000000-0004-0000-0500-000069000000}"/>
    <hyperlink ref="B150" location="'Spell Desc.'!A3396" display="Flame Strike" xr:uid="{00000000-0004-0000-0500-00006A000000}"/>
    <hyperlink ref="B151" location="'Spell Desc.'!A3663" display="Geas" xr:uid="{00000000-0004-0000-0500-00006B000000}"/>
    <hyperlink ref="B152" location="'Spell Desc.'!A3884" display="Greater Restoration" xr:uid="{00000000-0004-0000-0500-00006C000000}"/>
    <hyperlink ref="B153" location="'Spell Desc.'!A4048" display="Hallow" xr:uid="{00000000-0004-0000-0500-00006D000000}"/>
    <hyperlink ref="B155" location="'Spell Desc.'!A4571" display="Insect Plague" xr:uid="{00000000-0004-0000-0500-00006E000000}"/>
    <hyperlink ref="B156" location="'Spell Desc.'!A4637" display="Legend Lore" xr:uid="{00000000-0004-0000-0500-00006F000000}"/>
    <hyperlink ref="B157" location="'Spell Desc.'!A5086" display="Mass Cure Wounds" xr:uid="{00000000-0004-0000-0500-000070000000}"/>
    <hyperlink ref="B158" location="'Spell Desc.'!A5393" display="Modify Memory" xr:uid="{00000000-0004-0000-0500-000071000000}"/>
    <hyperlink ref="B159" location="'Spell Desc.'!A5916" display="Planar Binding" xr:uid="{00000000-0004-0000-0500-000072000000}"/>
    <hyperlink ref="B160" location="'Spell Desc.'!A6390" display="Raise Dead" xr:uid="{00000000-0004-0000-0500-000073000000}"/>
    <hyperlink ref="B161" location="'Spell Desc.'!A6687" display="Scrying" xr:uid="{00000000-0004-0000-0500-000074000000}"/>
    <hyperlink ref="B168" location="'Spell Desc.'!A819" display="Blade Barrier" xr:uid="{00000000-0004-0000-0500-000075000000}"/>
    <hyperlink ref="B169" location="'Spell Desc.'!A1959" display="Create Undead" xr:uid="{00000000-0004-0000-0500-000076000000}"/>
    <hyperlink ref="B170" location="'Spell Desc.'!A3247" display="Find the Path" xr:uid="{00000000-0004-0000-0500-000077000000}"/>
    <hyperlink ref="B171" location="'Spell Desc.'!A3494" display="Forbiddance" xr:uid="{00000000-0004-0000-0500-000078000000}"/>
    <hyperlink ref="B172" location="'Spell Desc.'!A4131" display="Harm" xr:uid="{00000000-0004-0000-0500-000079000000}"/>
    <hyperlink ref="B173" location="'Spell Desc.'!A4165" display="Heal" xr:uid="{00000000-0004-0000-0500-00007A000000}"/>
    <hyperlink ref="B174" location="'Spell Desc.'!A4233" display="Heroes’ Feast" xr:uid="{00000000-0004-0000-0500-00007B000000}"/>
    <hyperlink ref="B175" location="'Spell Desc.'!A5866" display="Planar Ally" xr:uid="{00000000-0004-0000-0500-00007C000000}"/>
    <hyperlink ref="B176" location="'Spell Desc.'!A7965" display="True Seeing" xr:uid="{00000000-0004-0000-0500-00007D000000}"/>
    <hyperlink ref="B177" location="'Spell Desc.'!A8456" display="Word of Recall" xr:uid="{00000000-0004-0000-0500-00007E000000}"/>
    <hyperlink ref="B183" location="'Spell Desc.'!A1503" display="Conjure Celestial" xr:uid="{00000000-0004-0000-0500-00007F000000}"/>
    <hyperlink ref="B184" location="'Spell Desc.'!A2497" display="Divine Word" xr:uid="{00000000-0004-0000-0500-000080000000}"/>
    <hyperlink ref="B185" location="'Spell Desc.'!A2936" display="Etherealness" xr:uid="{00000000-0004-0000-0500-000081000000}"/>
    <hyperlink ref="B186" location="'Spell Desc.'!A3358" display="Fire Storm" xr:uid="{00000000-0004-0000-0500-000082000000}"/>
    <hyperlink ref="B187" location="'Spell Desc.'!A5951" display="Plane Shift" xr:uid="{00000000-0004-0000-0500-000083000000}"/>
    <hyperlink ref="B188" location="'Spell Desc.'!A6480" display="Regenerate" xr:uid="{00000000-0004-0000-0500-000084000000}"/>
    <hyperlink ref="B189" location="'Spell Desc.'!A6558" display="Resurrection" xr:uid="{00000000-0004-0000-0500-000085000000}"/>
    <hyperlink ref="B190" location="'Spell Desc.'!A7456" display="Symbol" xr:uid="{00000000-0004-0000-0500-000086000000}"/>
    <hyperlink ref="B196" location="'Spell Desc.'!A276" display="Antimagic Field" xr:uid="{00000000-0004-0000-0500-000087000000}"/>
    <hyperlink ref="B197" location="'Spell Desc.'!A1838" display="Control Weather" xr:uid="{00000000-0004-0000-0500-000088000000}"/>
    <hyperlink ref="B198" location="'Spell Desc.'!A2715" display="Earthquake" xr:uid="{00000000-0004-0000-0500-000089000000}"/>
    <hyperlink ref="B199" location="'Spell Desc.'!A4326" display="Holy Aura" xr:uid="{00000000-0004-0000-0500-00008A000000}"/>
    <hyperlink ref="B205" location="'Spell Desc.'!A486" display="Astral Projection" xr:uid="{00000000-0004-0000-0500-00008B000000}"/>
    <hyperlink ref="B206" location="'Spell Desc.'!A3633" display="Gate" xr:uid="{00000000-0004-0000-0500-00008C000000}"/>
    <hyperlink ref="B207" location="'Spell Desc.'!A5102" display="Mass Heal" xr:uid="{00000000-0004-0000-0500-00008D000000}"/>
    <hyperlink ref="B208" location="'Spell Desc.'!A7944" display="True Resurrection" xr:uid="{00000000-0004-0000-0500-00008E000000}"/>
  </hyperlinks>
  <pageMargins left="0.7" right="0.7" top="0.75" bottom="0.75" header="0.51180555555555496" footer="0.51180555555555496"/>
  <pageSetup firstPageNumber="0" orientation="portrait" horizontalDpi="300" verticalDpi="300"/>
  <drawing r:id="rId1"/>
  <legacyDrawing r:id="rId2"/>
  <picture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89"/>
  <sheetViews>
    <sheetView showGridLines="0" zoomScaleNormal="100" workbookViewId="0">
      <selection activeCell="C15" sqref="C15"/>
    </sheetView>
  </sheetViews>
  <sheetFormatPr defaultRowHeight="15.75" x14ac:dyDescent="0.3"/>
  <cols>
    <col min="1" max="1" width="3" style="1" customWidth="1"/>
    <col min="2" max="2" width="30" style="94" customWidth="1"/>
    <col min="3" max="3" width="10.7109375" style="144" customWidth="1"/>
    <col min="4" max="4" width="14.85546875" style="144" customWidth="1"/>
    <col min="5" max="5" width="14" style="94" customWidth="1"/>
    <col min="6" max="6" width="8.7109375" style="94" customWidth="1"/>
    <col min="7" max="7" width="7" style="94" customWidth="1"/>
    <col min="8" max="8" width="18.85546875" style="94" customWidth="1"/>
    <col min="9" max="9" width="11.5703125" style="94" customWidth="1"/>
    <col min="10" max="10" width="12.5703125" style="94" customWidth="1"/>
    <col min="11" max="11" width="9.7109375" style="94" customWidth="1"/>
    <col min="12" max="1025" width="9.140625" style="94" customWidth="1"/>
  </cols>
  <sheetData>
    <row r="1" spans="1:11" s="1" customFormat="1" ht="14.25" customHeight="1" x14ac:dyDescent="0.3">
      <c r="C1" s="132"/>
      <c r="I1" s="94"/>
    </row>
    <row r="2" spans="1:11" s="82" customFormat="1" ht="36.75" x14ac:dyDescent="0.6">
      <c r="B2" s="124" t="s">
        <v>448</v>
      </c>
      <c r="C2" s="134"/>
      <c r="D2" s="134"/>
      <c r="E2" s="81"/>
      <c r="G2" s="79" t="s">
        <v>139</v>
      </c>
      <c r="H2" s="130"/>
      <c r="I2" s="23"/>
      <c r="J2" s="23"/>
      <c r="K2" s="81"/>
    </row>
    <row r="3" spans="1:11" s="82" customFormat="1" ht="15" customHeight="1" x14ac:dyDescent="0.6">
      <c r="B3" s="169"/>
      <c r="C3" s="170"/>
      <c r="D3" s="170"/>
      <c r="E3" s="25"/>
      <c r="G3" s="83"/>
      <c r="H3" s="171"/>
    </row>
    <row r="4" spans="1:11" s="94" customFormat="1" ht="15" x14ac:dyDescent="0.3">
      <c r="B4" s="116" t="s">
        <v>165</v>
      </c>
      <c r="C4" s="103">
        <f>(ROUNDDOWN((Character!E9-10)/2,0))</f>
        <v>2</v>
      </c>
      <c r="D4" s="144" t="str">
        <f>IF((Character!C8="Druid"),(ROUNDDOWN((Character!G9-10)/2,0)),"")</f>
        <v/>
      </c>
      <c r="G4" s="142" t="s">
        <v>74</v>
      </c>
      <c r="H4" s="143" t="s">
        <v>139</v>
      </c>
      <c r="I4" s="109" t="s">
        <v>129</v>
      </c>
      <c r="J4" s="109" t="s">
        <v>140</v>
      </c>
      <c r="K4" s="111" t="s">
        <v>141</v>
      </c>
    </row>
    <row r="5" spans="1:11" s="94" customFormat="1" ht="15" x14ac:dyDescent="0.3">
      <c r="B5" s="92" t="s">
        <v>166</v>
      </c>
      <c r="C5" s="48">
        <f>8+Character!E12+(ROUNDDOWN((Character!E9-10)/2,0))</f>
        <v>14</v>
      </c>
      <c r="D5" s="144" t="str">
        <f>IF((Character!C8="Druidc"),8+Character!G12+(ROUNDDOWN((Character!G9-10)/2,0)),"")</f>
        <v/>
      </c>
      <c r="G5" s="144">
        <v>1</v>
      </c>
      <c r="H5" s="131" t="s">
        <v>449</v>
      </c>
    </row>
    <row r="6" spans="1:11" s="94" customFormat="1" ht="15" x14ac:dyDescent="0.3">
      <c r="B6" s="100" t="s">
        <v>168</v>
      </c>
      <c r="C6" s="61">
        <f>Character!E12+(ROUNDDOWN((Character!E9-10)/2,0))</f>
        <v>6</v>
      </c>
      <c r="D6" s="144" t="str">
        <f>IF((Character!C8="Druid"),Character!G12+(ROUNDDOWN((Character!G9-10)/2,0)),"")</f>
        <v/>
      </c>
      <c r="G6" s="144">
        <v>2</v>
      </c>
      <c r="H6" s="41" t="s">
        <v>450</v>
      </c>
    </row>
    <row r="7" spans="1:11" x14ac:dyDescent="0.3">
      <c r="A7" s="94"/>
      <c r="B7" s="85"/>
      <c r="G7" s="144">
        <v>18</v>
      </c>
      <c r="H7" s="131" t="s">
        <v>451</v>
      </c>
    </row>
    <row r="8" spans="1:11" s="94" customFormat="1" ht="15" x14ac:dyDescent="0.3">
      <c r="B8" s="151" t="s">
        <v>452</v>
      </c>
      <c r="C8" s="55" t="s">
        <v>453</v>
      </c>
      <c r="D8" s="56"/>
      <c r="G8" s="144">
        <v>18</v>
      </c>
      <c r="H8" s="131" t="s">
        <v>454</v>
      </c>
    </row>
    <row r="9" spans="1:11" x14ac:dyDescent="0.3">
      <c r="A9" s="94"/>
      <c r="B9" s="85"/>
      <c r="G9" s="144">
        <v>20</v>
      </c>
      <c r="H9" s="145" t="s">
        <v>455</v>
      </c>
    </row>
    <row r="10" spans="1:11" x14ac:dyDescent="0.3">
      <c r="A10" s="94"/>
      <c r="B10" s="116" t="s">
        <v>334</v>
      </c>
      <c r="C10" s="103">
        <f>(ROUNDDOWN((Character!E9-10)/2,0))+Character!B17</f>
        <v>14</v>
      </c>
      <c r="G10" s="144"/>
    </row>
    <row r="11" spans="1:11" s="94" customFormat="1" ht="15" x14ac:dyDescent="0.3">
      <c r="B11" s="100" t="s">
        <v>336</v>
      </c>
      <c r="C11" s="61">
        <f>COUNTIF((C28:C43),"~*")+COUNTIF((C49:C73),"~*")+COUNTIF((C80:C98),"~*")+COUNTIF((C104:C121),"~*")+COUNTIF((C127:C144),"~*")+COUNTIF((C150:C158),"~*")+COUNTIF((C164:C168),"~*")+COUNTIF((C174:C180),"~*")+COUNTIF((C186:C189),"~*")</f>
        <v>0</v>
      </c>
      <c r="D11" s="172"/>
      <c r="G11" s="144"/>
      <c r="H11" s="94" t="s">
        <v>452</v>
      </c>
    </row>
    <row r="12" spans="1:11" x14ac:dyDescent="0.3">
      <c r="A12" s="94"/>
      <c r="G12" s="144">
        <v>2</v>
      </c>
      <c r="H12" s="131" t="s">
        <v>456</v>
      </c>
    </row>
    <row r="13" spans="1:11" s="94" customFormat="1" ht="15" x14ac:dyDescent="0.3">
      <c r="B13" s="88" t="s">
        <v>176</v>
      </c>
      <c r="C13" s="102"/>
      <c r="D13" s="102"/>
      <c r="E13" s="147"/>
      <c r="G13" s="144">
        <v>2</v>
      </c>
      <c r="H13" s="131" t="s">
        <v>457</v>
      </c>
    </row>
    <row r="14" spans="1:11" s="94" customFormat="1" ht="15" x14ac:dyDescent="0.3">
      <c r="B14" s="92" t="s">
        <v>178</v>
      </c>
      <c r="C14" s="56">
        <f>(IF(Character!B17&gt;=1,2,0))+(IF(Character!B17&gt;=4,1,0))+(IF(Character!B17&gt;=10,1,0))</f>
        <v>4</v>
      </c>
      <c r="D14" s="56"/>
      <c r="E14" s="64"/>
      <c r="G14" s="144">
        <v>2</v>
      </c>
      <c r="H14" s="131" t="s">
        <v>458</v>
      </c>
    </row>
    <row r="15" spans="1:11" s="94" customFormat="1" ht="15" x14ac:dyDescent="0.3">
      <c r="B15" s="100" t="s">
        <v>180</v>
      </c>
      <c r="C15" s="120" t="s">
        <v>181</v>
      </c>
      <c r="D15" s="120" t="s">
        <v>182</v>
      </c>
      <c r="E15" s="121" t="s">
        <v>129</v>
      </c>
      <c r="G15" s="144">
        <v>6</v>
      </c>
      <c r="H15" s="131" t="s">
        <v>459</v>
      </c>
    </row>
    <row r="16" spans="1:11" x14ac:dyDescent="0.3">
      <c r="A16" s="94"/>
      <c r="B16" s="131" t="s">
        <v>460</v>
      </c>
      <c r="G16" s="144">
        <v>10</v>
      </c>
      <c r="H16" s="131" t="s">
        <v>461</v>
      </c>
    </row>
    <row r="17" spans="1:12" x14ac:dyDescent="0.3">
      <c r="A17" s="94"/>
      <c r="B17" s="131" t="s">
        <v>462</v>
      </c>
      <c r="G17" s="144">
        <v>14</v>
      </c>
      <c r="H17" s="131" t="s">
        <v>463</v>
      </c>
    </row>
    <row r="18" spans="1:12" x14ac:dyDescent="0.3">
      <c r="A18" s="94"/>
      <c r="B18" s="131" t="s">
        <v>193</v>
      </c>
      <c r="G18" s="144"/>
    </row>
    <row r="19" spans="1:12" x14ac:dyDescent="0.3">
      <c r="A19" s="94"/>
      <c r="B19" s="131" t="s">
        <v>464</v>
      </c>
      <c r="G19" s="144"/>
      <c r="H19" s="156" t="s">
        <v>465</v>
      </c>
    </row>
    <row r="20" spans="1:12" x14ac:dyDescent="0.3">
      <c r="A20" s="94"/>
      <c r="B20" s="131" t="s">
        <v>345</v>
      </c>
      <c r="G20" s="144">
        <v>2</v>
      </c>
      <c r="H20" s="131" t="s">
        <v>466</v>
      </c>
    </row>
    <row r="21" spans="1:12" x14ac:dyDescent="0.3">
      <c r="A21" s="94"/>
      <c r="B21" s="131" t="s">
        <v>467</v>
      </c>
      <c r="G21" s="56">
        <v>2</v>
      </c>
      <c r="H21" s="131" t="s">
        <v>468</v>
      </c>
    </row>
    <row r="22" spans="1:12" x14ac:dyDescent="0.3">
      <c r="A22" s="94"/>
      <c r="B22" s="131" t="s">
        <v>469</v>
      </c>
      <c r="G22" s="56">
        <v>6</v>
      </c>
      <c r="H22" s="131" t="s">
        <v>470</v>
      </c>
    </row>
    <row r="23" spans="1:12" x14ac:dyDescent="0.3">
      <c r="A23" s="94"/>
      <c r="G23" s="56">
        <v>10</v>
      </c>
      <c r="H23" s="131" t="s">
        <v>471</v>
      </c>
      <c r="I23" s="41"/>
      <c r="J23" s="41"/>
      <c r="K23" s="41"/>
      <c r="L23" s="41"/>
    </row>
    <row r="24" spans="1:12" s="41" customFormat="1" ht="15" x14ac:dyDescent="0.3">
      <c r="A24" s="94"/>
      <c r="B24" s="88" t="s">
        <v>204</v>
      </c>
      <c r="C24" s="102"/>
      <c r="D24" s="102"/>
      <c r="E24" s="147"/>
      <c r="G24" s="56">
        <v>14</v>
      </c>
      <c r="H24" s="131" t="s">
        <v>472</v>
      </c>
    </row>
    <row r="25" spans="1:12" s="41" customFormat="1" ht="15" x14ac:dyDescent="0.3">
      <c r="A25" s="94"/>
      <c r="B25" s="92" t="s">
        <v>205</v>
      </c>
      <c r="C25" s="56">
        <f>(IF(Character!B17&gt;=1,2,0))+(IF(Character!B17&gt;=4,1,0))+(IF(Character!B17&gt;=10,1,0))</f>
        <v>4</v>
      </c>
      <c r="D25" s="56"/>
      <c r="E25" s="64"/>
    </row>
    <row r="26" spans="1:12" s="41" customFormat="1" ht="15" x14ac:dyDescent="0.3">
      <c r="A26" s="94"/>
      <c r="B26" s="92" t="s">
        <v>105</v>
      </c>
      <c r="C26" s="56">
        <v>0</v>
      </c>
      <c r="D26" s="56"/>
      <c r="E26" s="64"/>
      <c r="G26" s="149" t="s">
        <v>206</v>
      </c>
      <c r="H26" s="94"/>
      <c r="I26" s="94"/>
    </row>
    <row r="27" spans="1:12" s="41" customFormat="1" ht="15" x14ac:dyDescent="0.3">
      <c r="A27" s="94"/>
      <c r="B27" s="100" t="s">
        <v>180</v>
      </c>
      <c r="C27" s="120" t="s">
        <v>355</v>
      </c>
      <c r="D27" s="120" t="s">
        <v>182</v>
      </c>
      <c r="E27" s="121" t="s">
        <v>129</v>
      </c>
      <c r="G27" s="94" t="s">
        <v>207</v>
      </c>
      <c r="H27" s="94"/>
      <c r="I27" s="94"/>
      <c r="J27" s="94"/>
      <c r="K27" s="94"/>
      <c r="L27" s="94"/>
    </row>
    <row r="28" spans="1:12" x14ac:dyDescent="0.3">
      <c r="A28" s="94"/>
      <c r="B28" s="131" t="s">
        <v>209</v>
      </c>
      <c r="G28" s="94" t="s">
        <v>208</v>
      </c>
    </row>
    <row r="29" spans="1:12" x14ac:dyDescent="0.3">
      <c r="A29" s="94"/>
      <c r="B29" s="131" t="s">
        <v>211</v>
      </c>
    </row>
    <row r="30" spans="1:12" x14ac:dyDescent="0.3">
      <c r="A30" s="94"/>
      <c r="B30" s="131" t="s">
        <v>366</v>
      </c>
    </row>
    <row r="31" spans="1:12" x14ac:dyDescent="0.3">
      <c r="A31" s="94"/>
      <c r="B31" s="131" t="s">
        <v>213</v>
      </c>
    </row>
    <row r="32" spans="1:12" x14ac:dyDescent="0.3">
      <c r="A32" s="94"/>
      <c r="B32" s="131" t="s">
        <v>214</v>
      </c>
      <c r="I32" s="41"/>
    </row>
    <row r="33" spans="1:9" x14ac:dyDescent="0.3">
      <c r="A33" s="94"/>
      <c r="B33" s="131" t="s">
        <v>371</v>
      </c>
      <c r="I33" s="41"/>
    </row>
    <row r="34" spans="1:9" x14ac:dyDescent="0.3">
      <c r="A34" s="94"/>
      <c r="B34" s="131" t="s">
        <v>473</v>
      </c>
      <c r="I34" s="41"/>
    </row>
    <row r="35" spans="1:9" x14ac:dyDescent="0.3">
      <c r="A35" s="94"/>
      <c r="B35" s="131" t="s">
        <v>218</v>
      </c>
      <c r="I35" s="41"/>
    </row>
    <row r="36" spans="1:9" x14ac:dyDescent="0.3">
      <c r="A36" s="94"/>
      <c r="B36" s="131" t="s">
        <v>474</v>
      </c>
    </row>
    <row r="37" spans="1:9" x14ac:dyDescent="0.3">
      <c r="A37" s="94"/>
      <c r="B37" s="131" t="s">
        <v>475</v>
      </c>
    </row>
    <row r="38" spans="1:9" x14ac:dyDescent="0.3">
      <c r="A38" s="94"/>
      <c r="B38" s="131" t="s">
        <v>220</v>
      </c>
    </row>
    <row r="39" spans="1:9" x14ac:dyDescent="0.3">
      <c r="A39" s="94"/>
      <c r="B39" s="131" t="s">
        <v>476</v>
      </c>
    </row>
    <row r="40" spans="1:9" x14ac:dyDescent="0.3">
      <c r="A40" s="94"/>
      <c r="B40" s="131" t="s">
        <v>224</v>
      </c>
    </row>
    <row r="41" spans="1:9" x14ac:dyDescent="0.3">
      <c r="A41" s="94"/>
      <c r="B41" s="131" t="s">
        <v>382</v>
      </c>
    </row>
    <row r="42" spans="1:9" x14ac:dyDescent="0.3">
      <c r="A42" s="94"/>
      <c r="B42" s="131" t="s">
        <v>227</v>
      </c>
    </row>
    <row r="43" spans="1:9" x14ac:dyDescent="0.3">
      <c r="A43" s="94"/>
      <c r="B43" s="131" t="s">
        <v>229</v>
      </c>
    </row>
    <row r="44" spans="1:9" x14ac:dyDescent="0.3">
      <c r="A44" s="94"/>
    </row>
    <row r="45" spans="1:9" s="94" customFormat="1" ht="15" x14ac:dyDescent="0.3">
      <c r="B45" s="88" t="s">
        <v>231</v>
      </c>
      <c r="C45" s="102"/>
      <c r="D45" s="160"/>
      <c r="E45" s="160"/>
      <c r="F45" s="147"/>
      <c r="G45" s="41"/>
    </row>
    <row r="46" spans="1:9" s="94" customFormat="1" ht="15" x14ac:dyDescent="0.3">
      <c r="B46" s="92" t="s">
        <v>205</v>
      </c>
      <c r="C46" s="56">
        <f>(IF(Character!B17&gt;=3,2,0))+(IF(Character!B17&gt;=4,1,0))</f>
        <v>3</v>
      </c>
      <c r="D46" s="41"/>
      <c r="E46" s="41"/>
      <c r="F46" s="64"/>
      <c r="G46" s="41"/>
    </row>
    <row r="47" spans="1:9" s="94" customFormat="1" ht="15" x14ac:dyDescent="0.3">
      <c r="B47" s="92" t="s">
        <v>105</v>
      </c>
      <c r="C47" s="56">
        <v>0</v>
      </c>
      <c r="D47" s="56"/>
      <c r="E47" s="41"/>
      <c r="F47" s="64"/>
      <c r="G47" s="41"/>
      <c r="H47" s="41"/>
    </row>
    <row r="48" spans="1:9" s="94" customFormat="1" ht="15" x14ac:dyDescent="0.3">
      <c r="B48" s="100" t="s">
        <v>180</v>
      </c>
      <c r="C48" s="120" t="s">
        <v>355</v>
      </c>
      <c r="D48" s="120" t="s">
        <v>182</v>
      </c>
      <c r="E48" s="120" t="s">
        <v>129</v>
      </c>
      <c r="F48" s="161" t="s">
        <v>477</v>
      </c>
    </row>
    <row r="49" spans="2:6" s="94" customFormat="1" ht="15" x14ac:dyDescent="0.3">
      <c r="B49" s="131" t="s">
        <v>232</v>
      </c>
      <c r="C49" s="144"/>
    </row>
    <row r="50" spans="2:6" s="94" customFormat="1" ht="15" x14ac:dyDescent="0.3">
      <c r="B50" s="131" t="s">
        <v>478</v>
      </c>
      <c r="C50" s="144" t="str">
        <f>IF(AND((OR(C8="Forest")),Character!B17&gt;=3),"∞","")</f>
        <v/>
      </c>
      <c r="F50" s="94" t="s">
        <v>479</v>
      </c>
    </row>
    <row r="51" spans="2:6" s="94" customFormat="1" ht="15" x14ac:dyDescent="0.3">
      <c r="B51" s="131" t="s">
        <v>480</v>
      </c>
      <c r="C51" s="144"/>
    </row>
    <row r="52" spans="2:6" s="94" customFormat="1" ht="15" x14ac:dyDescent="0.3">
      <c r="B52" s="131" t="str">
        <f>IF(AND((OR(C8="Desert",D8="Desert")),Character!B17&gt;=3),"Blur","Blur (U)")</f>
        <v>Blur (U)</v>
      </c>
      <c r="C52" s="144" t="str">
        <f>IF(AND((OR(C8="Desert",D8="Desert")),Character!B17&gt;=3),"∞","")</f>
        <v/>
      </c>
      <c r="F52" s="94" t="s">
        <v>481</v>
      </c>
    </row>
    <row r="53" spans="2:6" s="94" customFormat="1" ht="15" x14ac:dyDescent="0.3">
      <c r="B53" s="131" t="str">
        <f>IF(AND((OR(C8="Swamp",D8="Swamp")),Character!B17&gt;=3),"Darkness","Darkness (U)")</f>
        <v>Darkness (U)</v>
      </c>
      <c r="C53" s="144" t="str">
        <f>IF(AND((OR(C8="Swamp",D8="Swamp")),Character!B17&gt;=3),"∞","")</f>
        <v/>
      </c>
      <c r="F53" s="94" t="s">
        <v>482</v>
      </c>
    </row>
    <row r="54" spans="2:6" s="94" customFormat="1" ht="15" x14ac:dyDescent="0.3">
      <c r="B54" s="131" t="s">
        <v>483</v>
      </c>
      <c r="C54" s="144"/>
    </row>
    <row r="55" spans="2:6" s="94" customFormat="1" ht="15" x14ac:dyDescent="0.3">
      <c r="B55" s="131" t="s">
        <v>238</v>
      </c>
      <c r="C55" s="144"/>
    </row>
    <row r="56" spans="2:6" s="94" customFormat="1" ht="15" x14ac:dyDescent="0.3">
      <c r="B56" s="131" t="s">
        <v>393</v>
      </c>
      <c r="C56" s="144"/>
    </row>
    <row r="57" spans="2:6" s="94" customFormat="1" ht="15" x14ac:dyDescent="0.3">
      <c r="B57" s="131" t="s">
        <v>484</v>
      </c>
      <c r="C57" s="144"/>
    </row>
    <row r="58" spans="2:6" s="94" customFormat="1" ht="15" x14ac:dyDescent="0.3">
      <c r="B58" s="131" t="s">
        <v>485</v>
      </c>
      <c r="C58" s="144"/>
    </row>
    <row r="59" spans="2:6" s="94" customFormat="1" ht="15" x14ac:dyDescent="0.3">
      <c r="B59" s="131" t="s">
        <v>486</v>
      </c>
      <c r="C59" s="144"/>
    </row>
    <row r="60" spans="2:6" s="94" customFormat="1" ht="15" x14ac:dyDescent="0.3">
      <c r="B60" s="131" t="s">
        <v>240</v>
      </c>
      <c r="C60" s="144"/>
    </row>
    <row r="61" spans="2:6" s="94" customFormat="1" ht="15" x14ac:dyDescent="0.3">
      <c r="B61" s="131" t="s">
        <v>241</v>
      </c>
      <c r="C61" s="144" t="str">
        <f>IF(AND((OR(C8="Arctic",D8="Arctic")),Character!B17&gt;=3),"∞","")</f>
        <v/>
      </c>
      <c r="F61" s="94" t="s">
        <v>487</v>
      </c>
    </row>
    <row r="62" spans="2:6" s="94" customFormat="1" ht="15" x14ac:dyDescent="0.3">
      <c r="B62" s="131" t="str">
        <f>IF(AND((OR(C8="Grassland",D8="Grassland")),Character!B17&gt;=3),"Invisibility","Invisibility (U)")</f>
        <v>Invisibility (U)</v>
      </c>
      <c r="C62" s="144" t="str">
        <f>IF(AND((OR(C8="Grassland",D8="Grassland")),Character!B17&gt;=3),"∞","")</f>
        <v/>
      </c>
      <c r="F62" s="94" t="s">
        <v>488</v>
      </c>
    </row>
    <row r="63" spans="2:6" s="94" customFormat="1" ht="15" x14ac:dyDescent="0.3">
      <c r="B63" s="131" t="s">
        <v>244</v>
      </c>
      <c r="C63" s="144"/>
    </row>
    <row r="64" spans="2:6" s="94" customFormat="1" ht="15" x14ac:dyDescent="0.3">
      <c r="B64" s="131" t="s">
        <v>245</v>
      </c>
      <c r="C64" s="144"/>
    </row>
    <row r="65" spans="2:8" s="94" customFormat="1" ht="15" x14ac:dyDescent="0.3">
      <c r="B65" s="131" t="s">
        <v>246</v>
      </c>
      <c r="C65" s="144"/>
    </row>
    <row r="66" spans="2:8" s="94" customFormat="1" ht="15" x14ac:dyDescent="0.3">
      <c r="B66" s="131" t="str">
        <f>IF(AND((OR(C8="Swamp",D8="Swamp")),Character!B17&gt;=3),"Melf’s Acid Arrow","Melf’s Acid Arrow (U)")</f>
        <v>Melf’s Acid Arrow (U)</v>
      </c>
      <c r="C66" s="144" t="str">
        <f>IF(AND((OR(C8="Swamp",D8="Swamp")),Character!B17&gt;=3),"∞","")</f>
        <v/>
      </c>
      <c r="F66" s="94" t="s">
        <v>482</v>
      </c>
    </row>
    <row r="67" spans="2:8" s="94" customFormat="1" ht="15" x14ac:dyDescent="0.3">
      <c r="B67" s="131" t="str">
        <f>IF(AND((OR(C8="Coast",D8="Coast")),Character!B17&gt;=3),"Mirror Image","Mirror Image (U)")</f>
        <v>Mirror Image (U)</v>
      </c>
      <c r="C67" s="144" t="str">
        <f>IF(AND((OR(C8="Coast",D8="Coast")),Character!B17&gt;=3),"∞","")</f>
        <v/>
      </c>
      <c r="F67" s="94" t="s">
        <v>489</v>
      </c>
    </row>
    <row r="68" spans="2:8" s="94" customFormat="1" ht="15" x14ac:dyDescent="0.3">
      <c r="B68" s="131" t="str">
        <f>IF(AND((OR(C8="Coast",D8="Coast")),Character!B17&gt;=3),"Misty Step","Misty Step (U)")</f>
        <v>Misty Step (U)</v>
      </c>
      <c r="C68" s="144" t="str">
        <f>IF(AND((OR(C8="Coast",D8="Coast")),Character!B17&gt;=3),"∞","")</f>
        <v/>
      </c>
      <c r="F68" s="94" t="s">
        <v>490</v>
      </c>
    </row>
    <row r="69" spans="2:8" s="94" customFormat="1" ht="15" x14ac:dyDescent="0.3">
      <c r="B69" s="131" t="s">
        <v>491</v>
      </c>
      <c r="C69" s="144"/>
    </row>
    <row r="70" spans="2:8" s="94" customFormat="1" ht="15" x14ac:dyDescent="0.3">
      <c r="B70" s="131" t="str">
        <f>IF(AND((OR(C8="Grassland",D8="Grassland")),Character!B17&gt;=3),"Pass without Trace","Pass without Trace (U)")</f>
        <v>Pass without Trace (U)</v>
      </c>
      <c r="C70" s="144" t="str">
        <f>IF(AND((OR(C8="Grassland",D8="Grassland")),Character!B17&gt;=3),"∞","")</f>
        <v/>
      </c>
      <c r="F70" s="94" t="s">
        <v>492</v>
      </c>
    </row>
    <row r="71" spans="2:8" s="94" customFormat="1" ht="15" x14ac:dyDescent="0.3">
      <c r="B71" s="131" t="s">
        <v>396</v>
      </c>
      <c r="C71" s="144"/>
    </row>
    <row r="72" spans="2:8" s="94" customFormat="1" ht="15" x14ac:dyDescent="0.3">
      <c r="B72" s="131" t="str">
        <f>IF(AND((OR(C8="Forest",D8="Forest",C8="Mountain",D8="Mountain",C8="Underdark",D8="Underdark")),Character!B17&gt;=3),"Spider Climb","Spider Climb (U)")</f>
        <v>Spider Climb (U)</v>
      </c>
      <c r="C72" s="144" t="str">
        <f>IF(AND((OR(C8="Forest",D8="Forest",C8="Mountain",D8="Mountain",C8="Underdark",D8="Underdark")),Character!B17&gt;=3),"∞","")</f>
        <v/>
      </c>
      <c r="F72" s="94" t="s">
        <v>493</v>
      </c>
    </row>
    <row r="73" spans="2:8" s="94" customFormat="1" ht="15" x14ac:dyDescent="0.3">
      <c r="B73" s="131" t="s">
        <v>494</v>
      </c>
      <c r="C73" s="144" t="str">
        <f>IF(AND((OR(C8="Arctic",D8="Arctic",C8="Mountain",D8="Mountain")),Character!B17&gt;=3),"∞","")</f>
        <v/>
      </c>
      <c r="F73" s="94" t="s">
        <v>495</v>
      </c>
    </row>
    <row r="74" spans="2:8" s="94" customFormat="1" ht="15" x14ac:dyDescent="0.3">
      <c r="B74" s="131" t="str">
        <f>IF(AND((OR(C8="Underdark",D8="Underdark")),Character!B17&gt;=3),"Web","Web (U)")</f>
        <v>Web (U)</v>
      </c>
      <c r="C74" s="144" t="str">
        <f>IF(AND((OR(C8="Underdark",D8="Underdark")),Character!B17&gt;=3),"∞","")</f>
        <v/>
      </c>
      <c r="F74" s="94" t="s">
        <v>496</v>
      </c>
    </row>
    <row r="75" spans="2:8" s="94" customFormat="1" ht="15" x14ac:dyDescent="0.3">
      <c r="C75" s="144"/>
    </row>
    <row r="76" spans="2:8" s="94" customFormat="1" ht="15" x14ac:dyDescent="0.3">
      <c r="B76" s="88" t="s">
        <v>254</v>
      </c>
      <c r="C76" s="102"/>
      <c r="D76" s="160"/>
      <c r="E76" s="160"/>
      <c r="F76" s="147"/>
      <c r="H76" s="41"/>
    </row>
    <row r="77" spans="2:8" s="94" customFormat="1" ht="15" x14ac:dyDescent="0.3">
      <c r="B77" s="92" t="s">
        <v>205</v>
      </c>
      <c r="C77" s="56">
        <f>(IF(Character!B17&gt;=5,2,0))+(IF(Character!B17&gt;=6,1,0))</f>
        <v>3</v>
      </c>
      <c r="D77" s="41"/>
      <c r="E77" s="41"/>
      <c r="F77" s="64"/>
      <c r="H77" s="41"/>
    </row>
    <row r="78" spans="2:8" s="94" customFormat="1" ht="15" x14ac:dyDescent="0.3">
      <c r="B78" s="92" t="s">
        <v>105</v>
      </c>
      <c r="C78" s="56">
        <v>0</v>
      </c>
      <c r="D78" s="41"/>
      <c r="E78" s="41"/>
      <c r="F78" s="64"/>
      <c r="H78" s="41"/>
    </row>
    <row r="79" spans="2:8" s="94" customFormat="1" ht="15" x14ac:dyDescent="0.3">
      <c r="B79" s="100" t="s">
        <v>180</v>
      </c>
      <c r="C79" s="120" t="s">
        <v>355</v>
      </c>
      <c r="D79" s="120" t="s">
        <v>182</v>
      </c>
      <c r="E79" s="120" t="s">
        <v>129</v>
      </c>
      <c r="F79" s="161" t="s">
        <v>477</v>
      </c>
      <c r="H79" s="41"/>
    </row>
    <row r="80" spans="2:8" s="94" customFormat="1" ht="15" x14ac:dyDescent="0.3">
      <c r="B80" s="131" t="s">
        <v>497</v>
      </c>
      <c r="C80" s="144" t="str">
        <f>IF(AND((OR(C8="Forest",D8="Forest")),Character!B17&gt;=5),"∞","")</f>
        <v/>
      </c>
      <c r="F80" s="94" t="s">
        <v>479</v>
      </c>
    </row>
    <row r="81" spans="2:6" s="94" customFormat="1" ht="15" x14ac:dyDescent="0.3">
      <c r="B81" s="131" t="s">
        <v>498</v>
      </c>
      <c r="C81" s="144"/>
    </row>
    <row r="82" spans="2:6" s="94" customFormat="1" ht="15" x14ac:dyDescent="0.3">
      <c r="B82" s="131" t="str">
        <f>IF(AND((OR(C8="Desert",D8="Desert")),Character!B17&gt;=5),"Create Food and Water","Create Food and Water (U)")</f>
        <v>Create Food and Water (U)</v>
      </c>
      <c r="C82" s="144" t="str">
        <f>IF(AND((OR(C8="Desert",D8="Desert")),Character!B17&gt;=5),"∞","")</f>
        <v/>
      </c>
      <c r="F82" s="94" t="s">
        <v>499</v>
      </c>
    </row>
    <row r="83" spans="2:6" s="94" customFormat="1" ht="15" x14ac:dyDescent="0.3">
      <c r="B83" s="131" t="s">
        <v>403</v>
      </c>
      <c r="C83" s="144" t="str">
        <f>IF(AND((OR(C8="Grassland",D8="Grassland")),Character!B17&gt;=5),"∞","")</f>
        <v/>
      </c>
      <c r="F83" s="94" t="s">
        <v>488</v>
      </c>
    </row>
    <row r="84" spans="2:6" s="94" customFormat="1" ht="15" x14ac:dyDescent="0.3">
      <c r="B84" s="131" t="s">
        <v>257</v>
      </c>
      <c r="C84" s="144"/>
    </row>
    <row r="85" spans="2:6" s="94" customFormat="1" ht="15" x14ac:dyDescent="0.3">
      <c r="B85" s="131" t="s">
        <v>259</v>
      </c>
      <c r="C85" s="144"/>
    </row>
    <row r="86" spans="2:6" s="94" customFormat="1" ht="15" x14ac:dyDescent="0.3">
      <c r="B86" s="131" t="str">
        <f>IF(AND((OR(C8="Underdark",D8="Underdark")),Character!B17&gt;=5),"Gaseous Form","Gaseous Form (U)")</f>
        <v>Gaseous Form (U)</v>
      </c>
      <c r="C86" s="144" t="str">
        <f>IF(AND((OR(C8="Underdark",D8="Underdark")),Character!B17&gt;=5),"∞","")</f>
        <v/>
      </c>
      <c r="F86" s="94" t="s">
        <v>496</v>
      </c>
    </row>
    <row r="87" spans="2:6" s="94" customFormat="1" ht="15" x14ac:dyDescent="0.3">
      <c r="B87" s="131" t="s">
        <v>500</v>
      </c>
      <c r="C87" s="144" t="str">
        <f>IF(AND((OR(C8="Grassland",D8="Grassland")),Character!B17&gt;=5),"∞","")</f>
        <v/>
      </c>
      <c r="F87" s="94" t="s">
        <v>488</v>
      </c>
    </row>
    <row r="88" spans="2:6" s="94" customFormat="1" ht="15" x14ac:dyDescent="0.3">
      <c r="B88" s="131" t="str">
        <f>IF(AND((OR(C8="Mountain",D8="Mountain")),Character!B17&gt;=5),"Lightning Bolt","Lightning Bolt (U)")</f>
        <v>Lightning Bolt (U)</v>
      </c>
      <c r="C88" s="144" t="str">
        <f>IF(AND((OR(C8="Mountain",D8="Mountain")),Character!B17&gt;=5),"∞","")</f>
        <v/>
      </c>
      <c r="F88" s="94" t="s">
        <v>501</v>
      </c>
    </row>
    <row r="89" spans="2:6" s="94" customFormat="1" ht="15" x14ac:dyDescent="0.3">
      <c r="B89" s="131" t="s">
        <v>406</v>
      </c>
      <c r="C89" s="144" t="str">
        <f>IF(AND((OR(C8="Mountain",D8="Mountain")),Character!B17&gt;=5),"∞","")</f>
        <v/>
      </c>
      <c r="F89" s="94" t="s">
        <v>502</v>
      </c>
    </row>
    <row r="90" spans="2:6" s="94" customFormat="1" ht="15" x14ac:dyDescent="0.3">
      <c r="B90" s="131" t="s">
        <v>265</v>
      </c>
      <c r="C90" s="144" t="str">
        <f>IF(AND((OR(C8="Forest",D8="Forest")),Character!B17&gt;=5),"∞","")</f>
        <v/>
      </c>
      <c r="F90" s="94" t="s">
        <v>479</v>
      </c>
    </row>
    <row r="91" spans="2:6" s="94" customFormat="1" ht="15" x14ac:dyDescent="0.3">
      <c r="B91" s="131" t="s">
        <v>407</v>
      </c>
      <c r="C91" s="144" t="str">
        <f>IF(AND((OR(C8="Desert",D8="Desert")),Character!B17&gt;=5),"∞","")</f>
        <v/>
      </c>
      <c r="F91" s="94" t="s">
        <v>481</v>
      </c>
    </row>
    <row r="92" spans="2:6" s="94" customFormat="1" ht="15" x14ac:dyDescent="0.3">
      <c r="B92" s="131" t="s">
        <v>503</v>
      </c>
      <c r="C92" s="144" t="str">
        <f>IF(AND((OR(C8="Arctic",D8="Arctic")),Character!B17&gt;=5),"∞","")</f>
        <v/>
      </c>
      <c r="F92" s="94" t="s">
        <v>487</v>
      </c>
    </row>
    <row r="93" spans="2:6" s="94" customFormat="1" ht="15" x14ac:dyDescent="0.3">
      <c r="B93" s="131" t="str">
        <f>IF(AND((OR(C8="Arctic",D8="Arctic")),Character!B17&gt;=5),"Slow","Slow (U)")</f>
        <v>Slow (U)</v>
      </c>
      <c r="C93" s="144" t="str">
        <f>IF(AND((OR(C8="Arctic",D8="Arctic")),Character!B17&gt;=5),"∞","")</f>
        <v/>
      </c>
      <c r="F93" s="94" t="s">
        <v>504</v>
      </c>
    </row>
    <row r="94" spans="2:6" s="94" customFormat="1" ht="15" x14ac:dyDescent="0.3">
      <c r="B94" s="131" t="s">
        <v>268</v>
      </c>
      <c r="C94" s="144"/>
    </row>
    <row r="95" spans="2:6" s="94" customFormat="1" ht="15" x14ac:dyDescent="0.3">
      <c r="B95" s="131" t="str">
        <f>IF(AND((OR(C8="Swamp",D8="Swamp",C8="Underdark",D8="Underdark")),Character!B17&gt;=5),"Stinking Cloud","Stinking Cloud (U)")</f>
        <v>Stinking Cloud (U)</v>
      </c>
      <c r="C95" s="144" t="str">
        <f>IF(AND((OR(C8="Swamp",D8="Swamp",C8="Underdark",D8="Underdark")),Character!B17&gt;=5),"∞","")</f>
        <v/>
      </c>
      <c r="F95" s="94" t="s">
        <v>505</v>
      </c>
    </row>
    <row r="96" spans="2:6" s="94" customFormat="1" ht="15" x14ac:dyDescent="0.3">
      <c r="B96" s="131" t="s">
        <v>506</v>
      </c>
      <c r="C96" s="144" t="str">
        <f>IF(AND((OR(C8="Coast",D8="Coast")),Character!B17&gt;=5),"∞","")</f>
        <v/>
      </c>
      <c r="F96" s="94" t="s">
        <v>489</v>
      </c>
    </row>
    <row r="97" spans="2:8" s="94" customFormat="1" ht="15" x14ac:dyDescent="0.3">
      <c r="B97" s="131" t="s">
        <v>411</v>
      </c>
      <c r="C97" s="144" t="str">
        <f>IF(AND((OR(C8="Coast",D8="Coast",C8="Swamp",D8="Swamp")),Character!B17&gt;=5),"∞","")</f>
        <v/>
      </c>
      <c r="F97" s="94" t="s">
        <v>507</v>
      </c>
    </row>
    <row r="98" spans="2:8" s="94" customFormat="1" ht="15" x14ac:dyDescent="0.3">
      <c r="B98" s="131" t="s">
        <v>508</v>
      </c>
      <c r="C98" s="144"/>
    </row>
    <row r="99" spans="2:8" s="94" customFormat="1" ht="15" x14ac:dyDescent="0.3">
      <c r="C99" s="144"/>
    </row>
    <row r="100" spans="2:8" s="94" customFormat="1" ht="15" x14ac:dyDescent="0.3">
      <c r="B100" s="88" t="s">
        <v>271</v>
      </c>
      <c r="C100" s="102"/>
      <c r="D100" s="160"/>
      <c r="E100" s="160"/>
      <c r="F100" s="147"/>
      <c r="H100" s="41"/>
    </row>
    <row r="101" spans="2:8" s="94" customFormat="1" ht="15" x14ac:dyDescent="0.3">
      <c r="B101" s="92" t="s">
        <v>205</v>
      </c>
      <c r="C101" s="56">
        <f>(IF(Character!B17&gt;=7,1,0))+(IF(Character!B17&gt;=8,1,0))+(IF(Character!B17&gt;=9,1,0))</f>
        <v>3</v>
      </c>
      <c r="D101" s="41"/>
      <c r="E101" s="41"/>
      <c r="F101" s="64"/>
      <c r="H101" s="41"/>
    </row>
    <row r="102" spans="2:8" s="94" customFormat="1" ht="15" x14ac:dyDescent="0.3">
      <c r="B102" s="92" t="s">
        <v>105</v>
      </c>
      <c r="C102" s="56">
        <v>0</v>
      </c>
      <c r="D102" s="41"/>
      <c r="E102" s="41"/>
      <c r="F102" s="64"/>
      <c r="H102" s="41"/>
    </row>
    <row r="103" spans="2:8" s="94" customFormat="1" ht="15" x14ac:dyDescent="0.3">
      <c r="B103" s="100" t="s">
        <v>180</v>
      </c>
      <c r="C103" s="120" t="s">
        <v>355</v>
      </c>
      <c r="D103" s="120" t="s">
        <v>182</v>
      </c>
      <c r="E103" s="120" t="s">
        <v>129</v>
      </c>
      <c r="F103" s="161" t="s">
        <v>477</v>
      </c>
      <c r="H103" s="41"/>
    </row>
    <row r="104" spans="2:8" s="94" customFormat="1" ht="15" x14ac:dyDescent="0.3">
      <c r="B104" s="131" t="s">
        <v>509</v>
      </c>
      <c r="C104" s="144" t="str">
        <f>IF(AND((OR(C8="Desert",D8="Desert")),Character!B17&gt;=7),"∞","")</f>
        <v/>
      </c>
      <c r="F104" s="94" t="s">
        <v>481</v>
      </c>
    </row>
    <row r="105" spans="2:8" s="94" customFormat="1" ht="15" x14ac:dyDescent="0.3">
      <c r="B105" s="131" t="s">
        <v>273</v>
      </c>
      <c r="C105" s="144"/>
    </row>
    <row r="106" spans="2:8" s="94" customFormat="1" ht="15" x14ac:dyDescent="0.3">
      <c r="B106" s="131" t="s">
        <v>510</v>
      </c>
      <c r="C106" s="144"/>
    </row>
    <row r="107" spans="2:8" s="94" customFormat="1" ht="15" x14ac:dyDescent="0.3">
      <c r="B107" s="131" t="s">
        <v>511</v>
      </c>
      <c r="C107" s="144"/>
    </row>
    <row r="108" spans="2:8" s="94" customFormat="1" ht="15" x14ac:dyDescent="0.3">
      <c r="B108" s="131" t="s">
        <v>413</v>
      </c>
      <c r="C108" s="144" t="str">
        <f>IF(AND((OR(C8="Coast",D8="Coast")),Character!B17&gt;=7),"∞","")</f>
        <v/>
      </c>
      <c r="F108" s="94" t="s">
        <v>489</v>
      </c>
    </row>
    <row r="109" spans="2:8" s="94" customFormat="1" ht="15" x14ac:dyDescent="0.3">
      <c r="B109" s="131" t="str">
        <f>IF(AND((OR(C8="Forest",D8="Forest",C8="Grassland",D8="Grassland")),Character!B17&gt;=7),"Divination","Divination (U)")</f>
        <v>Divination (U)</v>
      </c>
      <c r="C109" s="144" t="str">
        <f>IF(AND((OR(C8="Forest",D8="Forest",C8="Grassland",D8="Grassland")),Character!B17&gt;=7),"∞","")</f>
        <v/>
      </c>
      <c r="F109" s="94" t="s">
        <v>512</v>
      </c>
    </row>
    <row r="110" spans="2:8" s="94" customFormat="1" ht="15" x14ac:dyDescent="0.3">
      <c r="B110" s="131" t="s">
        <v>513</v>
      </c>
      <c r="C110" s="144"/>
    </row>
    <row r="111" spans="2:8" s="94" customFormat="1" ht="15" x14ac:dyDescent="0.3">
      <c r="B111" s="131" t="s">
        <v>275</v>
      </c>
      <c r="C111" s="144" t="str">
        <f>IF(AND((OR(C8="Arctic",D8="Arctic",C8="Coast",D8="Coast",C8="Forest",D8="Forest",C8="Grassland",D8="Grassland",C8="Swamp",D8="Swamp")),Character!B17&gt;=7),"∞","")</f>
        <v/>
      </c>
      <c r="F111" s="94" t="s">
        <v>514</v>
      </c>
    </row>
    <row r="112" spans="2:8" s="94" customFormat="1" ht="15" x14ac:dyDescent="0.3">
      <c r="B112" s="131" t="s">
        <v>515</v>
      </c>
      <c r="C112" s="144"/>
    </row>
    <row r="113" spans="2:8" s="94" customFormat="1" ht="15" x14ac:dyDescent="0.3">
      <c r="B113" s="131" t="s">
        <v>516</v>
      </c>
      <c r="C113" s="144"/>
    </row>
    <row r="114" spans="2:8" s="94" customFormat="1" ht="15" x14ac:dyDescent="0.3">
      <c r="B114" s="131" t="str">
        <f>IF(AND((OR(C8="Underdark",D8="Underdark")),Character!B17&gt;=7),"Greater Invisibility","Greater Invisibility (U)")</f>
        <v>Greater Invisibility (U)</v>
      </c>
      <c r="C114" s="144" t="str">
        <f>IF(AND((OR(C8="Underdark",D8="Underdark")),Character!B17&gt;=7),"∞","")</f>
        <v/>
      </c>
      <c r="F114" s="94" t="s">
        <v>496</v>
      </c>
    </row>
    <row r="115" spans="2:8" s="94" customFormat="1" ht="15" x14ac:dyDescent="0.3">
      <c r="B115" s="131" t="s">
        <v>277</v>
      </c>
      <c r="C115" s="144" t="str">
        <f>IF(AND((OR(C8="Desert",D8="Desert")),Character!B17&gt;=7),"∞","")</f>
        <v/>
      </c>
      <c r="F115" s="94" t="s">
        <v>481</v>
      </c>
    </row>
    <row r="116" spans="2:8" s="94" customFormat="1" ht="15" x14ac:dyDescent="0.3">
      <c r="B116" s="131" t="s">
        <v>517</v>
      </c>
      <c r="C116" s="144" t="str">
        <f>IF(AND((OR(C8="Arctic",D8="Arctic")),Character!B17&gt;=7),"∞","")</f>
        <v/>
      </c>
      <c r="F116" s="94" t="s">
        <v>487</v>
      </c>
    </row>
    <row r="117" spans="2:8" s="94" customFormat="1" ht="15" x14ac:dyDescent="0.3">
      <c r="B117" s="131" t="s">
        <v>278</v>
      </c>
      <c r="C117" s="144" t="str">
        <f>IF(AND((OR(C8="Swamp",D8="Swamp")),Character!B17&gt;=7),"∞","")</f>
        <v/>
      </c>
      <c r="F117" s="94" t="s">
        <v>482</v>
      </c>
    </row>
    <row r="118" spans="2:8" s="94" customFormat="1" ht="15" x14ac:dyDescent="0.3">
      <c r="B118" s="131" t="s">
        <v>279</v>
      </c>
      <c r="C118" s="144"/>
    </row>
    <row r="119" spans="2:8" s="94" customFormat="1" ht="15" x14ac:dyDescent="0.3">
      <c r="B119" s="131" t="s">
        <v>418</v>
      </c>
      <c r="C119" s="144" t="str">
        <f>IF(AND((OR(C8="Mountain",D8="Mountain",C8="Underdark",D8="Underdark")),Character!B17&gt;=7),"∞","")</f>
        <v/>
      </c>
      <c r="F119" s="94" t="s">
        <v>518</v>
      </c>
    </row>
    <row r="120" spans="2:8" s="94" customFormat="1" ht="15" x14ac:dyDescent="0.3">
      <c r="B120" s="131" t="s">
        <v>519</v>
      </c>
      <c r="C120" s="144" t="str">
        <f>IF(AND((OR(C8="Mountain",D8="Mountain")),Character!B17&gt;=7),"∞","")</f>
        <v/>
      </c>
      <c r="F120" s="94" t="s">
        <v>502</v>
      </c>
    </row>
    <row r="121" spans="2:8" s="94" customFormat="1" ht="15" x14ac:dyDescent="0.3">
      <c r="B121" s="131" t="s">
        <v>520</v>
      </c>
      <c r="C121" s="144"/>
    </row>
    <row r="122" spans="2:8" s="94" customFormat="1" ht="15" x14ac:dyDescent="0.3">
      <c r="C122" s="144"/>
    </row>
    <row r="123" spans="2:8" s="94" customFormat="1" ht="15" x14ac:dyDescent="0.3">
      <c r="B123" s="88" t="s">
        <v>280</v>
      </c>
      <c r="C123" s="102"/>
      <c r="D123" s="160"/>
      <c r="E123" s="160"/>
      <c r="F123" s="147"/>
      <c r="H123" s="41"/>
    </row>
    <row r="124" spans="2:8" s="94" customFormat="1" ht="15" x14ac:dyDescent="0.3">
      <c r="B124" s="92" t="s">
        <v>205</v>
      </c>
      <c r="C124" s="56">
        <f>(IF(Character!B17&gt;=10,1,0))+(IF(Character!B17&gt;=11,1,0))</f>
        <v>2</v>
      </c>
      <c r="D124" s="41"/>
      <c r="E124" s="41"/>
      <c r="F124" s="64"/>
      <c r="H124" s="41"/>
    </row>
    <row r="125" spans="2:8" s="94" customFormat="1" ht="15" x14ac:dyDescent="0.3">
      <c r="B125" s="92" t="s">
        <v>105</v>
      </c>
      <c r="C125" s="56">
        <v>0</v>
      </c>
      <c r="D125" s="41"/>
      <c r="E125" s="41"/>
      <c r="F125" s="64"/>
      <c r="H125" s="41"/>
    </row>
    <row r="126" spans="2:8" s="94" customFormat="1" ht="15" x14ac:dyDescent="0.3">
      <c r="B126" s="100" t="s">
        <v>180</v>
      </c>
      <c r="C126" s="120" t="s">
        <v>355</v>
      </c>
      <c r="D126" s="120" t="s">
        <v>182</v>
      </c>
      <c r="E126" s="120" t="s">
        <v>129</v>
      </c>
      <c r="F126" s="161" t="s">
        <v>477</v>
      </c>
      <c r="H126" s="41"/>
    </row>
    <row r="127" spans="2:8" s="94" customFormat="1" ht="15" x14ac:dyDescent="0.3">
      <c r="B127" s="131" t="s">
        <v>521</v>
      </c>
      <c r="C127" s="144"/>
    </row>
    <row r="128" spans="2:8" s="94" customFormat="1" ht="15" x14ac:dyDescent="0.3">
      <c r="B128" s="131" t="s">
        <v>282</v>
      </c>
      <c r="C128" s="144"/>
    </row>
    <row r="129" spans="2:6" s="94" customFormat="1" ht="15" x14ac:dyDescent="0.3">
      <c r="B129" s="131" t="str">
        <f>IF(AND((OR(C8="Underdark",D8="Underdark",)),Character!B17&gt;=9),"Cloudkill","Cloudkill (U)")</f>
        <v>Cloudkill (U)</v>
      </c>
      <c r="C129" s="144" t="str">
        <f>IF(AND((OR(C8="Underdark",D8="Underdark",)),Character!B17&gt;=9),"∞","")</f>
        <v/>
      </c>
      <c r="F129" s="94" t="s">
        <v>496</v>
      </c>
    </row>
    <row r="130" spans="2:6" s="94" customFormat="1" ht="15" x14ac:dyDescent="0.3">
      <c r="B130" s="131" t="s">
        <v>522</v>
      </c>
      <c r="C130" s="144" t="str">
        <f>IF(AND((OR(C8="Arctic",D8="Arctic",C8="Forest",D8="Forest")),Character!B17&gt;=9),"∞","")</f>
        <v/>
      </c>
      <c r="F130" s="94" t="s">
        <v>523</v>
      </c>
    </row>
    <row r="131" spans="2:6" s="94" customFormat="1" ht="15" x14ac:dyDescent="0.3">
      <c r="B131" s="131" t="str">
        <f>IF(AND((OR(C8="Arctic",D8="Arctic")),Character!B17&gt;=9),"Cone of Cold","Cone of Cold (U)")</f>
        <v>Cone of Cold (U)</v>
      </c>
      <c r="C131" s="144" t="str">
        <f>IF(AND((OR(C8="Arctic",D8="Arctic")),Character!B17&gt;=9),"∞","")</f>
        <v/>
      </c>
      <c r="F131" s="94" t="s">
        <v>504</v>
      </c>
    </row>
    <row r="132" spans="2:6" s="94" customFormat="1" ht="15" x14ac:dyDescent="0.3">
      <c r="B132" s="131" t="s">
        <v>524</v>
      </c>
      <c r="C132" s="144" t="str">
        <f>IF(AND((OR(C8="Coast",D8="Coast")),Character!B17&gt;=9),"∞","")</f>
        <v/>
      </c>
      <c r="F132" s="94" t="s">
        <v>489</v>
      </c>
    </row>
    <row r="133" spans="2:6" s="94" customFormat="1" ht="15" x14ac:dyDescent="0.3">
      <c r="B133" s="131" t="s">
        <v>420</v>
      </c>
      <c r="C133" s="144"/>
    </row>
    <row r="134" spans="2:6" s="94" customFormat="1" ht="15" x14ac:dyDescent="0.3">
      <c r="B134" s="131" t="s">
        <v>284</v>
      </c>
      <c r="C134" s="144" t="str">
        <f>IF(AND((OR(C8="Grassland",D8="Grassland")),Character!B17&gt;=9),"∞","")</f>
        <v/>
      </c>
      <c r="F134" s="94" t="s">
        <v>488</v>
      </c>
    </row>
    <row r="135" spans="2:6" s="94" customFormat="1" ht="15" x14ac:dyDescent="0.3">
      <c r="B135" s="131" t="s">
        <v>285</v>
      </c>
      <c r="C135" s="144"/>
    </row>
    <row r="136" spans="2:6" s="94" customFormat="1" ht="15" x14ac:dyDescent="0.3">
      <c r="B136" s="131" t="s">
        <v>286</v>
      </c>
      <c r="C136" s="144"/>
    </row>
    <row r="137" spans="2:6" s="94" customFormat="1" ht="15" x14ac:dyDescent="0.3">
      <c r="B137" s="131" t="s">
        <v>425</v>
      </c>
      <c r="C137" s="144" t="str">
        <f>IF(AND((OR(C8="Desert",D8="Desert",C8="Grassland",D8="Grassland",C8="Swamp",D8="Swamp",C8="Underdark",D8="Underdark")),Character!B17&gt;=9),"∞","")</f>
        <v/>
      </c>
      <c r="F137" s="94" t="s">
        <v>525</v>
      </c>
    </row>
    <row r="138" spans="2:6" s="94" customFormat="1" ht="15" x14ac:dyDescent="0.3">
      <c r="B138" s="131" t="s">
        <v>289</v>
      </c>
      <c r="C138" s="144"/>
    </row>
    <row r="139" spans="2:6" s="94" customFormat="1" ht="15" x14ac:dyDescent="0.3">
      <c r="B139" s="131" t="str">
        <f>IF(AND((OR(C8="Mountain",D8="Mountain")),Character!B17&gt;=9),"Passwall","Passwall (U)")</f>
        <v>Passwall (U)</v>
      </c>
      <c r="C139" s="144" t="str">
        <f>IF(AND((OR(C8="Mountain",D8="Mountain")),Character!B17&gt;=9),"∞","")</f>
        <v/>
      </c>
      <c r="F139" s="94" t="s">
        <v>501</v>
      </c>
    </row>
    <row r="140" spans="2:6" s="94" customFormat="1" ht="15" x14ac:dyDescent="0.3">
      <c r="B140" s="131" t="s">
        <v>292</v>
      </c>
      <c r="C140" s="144"/>
    </row>
    <row r="141" spans="2:6" s="94" customFormat="1" ht="15" x14ac:dyDescent="0.3">
      <c r="B141" s="131" t="s">
        <v>526</v>
      </c>
      <c r="C141" s="144"/>
    </row>
    <row r="142" spans="2:6" s="94" customFormat="1" ht="15" x14ac:dyDescent="0.3">
      <c r="B142" s="131" t="s">
        <v>294</v>
      </c>
      <c r="C142" s="144" t="str">
        <f>IF(AND((OR(C8="Coast",D8="Coast",C8="Swamp",D8="Swamp")),Character!B17&gt;=9),"∞","")</f>
        <v/>
      </c>
      <c r="F142" s="94" t="s">
        <v>507</v>
      </c>
    </row>
    <row r="143" spans="2:6" s="94" customFormat="1" ht="15" x14ac:dyDescent="0.3">
      <c r="B143" s="131" t="s">
        <v>527</v>
      </c>
      <c r="C143" s="144" t="str">
        <f>IF(AND((OR(C8="Forest",D8="Forest")),Character!B17&gt;=9),"∞","")</f>
        <v/>
      </c>
      <c r="F143" s="94" t="s">
        <v>479</v>
      </c>
    </row>
    <row r="144" spans="2:6" s="94" customFormat="1" ht="15" x14ac:dyDescent="0.3">
      <c r="B144" s="131" t="s">
        <v>528</v>
      </c>
      <c r="C144" s="144" t="str">
        <f>IF(AND((OR(C8="Desert",D8="Desert",C8="Mountain",D8="Mountain")),Character!B17&gt;=9),"∞","")</f>
        <v/>
      </c>
      <c r="F144" s="94" t="s">
        <v>529</v>
      </c>
    </row>
    <row r="145" spans="2:8" s="94" customFormat="1" ht="15" x14ac:dyDescent="0.3">
      <c r="C145" s="144"/>
    </row>
    <row r="146" spans="2:8" s="94" customFormat="1" ht="15" x14ac:dyDescent="0.3">
      <c r="B146" s="88" t="s">
        <v>297</v>
      </c>
      <c r="C146" s="102"/>
      <c r="D146" s="160"/>
      <c r="E146" s="160"/>
      <c r="F146" s="147"/>
      <c r="H146" s="41"/>
    </row>
    <row r="147" spans="2:8" s="94" customFormat="1" ht="15" x14ac:dyDescent="0.3">
      <c r="B147" s="92" t="s">
        <v>205</v>
      </c>
      <c r="C147" s="56">
        <f>(IF(Character!B17&gt;=11,1,0))+(IF(Character!B17&gt;=19,1,0))</f>
        <v>1</v>
      </c>
      <c r="D147" s="41"/>
      <c r="E147" s="41"/>
      <c r="F147" s="64"/>
      <c r="H147" s="41"/>
    </row>
    <row r="148" spans="2:8" s="94" customFormat="1" ht="15" x14ac:dyDescent="0.3">
      <c r="B148" s="92" t="s">
        <v>105</v>
      </c>
      <c r="C148" s="56">
        <v>0</v>
      </c>
      <c r="D148" s="41"/>
      <c r="E148" s="41"/>
      <c r="F148" s="64"/>
      <c r="H148" s="41"/>
    </row>
    <row r="149" spans="2:8" s="94" customFormat="1" ht="15" x14ac:dyDescent="0.3">
      <c r="B149" s="100" t="s">
        <v>180</v>
      </c>
      <c r="C149" s="120" t="s">
        <v>355</v>
      </c>
      <c r="D149" s="120" t="s">
        <v>182</v>
      </c>
      <c r="E149" s="120" t="s">
        <v>129</v>
      </c>
      <c r="F149" s="77"/>
      <c r="H149" s="41"/>
    </row>
    <row r="150" spans="2:8" s="94" customFormat="1" ht="15" x14ac:dyDescent="0.3">
      <c r="B150" s="131" t="s">
        <v>530</v>
      </c>
      <c r="C150" s="144"/>
    </row>
    <row r="151" spans="2:8" s="94" customFormat="1" ht="15" x14ac:dyDescent="0.3">
      <c r="B151" s="131" t="s">
        <v>299</v>
      </c>
      <c r="C151" s="144"/>
    </row>
    <row r="152" spans="2:8" s="94" customFormat="1" ht="15" x14ac:dyDescent="0.3">
      <c r="B152" s="131" t="s">
        <v>432</v>
      </c>
      <c r="C152" s="144"/>
    </row>
    <row r="153" spans="2:8" s="94" customFormat="1" ht="15" x14ac:dyDescent="0.3">
      <c r="B153" s="131" t="s">
        <v>433</v>
      </c>
      <c r="C153" s="144"/>
    </row>
    <row r="154" spans="2:8" s="94" customFormat="1" ht="15" x14ac:dyDescent="0.3">
      <c r="B154" s="131" t="s">
        <v>531</v>
      </c>
      <c r="C154" s="144"/>
    </row>
    <row r="155" spans="2:8" s="94" customFormat="1" ht="15" x14ac:dyDescent="0.3">
      <c r="B155" s="131" t="s">
        <v>532</v>
      </c>
      <c r="C155" s="144"/>
    </row>
    <row r="156" spans="2:8" s="94" customFormat="1" ht="15" x14ac:dyDescent="0.3">
      <c r="B156" s="131" t="s">
        <v>533</v>
      </c>
      <c r="C156" s="144"/>
    </row>
    <row r="157" spans="2:8" s="94" customFormat="1" ht="15" x14ac:dyDescent="0.3">
      <c r="B157" s="131" t="s">
        <v>534</v>
      </c>
      <c r="C157" s="144"/>
    </row>
    <row r="158" spans="2:8" s="94" customFormat="1" ht="15" x14ac:dyDescent="0.3">
      <c r="B158" s="131" t="s">
        <v>535</v>
      </c>
      <c r="C158" s="144"/>
    </row>
    <row r="159" spans="2:8" s="94" customFormat="1" ht="15" x14ac:dyDescent="0.3">
      <c r="C159" s="144"/>
    </row>
    <row r="160" spans="2:8" s="94" customFormat="1" ht="15" x14ac:dyDescent="0.3">
      <c r="B160" s="88" t="s">
        <v>305</v>
      </c>
      <c r="C160" s="102"/>
      <c r="D160" s="160"/>
      <c r="E160" s="160"/>
      <c r="F160" s="147"/>
      <c r="H160" s="41"/>
    </row>
    <row r="161" spans="2:8" s="94" customFormat="1" ht="15" x14ac:dyDescent="0.3">
      <c r="B161" s="92" t="s">
        <v>205</v>
      </c>
      <c r="C161" s="56">
        <f>(IF(Character!B17&gt;=13,1,0))+(IF(Character!B17&gt;=20,1,0))</f>
        <v>0</v>
      </c>
      <c r="D161" s="41"/>
      <c r="E161" s="41"/>
      <c r="F161" s="64"/>
      <c r="H161" s="41"/>
    </row>
    <row r="162" spans="2:8" s="94" customFormat="1" ht="15" x14ac:dyDescent="0.3">
      <c r="B162" s="92" t="s">
        <v>105</v>
      </c>
      <c r="C162" s="56">
        <v>0</v>
      </c>
      <c r="D162" s="41"/>
      <c r="E162" s="41"/>
      <c r="F162" s="64"/>
      <c r="H162" s="41"/>
    </row>
    <row r="163" spans="2:8" s="94" customFormat="1" ht="15" x14ac:dyDescent="0.3">
      <c r="B163" s="100" t="s">
        <v>180</v>
      </c>
      <c r="C163" s="120" t="s">
        <v>355</v>
      </c>
      <c r="D163" s="120" t="s">
        <v>182</v>
      </c>
      <c r="E163" s="120" t="s">
        <v>129</v>
      </c>
      <c r="F163" s="77"/>
      <c r="H163" s="41"/>
    </row>
    <row r="164" spans="2:8" s="94" customFormat="1" ht="15" x14ac:dyDescent="0.3">
      <c r="B164" s="131" t="s">
        <v>438</v>
      </c>
      <c r="C164" s="144"/>
    </row>
    <row r="165" spans="2:8" s="94" customFormat="1" ht="15" x14ac:dyDescent="0.3">
      <c r="B165" s="131" t="s">
        <v>308</v>
      </c>
      <c r="C165" s="144"/>
    </row>
    <row r="166" spans="2:8" s="94" customFormat="1" ht="15" x14ac:dyDescent="0.3">
      <c r="B166" s="131" t="s">
        <v>439</v>
      </c>
      <c r="C166" s="144"/>
    </row>
    <row r="167" spans="2:8" s="94" customFormat="1" ht="15" x14ac:dyDescent="0.3">
      <c r="B167" s="131" t="s">
        <v>312</v>
      </c>
      <c r="C167" s="144"/>
    </row>
    <row r="168" spans="2:8" s="94" customFormat="1" ht="15" x14ac:dyDescent="0.3">
      <c r="B168" s="131" t="s">
        <v>536</v>
      </c>
      <c r="C168" s="144"/>
    </row>
    <row r="169" spans="2:8" s="94" customFormat="1" ht="15" x14ac:dyDescent="0.3">
      <c r="C169" s="144"/>
    </row>
    <row r="170" spans="2:8" s="94" customFormat="1" ht="15" x14ac:dyDescent="0.3">
      <c r="B170" s="88" t="s">
        <v>316</v>
      </c>
      <c r="C170" s="102"/>
      <c r="D170" s="160"/>
      <c r="E170" s="160"/>
      <c r="F170" s="147"/>
      <c r="H170" s="41"/>
    </row>
    <row r="171" spans="2:8" s="94" customFormat="1" ht="15" x14ac:dyDescent="0.3">
      <c r="B171" s="92" t="s">
        <v>205</v>
      </c>
      <c r="C171" s="56">
        <f>(IF(Character!B17&gt;=15,1,0))</f>
        <v>0</v>
      </c>
      <c r="D171" s="41"/>
      <c r="E171" s="41"/>
      <c r="F171" s="64"/>
      <c r="H171" s="41"/>
    </row>
    <row r="172" spans="2:8" s="94" customFormat="1" ht="15" x14ac:dyDescent="0.3">
      <c r="B172" s="92" t="s">
        <v>105</v>
      </c>
      <c r="C172" s="56">
        <v>0</v>
      </c>
      <c r="D172" s="41"/>
      <c r="E172" s="41"/>
      <c r="F172" s="64"/>
      <c r="H172" s="41"/>
    </row>
    <row r="173" spans="2:8" s="94" customFormat="1" ht="15" x14ac:dyDescent="0.3">
      <c r="B173" s="100" t="s">
        <v>180</v>
      </c>
      <c r="C173" s="120" t="s">
        <v>355</v>
      </c>
      <c r="D173" s="120" t="s">
        <v>182</v>
      </c>
      <c r="E173" s="120" t="s">
        <v>129</v>
      </c>
      <c r="F173" s="77"/>
      <c r="H173" s="41"/>
    </row>
    <row r="174" spans="2:8" s="94" customFormat="1" ht="15" x14ac:dyDescent="0.3">
      <c r="B174" s="131" t="s">
        <v>537</v>
      </c>
      <c r="C174" s="144"/>
    </row>
    <row r="175" spans="2:8" s="94" customFormat="1" ht="15" x14ac:dyDescent="0.3">
      <c r="B175" s="131" t="s">
        <v>538</v>
      </c>
      <c r="C175" s="144"/>
    </row>
    <row r="176" spans="2:8" s="94" customFormat="1" ht="15" x14ac:dyDescent="0.3">
      <c r="B176" s="131" t="s">
        <v>441</v>
      </c>
      <c r="C176" s="144"/>
    </row>
    <row r="177" spans="2:8" s="94" customFormat="1" ht="15" x14ac:dyDescent="0.3">
      <c r="B177" s="131" t="s">
        <v>442</v>
      </c>
      <c r="C177" s="144"/>
    </row>
    <row r="178" spans="2:8" s="94" customFormat="1" ht="15" x14ac:dyDescent="0.3">
      <c r="B178" s="131" t="s">
        <v>318</v>
      </c>
      <c r="C178" s="144"/>
    </row>
    <row r="179" spans="2:8" s="94" customFormat="1" ht="15" x14ac:dyDescent="0.3">
      <c r="B179" s="131" t="s">
        <v>539</v>
      </c>
      <c r="C179" s="144"/>
    </row>
    <row r="180" spans="2:8" s="94" customFormat="1" ht="15" x14ac:dyDescent="0.3">
      <c r="B180" s="131" t="s">
        <v>540</v>
      </c>
      <c r="C180" s="144"/>
    </row>
    <row r="181" spans="2:8" s="94" customFormat="1" ht="15" x14ac:dyDescent="0.3">
      <c r="C181" s="144"/>
    </row>
    <row r="182" spans="2:8" s="94" customFormat="1" ht="15" x14ac:dyDescent="0.3">
      <c r="B182" s="88" t="s">
        <v>322</v>
      </c>
      <c r="C182" s="102"/>
      <c r="D182" s="160"/>
      <c r="E182" s="160"/>
      <c r="F182" s="147"/>
      <c r="H182" s="41"/>
    </row>
    <row r="183" spans="2:8" s="94" customFormat="1" ht="15" x14ac:dyDescent="0.3">
      <c r="B183" s="92" t="s">
        <v>205</v>
      </c>
      <c r="C183" s="56">
        <f>(IF(Character!B17&gt;=17,1,0))</f>
        <v>0</v>
      </c>
      <c r="D183" s="41"/>
      <c r="E183" s="41"/>
      <c r="F183" s="64"/>
      <c r="H183" s="41"/>
    </row>
    <row r="184" spans="2:8" s="94" customFormat="1" ht="15" x14ac:dyDescent="0.3">
      <c r="B184" s="92" t="s">
        <v>105</v>
      </c>
      <c r="C184" s="56">
        <v>0</v>
      </c>
      <c r="D184" s="41"/>
      <c r="E184" s="41"/>
      <c r="F184" s="64"/>
      <c r="H184" s="41"/>
    </row>
    <row r="185" spans="2:8" s="94" customFormat="1" ht="15" x14ac:dyDescent="0.3">
      <c r="B185" s="100" t="s">
        <v>180</v>
      </c>
      <c r="C185" s="120" t="s">
        <v>355</v>
      </c>
      <c r="D185" s="120" t="s">
        <v>182</v>
      </c>
      <c r="E185" s="120" t="s">
        <v>129</v>
      </c>
      <c r="F185" s="77"/>
      <c r="H185" s="41"/>
    </row>
    <row r="186" spans="2:8" s="94" customFormat="1" ht="15" x14ac:dyDescent="0.3">
      <c r="B186" s="131" t="s">
        <v>323</v>
      </c>
      <c r="C186" s="144"/>
    </row>
    <row r="187" spans="2:8" s="94" customFormat="1" ht="15" x14ac:dyDescent="0.3">
      <c r="B187" s="131" t="s">
        <v>541</v>
      </c>
      <c r="C187" s="144"/>
    </row>
    <row r="188" spans="2:8" s="94" customFormat="1" ht="15" x14ac:dyDescent="0.3">
      <c r="B188" s="131" t="s">
        <v>542</v>
      </c>
      <c r="C188" s="144"/>
    </row>
    <row r="189" spans="2:8" s="94" customFormat="1" ht="15" x14ac:dyDescent="0.3">
      <c r="B189" s="131" t="s">
        <v>447</v>
      </c>
      <c r="C189" s="144"/>
    </row>
  </sheetData>
  <conditionalFormatting sqref="B49:B74 B80:B98 B104:B121 B127:B144">
    <cfRule type="containsText" dxfId="60" priority="2" operator="containsText" text="(U)"/>
  </conditionalFormatting>
  <conditionalFormatting sqref="B16:B22">
    <cfRule type="expression" dxfId="59" priority="3">
      <formula>nd($C$14&lt;(COUNTA($C$16:$C$22)))</formula>
    </cfRule>
    <cfRule type="expression" dxfId="58" priority="4">
      <formula>AND($C$14=(COUNTA($C$16:$C$22)),C16&lt;&gt;"*")</formula>
    </cfRule>
  </conditionalFormatting>
  <conditionalFormatting sqref="B28:B43 B49:B74 B80:B98 B104:B121 B127:B144 B150:B158 B164:B168 B174:B180 B186:B189">
    <cfRule type="expression" dxfId="57" priority="5">
      <formula>AND($C$10=$C$11,C28&lt;&gt;"*")</formula>
    </cfRule>
  </conditionalFormatting>
  <conditionalFormatting sqref="B28:B43 B49:B74 B80:B98 B104:B121 B127:B144 B150:B158 B164:B168 B174:B180 B186:B189 B11:C11">
    <cfRule type="expression" dxfId="56" priority="6">
      <formula>AND($C$10&lt;$C$11)</formula>
    </cfRule>
  </conditionalFormatting>
  <conditionalFormatting sqref="G11:H17">
    <cfRule type="expression" dxfId="55" priority="7">
      <formula>AND($H$11&lt;&gt;$H$6)</formula>
    </cfRule>
  </conditionalFormatting>
  <conditionalFormatting sqref="G19:H24">
    <cfRule type="expression" dxfId="54" priority="8">
      <formula>AND($H$6&lt;&gt;$H$19)</formula>
    </cfRule>
  </conditionalFormatting>
  <hyperlinks>
    <hyperlink ref="H5" location="'Feature Desc.'!A702" display="Wild Shape" xr:uid="{00000000-0004-0000-0600-000000000000}"/>
    <hyperlink ref="H7" location="'Feature Desc.'!A774" display="Timeless Body" xr:uid="{00000000-0004-0000-0600-000001000000}"/>
    <hyperlink ref="H8" location="'Feature Desc.'!A779" display="Beast Spells" xr:uid="{00000000-0004-0000-0600-000002000000}"/>
    <hyperlink ref="H9" location="'Feature Desc.'!A786" display="Archdruid" xr:uid="{00000000-0004-0000-0600-000003000000}"/>
    <hyperlink ref="H12" location="'Feature Desc.'!A790" display="Bonus Cantrip " xr:uid="{00000000-0004-0000-0600-000004000000}"/>
    <hyperlink ref="H13" location="'Feature Desc.'!A807" display="Circle Spells" xr:uid="{00000000-0004-0000-0600-000005000000}"/>
    <hyperlink ref="H14" location="'Feature Desc.'!A794" display="Natural Recovery" xr:uid="{00000000-0004-0000-0600-000006000000}"/>
    <hyperlink ref="H15" location="'Feature Desc.'!A821" display="Land's Stride" xr:uid="{00000000-0004-0000-0600-000007000000}"/>
    <hyperlink ref="B16" location="'Spell Desc.'!A2693" display="Druidcraft" xr:uid="{00000000-0004-0000-0600-000008000000}"/>
    <hyperlink ref="H16" location="'Feature Desc.'!A831" display="Nature's Ward" xr:uid="{00000000-0004-0000-0600-000009000000}"/>
    <hyperlink ref="B17" location="'Spell Desc.'!A6250" display="Produce Flame" xr:uid="{00000000-0004-0000-0600-00000A000000}"/>
    <hyperlink ref="H17" location="'Feature Desc.'!A836" display="Nature's Sanctuary" xr:uid="{00000000-0004-0000-0600-00000B000000}"/>
    <hyperlink ref="B18" location="'Spell Desc.'!A5216" display="Mending" xr:uid="{00000000-0004-0000-0600-00000C000000}"/>
    <hyperlink ref="B19" location="'Spell Desc.'!A6003" display="Poison Spray" xr:uid="{00000000-0004-0000-0600-00000D000000}"/>
    <hyperlink ref="B20" location="'Spell Desc.'!A6546" display="Resistance" xr:uid="{00000000-0004-0000-0600-00000E000000}"/>
    <hyperlink ref="H20" location="'Feature Desc.'!A848" display="Combat Wild Shape" xr:uid="{00000000-0004-0000-0600-00000F000000}"/>
    <hyperlink ref="B21" location="'Spell Desc.'!A6931" display="Shillelagh" xr:uid="{00000000-0004-0000-0600-000010000000}"/>
    <hyperlink ref="H21" location="'Feature Desc.'!A857" display="Circle Forms" xr:uid="{00000000-0004-0000-0600-000011000000}"/>
    <hyperlink ref="B22" location="'Spell Desc.'!A7774" display="Thorn Whip" xr:uid="{00000000-0004-0000-0600-000012000000}"/>
    <hyperlink ref="H22" location="'Feature Desc.'!A868" display="Primal Strike" xr:uid="{00000000-0004-0000-0600-000013000000}"/>
    <hyperlink ref="H23" location="'Feature Desc.'!A873" display="Elemental Wild Shape" xr:uid="{00000000-0004-0000-0600-000014000000}"/>
    <hyperlink ref="H24" location="'Feature Desc.'!A878" display="Thousand Forms" xr:uid="{00000000-0004-0000-0600-000015000000}"/>
    <hyperlink ref="B28" location="'Spell Desc.'!A85" display="Animal Friendship" xr:uid="{00000000-0004-0000-0600-000016000000}"/>
    <hyperlink ref="B29" location="'Spell Desc.'!A1064" display="Charm Person" xr:uid="{00000000-0004-0000-0600-000017000000}"/>
    <hyperlink ref="B30" location="'Spell Desc.'!A1639" display="Create or Destroy Water" xr:uid="{00000000-0004-0000-0600-000018000000}"/>
    <hyperlink ref="B31" location="'Spell Desc.'!A2066" display="Cure Wounds" xr:uid="{00000000-0004-0000-0600-000019000000}"/>
    <hyperlink ref="B32" location="'Spell Desc.'!A2251" display="Detect Magic" xr:uid="{00000000-0004-0000-0600-00001A000000}"/>
    <hyperlink ref="B33" location="'Spell Desc.'!A2266" display="Detect Poison and Disease" xr:uid="{00000000-0004-0000-0600-00001B000000}"/>
    <hyperlink ref="B34" location="'Spell Desc.'!A2900" display="Entangle " xr:uid="{00000000-0004-0000-0600-00001C000000}"/>
    <hyperlink ref="B35" location="'Spell Desc.'!A3063" display="Faerie Fire" xr:uid="{00000000-0004-0000-0600-00001D000000}"/>
    <hyperlink ref="B36" location="'Spell Desc.'!A3479" display="Fog Cloud" xr:uid="{00000000-0004-0000-0600-00001E000000}"/>
    <hyperlink ref="B37" location="'Spell Desc.'!A3829" display="Goodberry" xr:uid="{00000000-0004-0000-0600-00001F000000}"/>
    <hyperlink ref="B38" location="'Spell Desc.'!A4180" display="Healing Word" xr:uid="{00000000-0004-0000-0600-000020000000}"/>
    <hyperlink ref="B39" location="'Spell Desc.'!A4608" display="Jump" xr:uid="{00000000-0004-0000-0600-000021000000}"/>
    <hyperlink ref="B40" location="'Spell Desc.'!A4859" display="Longstrider" xr:uid="{00000000-0004-0000-0600-000022000000}"/>
    <hyperlink ref="B41" location="'Spell Desc.'!A6380" display="Purify Food and Drink" xr:uid="{00000000-0004-0000-0600-000023000000}"/>
    <hyperlink ref="B42" location="'Spell Desc.'!A7120" display="Speak with Animals" xr:uid="{00000000-0004-0000-0600-000024000000}"/>
    <hyperlink ref="B43" location="'Spell Desc.'!A7803" display="Thunderwave" xr:uid="{00000000-0004-0000-0600-000025000000}"/>
    <hyperlink ref="B49" location="'Spell Desc.'!A102" display="Animal Messenger" xr:uid="{00000000-0004-0000-0600-000026000000}"/>
    <hyperlink ref="B50" location="'Spell Desc.'!A692" display="Barkskin" xr:uid="{00000000-0004-0000-0600-000027000000}"/>
    <hyperlink ref="B51" location="'Spell Desc.'!A715" display="Beast Sense" xr:uid="{00000000-0004-0000-0600-000028000000}"/>
    <hyperlink ref="B54" location="'Spell Desc.'!A2118" display="Darkvision" xr:uid="{00000000-0004-0000-0600-000029000000}"/>
    <hyperlink ref="B55" location="'Spell Desc.'!A2814" display="Enhance Ability" xr:uid="{00000000-0004-0000-0600-00002A000000}"/>
    <hyperlink ref="B56" location="'Spell Desc.'!A3271" display="Find Traps" xr:uid="{00000000-0004-0000-0600-00002B000000}"/>
    <hyperlink ref="B57" location="'Spell Desc.'!A3377" display="Flame Blade" xr:uid="{00000000-0004-0000-0600-00002C000000}"/>
    <hyperlink ref="B58" location="'Spell Desc.'!A3414" display="Flaming Sphere" xr:uid="{00000000-0004-0000-0600-00002D000000}"/>
    <hyperlink ref="B59" location="'Spell Desc.'!A4007" display="Gust of Wind" xr:uid="{00000000-0004-0000-0600-00002E000000}"/>
    <hyperlink ref="B60" location="'Spell Desc.'!A4194" display="Heat Metal" xr:uid="{00000000-0004-0000-0600-00002F000000}"/>
    <hyperlink ref="B61" location="'Spell Desc.'!A4309" display="Hold Person" xr:uid="{00000000-0004-0000-0600-000030000000}"/>
    <hyperlink ref="B63" location="'Spell Desc.'!A4713" display="Lesser Restoration" xr:uid="{00000000-0004-0000-0600-000031000000}"/>
    <hyperlink ref="B64" location="'Spell Desc.'!A4807" display="Locate Animals or Plants" xr:uid="{00000000-0004-0000-0600-000032000000}"/>
    <hyperlink ref="B65" location="'Spell Desc.'!A4840" display="Locate Object" xr:uid="{00000000-0004-0000-0600-000033000000}"/>
    <hyperlink ref="B69" location="'Spell Desc.'!A5439" display="Moonbeam" xr:uid="{00000000-0004-0000-0600-000034000000}"/>
    <hyperlink ref="B71" location="'Spell Desc.'!A6366" display="Protection from Poison" xr:uid="{00000000-0004-0000-0600-000035000000}"/>
    <hyperlink ref="B73" location="'Spell Desc.'!A7199" display="Spike Growth" xr:uid="{00000000-0004-0000-0600-000036000000}"/>
    <hyperlink ref="B80" location="'Spell Desc.'!A991" display="Call Lightning" xr:uid="{00000000-0004-0000-0600-000037000000}"/>
    <hyperlink ref="B81" location="'Spell Desc.'!A1456" display="Conjure Animals" xr:uid="{00000000-0004-0000-0600-000038000000}"/>
    <hyperlink ref="B83" location="'Spell Desc.'!A2129" display="Daylight" xr:uid="{00000000-0004-0000-0600-000039000000}"/>
    <hyperlink ref="B84" location="'Spell Desc.'!A2428" display="Dispel Magic" xr:uid="{00000000-0004-0000-0600-00003A000000}"/>
    <hyperlink ref="B85" location="'Spell Desc.'!A3146" display="Feign Death" xr:uid="{00000000-0004-0000-0600-00003B000000}"/>
    <hyperlink ref="B87" location="'Spell Desc.'!A4148" display="Haste" xr:uid="{00000000-0004-0000-0600-00003C000000}"/>
    <hyperlink ref="B89" location="'Spell Desc.'!A5169" display="Meld into Stone" xr:uid="{00000000-0004-0000-0600-00003D000000}"/>
    <hyperlink ref="B90" location="'Spell Desc.'!A5982" display="Plant Growth" xr:uid="{00000000-0004-0000-0600-00003E000000}"/>
    <hyperlink ref="B91" location="'Spell Desc.'!A6337" display="Protection from Energy" xr:uid="{00000000-0004-0000-0600-00003F000000}"/>
    <hyperlink ref="B92" location="'Spell Desc.'!A7065" display="Sleet Storm" xr:uid="{00000000-0004-0000-0600-000040000000}"/>
    <hyperlink ref="B94" location="'Spell Desc.'!A7158" display="Speak with Plants" xr:uid="{00000000-0004-0000-0600-000041000000}"/>
    <hyperlink ref="B96" location="'Spell Desc.'!A8251" display="Water Breathing" xr:uid="{00000000-0004-0000-0600-000042000000}"/>
    <hyperlink ref="B97" location="'Spell Desc.'!A8262" display="Water Walk" xr:uid="{00000000-0004-0000-0600-000043000000}"/>
    <hyperlink ref="B98" location="'Spell Desc.'!A8345" display="Wind Wall" xr:uid="{00000000-0004-0000-0600-000044000000}"/>
    <hyperlink ref="B104" location="'Spell Desc.'!A864" display="Blight" xr:uid="{00000000-0004-0000-0600-000045000000}"/>
    <hyperlink ref="B105" location="'Spell Desc.'!A1421" display="Confusion" xr:uid="{00000000-0004-0000-0600-000046000000}"/>
    <hyperlink ref="B106" location="'Spell Desc.'!A1589" display="Conjure Minor Elementals" xr:uid="{00000000-0004-0000-0600-000047000000}"/>
    <hyperlink ref="B107" location="'Spell Desc.'!A1636" display="Conjure Woodland Beings" xr:uid="{00000000-0004-0000-0600-000048000000}"/>
    <hyperlink ref="B108" location="'Spell Desc.'!A1775" display="Control Water" xr:uid="{00000000-0004-0000-0600-000049000000}"/>
    <hyperlink ref="B110" location="'Spell Desc.'!A2521" display="Dominate Beast" xr:uid="{00000000-0004-0000-0600-00004A000000}"/>
    <hyperlink ref="B111" location="'Spell Desc.'!A3573" display="Freedom of Movement" xr:uid="{00000000-0004-0000-0600-00004B000000}"/>
    <hyperlink ref="B112" location="'Spell Desc.'!A3706" display="Giant Insect" xr:uid="{00000000-0004-0000-0600-00004C000000}"/>
    <hyperlink ref="B113" location="'Spell Desc.'!A3843" display="Grasping Vine" xr:uid="{00000000-0004-0000-0600-00004D000000}"/>
    <hyperlink ref="B115" location="'Spell Desc.'!A4106" display="Hallucinatory Terrain" xr:uid="{00000000-0004-0000-0600-00004E000000}"/>
    <hyperlink ref="B116" location="'Spell Desc.'!A4407" display="Ice Storm" xr:uid="{00000000-0004-0000-0600-00004F000000}"/>
    <hyperlink ref="B117" location="'Spell Desc.'!A4819" display="Locate Creature" xr:uid="{00000000-0004-0000-0600-000050000000}"/>
    <hyperlink ref="B118" location="'Spell Desc.'!A6016" display="Polymorph" xr:uid="{00000000-0004-0000-0600-000051000000}"/>
    <hyperlink ref="B119" location="'Spell Desc.'!A7299" display="Stone Shape" xr:uid="{00000000-0004-0000-0600-000052000000}"/>
    <hyperlink ref="B120" location="'Spell Desc.'!A7316" display="Stoneskin" xr:uid="{00000000-0004-0000-0600-000053000000}"/>
    <hyperlink ref="B121" location="'Spell Desc.'!A8081" display="Wall of Fire" xr:uid="{00000000-0004-0000-0600-000054000000}"/>
    <hyperlink ref="B127" location="'Spell Desc.'!A259" display="Antilife Shell" xr:uid="{00000000-0004-0000-0600-000055000000}"/>
    <hyperlink ref="B128" location="'Spell Desc.'!A604" display="Awaken" xr:uid="{00000000-0004-0000-0600-000056000000}"/>
    <hyperlink ref="B130" location="'Spell Desc.'!A1321" display="Commune with Nature" xr:uid="{00000000-0004-0000-0600-000057000000}"/>
    <hyperlink ref="B132" location="'Spell Desc.'!A1525" display="Conjure Elemental" xr:uid="{00000000-0004-0000-0600-000058000000}"/>
    <hyperlink ref="B133" location="'Spell Desc.'!A1690" display="Contagion" xr:uid="{00000000-0004-0000-0600-000059000000}"/>
    <hyperlink ref="B134" location="'Spell Desc.'!A2653" display="Dream" xr:uid="{00000000-0004-0000-0600-00005A000000}"/>
    <hyperlink ref="B135" location="'Spell Desc.'!A3663" display="Geas" xr:uid="{00000000-0004-0000-0600-00005B000000}"/>
    <hyperlink ref="B136" location="Druid!A3884" display="Greater Restoration" xr:uid="{00000000-0004-0000-0600-00005C000000}"/>
    <hyperlink ref="B137" location="'Spell Desc.'!A4571" display="Insect Plague" xr:uid="{00000000-0004-0000-0600-00005D000000}"/>
    <hyperlink ref="B138" location="'Spell Desc.'!A5086" display="Mass Cure Wounds" xr:uid="{00000000-0004-0000-0600-00005E000000}"/>
    <hyperlink ref="B140" location="'Spell Desc.'!A5916" display="Planar Binding" xr:uid="{00000000-0004-0000-0600-00005F000000}"/>
    <hyperlink ref="B141" location="'Spell Desc.'!A6496" display="Reincarnate" xr:uid="{00000000-0004-0000-0600-000060000000}"/>
    <hyperlink ref="B142" location="'Spell Desc.'!A6687" display="Scrying" xr:uid="{00000000-0004-0000-0600-000061000000}"/>
    <hyperlink ref="B143" location="'Spell Desc.'!A7866" display="Tree Stride" xr:uid="{00000000-0004-0000-0600-000062000000}"/>
    <hyperlink ref="B144" location="'Spell Desc.'!A8163" display="Wall of Stone" xr:uid="{00000000-0004-0000-0600-000063000000}"/>
    <hyperlink ref="B150" location="'Spell Desc.'!A1558" display="Conjure Fey" xr:uid="{00000000-0004-0000-0600-000064000000}"/>
    <hyperlink ref="B151" location="'Spell Desc.'!A3247" display="Find the Path" xr:uid="{00000000-0004-0000-0600-000065000000}"/>
    <hyperlink ref="B152" location="'Spell Desc.'!A4165" display="Heal" xr:uid="{00000000-0004-0000-0600-000066000000}"/>
    <hyperlink ref="B153" location="'Spell Desc.'!A4233" display="Heroes’ Feast" xr:uid="{00000000-0004-0000-0600-000067000000}"/>
    <hyperlink ref="B154" location="'Spell Desc.'!A5592" display="Move Earth" xr:uid="{00000000-0004-0000-0600-000068000000}"/>
    <hyperlink ref="B155" location="'Spell Desc.'!A7398" display="Sunbeam" xr:uid="{00000000-0004-0000-0600-000069000000}"/>
    <hyperlink ref="B156" location="'Spell Desc.'!A7852" display="Transport via Plants" xr:uid="{00000000-0004-0000-0600-00006A000000}"/>
    <hyperlink ref="B157" location="'Spell Desc.'!A8202" display="Wall of Thorns" xr:uid="{00000000-0004-0000-0600-00006B000000}"/>
    <hyperlink ref="B158" location="'Spell Desc.'!A8323" display="Wind Walk" xr:uid="{00000000-0004-0000-0600-00006C000000}"/>
    <hyperlink ref="B164" location="'Spell Desc.'!A3358" display="Fire Storm" xr:uid="{00000000-0004-0000-0600-00006D000000}"/>
    <hyperlink ref="B165" location="'Spell Desc.'!A5309" display="Mirage Arcane" xr:uid="{00000000-0004-0000-0600-00006E000000}"/>
    <hyperlink ref="B166" location="'Spell Desc.'!A5951" display="Plane Shift" xr:uid="{00000000-0004-0000-0600-00006F000000}"/>
    <hyperlink ref="B167" location="'Spell Desc.'!A6480" display="Regenerate" xr:uid="{00000000-0004-0000-0600-000070000000}"/>
    <hyperlink ref="B168" location="'Spell Desc.'!A6586" display="Reverse Gravity" xr:uid="{00000000-0004-0000-0600-000071000000}"/>
    <hyperlink ref="B174" location="'Spell Desc.'!A130" display="Animal Shapes" xr:uid="{00000000-0004-0000-0600-000072000000}"/>
    <hyperlink ref="B175" location="'Spell Desc.'!A337" display="Antipathy/Sympathy" xr:uid="{00000000-0004-0000-0600-000073000000}"/>
    <hyperlink ref="B176" location="'Spell Desc.'!A1838" display="Control Weather" xr:uid="{00000000-0004-0000-0600-000074000000}"/>
    <hyperlink ref="B177" location="'Spell Desc.'!A2715" display="Earthquake" xr:uid="{00000000-0004-0000-0600-000075000000}"/>
    <hyperlink ref="B178" location="'Spell Desc.'!A3123" display="Feeblemind" xr:uid="{00000000-0004-0000-0600-000076000000}"/>
    <hyperlink ref="B179" location="'Spell Desc.'!A7418" display="Sunburst" xr:uid="{00000000-0004-0000-0600-000077000000}"/>
    <hyperlink ref="B180" location="'Spell Desc.'!A7991" display="Tsunami" xr:uid="{00000000-0004-0000-0600-000078000000}"/>
    <hyperlink ref="B186" location="'Spell Desc.'!A3558" display="Foresight" xr:uid="{00000000-0004-0000-0600-000079000000}"/>
    <hyperlink ref="B187" location="'Spell Desc.'!A6834" display="Shapechange" xr:uid="{00000000-0004-0000-0600-00007A000000}"/>
    <hyperlink ref="B188" location="'Spell Desc.'!A7328" display="Storm of Vengeance" xr:uid="{00000000-0004-0000-0600-00007B000000}"/>
    <hyperlink ref="B189" location="'Spell Desc.'!A7944" display="True Resurrection" xr:uid="{00000000-0004-0000-0600-00007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Classes!$Q$108:$Q$116</xm:f>
          </x14:formula1>
          <x14:formula2>
            <xm:f>0</xm:f>
          </x14:formula2>
          <xm:sqref>C8</xm:sqref>
        </x14:dataValidation>
        <x14:dataValidation type="list" allowBlank="1" showInputMessage="1" showErrorMessage="1" xr:uid="{00000000-0002-0000-0600-000001000000}">
          <x14:formula1>
            <xm:f>Classes!$R$108:$R$110</xm:f>
          </x14:formula1>
          <x14:formula2>
            <xm:f>0</xm:f>
          </x14:formula2>
          <xm:sqref>H6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14"/>
  <sheetViews>
    <sheetView showGridLines="0" zoomScaleNormal="100" workbookViewId="0">
      <selection activeCell="C8" sqref="C8"/>
    </sheetView>
  </sheetViews>
  <sheetFormatPr defaultRowHeight="15" x14ac:dyDescent="0.25"/>
  <cols>
    <col min="1" max="1" width="3" style="1" customWidth="1"/>
    <col min="2" max="2" width="6.42578125" style="1" customWidth="1"/>
    <col min="3" max="3" width="26.5703125" style="1" customWidth="1"/>
    <col min="4" max="4" width="9.140625" style="1" customWidth="1"/>
    <col min="5" max="5" width="13.28515625" style="1" customWidth="1"/>
    <col min="6" max="6" width="17" style="1" customWidth="1"/>
    <col min="7" max="7" width="13.140625" style="132" customWidth="1"/>
    <col min="8" max="8" width="5.85546875" style="1" customWidth="1"/>
    <col min="9" max="9" width="9.140625" style="1" customWidth="1"/>
    <col min="10" max="10" width="11" style="1" customWidth="1"/>
    <col min="11" max="11" width="4.7109375" style="1" customWidth="1"/>
    <col min="12" max="12" width="6" style="1" customWidth="1"/>
    <col min="13" max="13" width="4.5703125" style="1" customWidth="1"/>
    <col min="14" max="14" width="5.42578125" style="1" customWidth="1"/>
    <col min="15" max="1025" width="9.140625" style="1" customWidth="1"/>
  </cols>
  <sheetData>
    <row r="1" spans="2:7" ht="14.25" customHeight="1" x14ac:dyDescent="0.25"/>
    <row r="2" spans="2:7" s="82" customFormat="1" ht="36.75" x14ac:dyDescent="0.6">
      <c r="B2" s="124" t="s">
        <v>543</v>
      </c>
      <c r="C2" s="134"/>
      <c r="D2" s="23"/>
      <c r="E2" s="23"/>
      <c r="F2" s="81"/>
      <c r="G2" s="139"/>
    </row>
    <row r="4" spans="2:7" ht="15.75" x14ac:dyDescent="0.3">
      <c r="B4" s="108" t="s">
        <v>74</v>
      </c>
      <c r="C4" s="129" t="s">
        <v>139</v>
      </c>
      <c r="D4" s="130" t="s">
        <v>129</v>
      </c>
      <c r="E4" s="109" t="s">
        <v>140</v>
      </c>
      <c r="F4" s="111" t="s">
        <v>141</v>
      </c>
    </row>
    <row r="5" spans="2:7" ht="15.75" x14ac:dyDescent="0.3">
      <c r="B5" s="144">
        <v>1</v>
      </c>
      <c r="C5" s="154" t="s">
        <v>544</v>
      </c>
      <c r="D5" s="94"/>
      <c r="E5" s="94"/>
    </row>
    <row r="6" spans="2:7" ht="15.75" x14ac:dyDescent="0.3">
      <c r="B6" s="144">
        <v>1</v>
      </c>
      <c r="C6" s="131" t="s">
        <v>545</v>
      </c>
      <c r="D6" s="94"/>
      <c r="E6" s="94"/>
    </row>
    <row r="7" spans="2:7" ht="15.75" x14ac:dyDescent="0.3">
      <c r="B7" s="144">
        <v>2</v>
      </c>
      <c r="C7" s="131" t="s">
        <v>546</v>
      </c>
      <c r="D7" s="94"/>
      <c r="E7" s="94"/>
    </row>
    <row r="8" spans="2:7" ht="15.75" x14ac:dyDescent="0.3">
      <c r="B8" s="144">
        <v>3</v>
      </c>
      <c r="C8" s="41" t="s">
        <v>547</v>
      </c>
      <c r="D8" s="94"/>
      <c r="E8" s="94"/>
    </row>
    <row r="9" spans="2:7" ht="15.75" x14ac:dyDescent="0.3">
      <c r="B9" s="144">
        <v>5</v>
      </c>
      <c r="C9" s="131" t="s">
        <v>548</v>
      </c>
      <c r="D9" s="94"/>
      <c r="E9" s="94"/>
    </row>
    <row r="10" spans="2:7" ht="15.75" x14ac:dyDescent="0.3">
      <c r="B10" s="144">
        <v>9</v>
      </c>
      <c r="C10" s="131" t="s">
        <v>549</v>
      </c>
      <c r="D10" s="94"/>
      <c r="E10" s="94"/>
    </row>
    <row r="11" spans="2:7" ht="15.75" x14ac:dyDescent="0.3">
      <c r="B11" s="144"/>
      <c r="C11" s="154"/>
      <c r="D11" s="94"/>
      <c r="E11" s="94"/>
    </row>
    <row r="12" spans="2:7" ht="15.75" x14ac:dyDescent="0.3">
      <c r="B12" s="144"/>
      <c r="C12" s="94" t="s">
        <v>550</v>
      </c>
      <c r="D12" s="94"/>
      <c r="E12" s="94"/>
    </row>
    <row r="13" spans="2:7" ht="15.75" x14ac:dyDescent="0.3">
      <c r="B13" s="144"/>
      <c r="C13" s="131" t="s">
        <v>551</v>
      </c>
      <c r="D13" s="94"/>
      <c r="E13" s="94"/>
    </row>
    <row r="14" spans="2:7" ht="15.75" x14ac:dyDescent="0.3">
      <c r="B14" s="144"/>
      <c r="C14" s="131" t="s">
        <v>552</v>
      </c>
      <c r="D14" s="94"/>
      <c r="E14" s="94"/>
    </row>
    <row r="15" spans="2:7" ht="15.75" x14ac:dyDescent="0.3">
      <c r="B15" s="144"/>
      <c r="C15" s="131" t="s">
        <v>553</v>
      </c>
      <c r="D15" s="94"/>
      <c r="E15" s="94"/>
    </row>
    <row r="16" spans="2:7" ht="15.75" x14ac:dyDescent="0.3">
      <c r="B16" s="144"/>
      <c r="C16" s="131" t="s">
        <v>554</v>
      </c>
      <c r="D16" s="94"/>
      <c r="E16" s="94"/>
    </row>
    <row r="17" spans="2:5" ht="15.75" x14ac:dyDescent="0.3">
      <c r="B17" s="94"/>
      <c r="C17" s="131" t="s">
        <v>555</v>
      </c>
      <c r="D17" s="94"/>
      <c r="E17" s="94"/>
    </row>
    <row r="18" spans="2:5" ht="15.75" x14ac:dyDescent="0.3">
      <c r="B18" s="94"/>
      <c r="C18" s="131" t="s">
        <v>556</v>
      </c>
      <c r="D18" s="94"/>
      <c r="E18" s="94"/>
    </row>
    <row r="19" spans="2:5" ht="15.75" x14ac:dyDescent="0.3">
      <c r="B19" s="144"/>
      <c r="C19" s="154"/>
      <c r="D19" s="94"/>
      <c r="E19" s="94"/>
    </row>
    <row r="20" spans="2:5" ht="15.75" x14ac:dyDescent="0.3">
      <c r="B20" s="144"/>
      <c r="C20" s="154" t="s">
        <v>557</v>
      </c>
      <c r="D20" s="94"/>
      <c r="E20" s="94"/>
    </row>
    <row r="21" spans="2:5" ht="15.75" x14ac:dyDescent="0.3">
      <c r="B21" s="144">
        <v>3</v>
      </c>
      <c r="C21" s="131" t="s">
        <v>558</v>
      </c>
      <c r="D21" s="94"/>
      <c r="E21" s="94"/>
    </row>
    <row r="22" spans="2:5" ht="15.75" x14ac:dyDescent="0.3">
      <c r="B22" s="144">
        <v>7</v>
      </c>
      <c r="C22" s="131" t="s">
        <v>559</v>
      </c>
      <c r="D22" s="94"/>
      <c r="E22" s="94"/>
    </row>
    <row r="23" spans="2:5" ht="15.75" x14ac:dyDescent="0.3">
      <c r="B23" s="144">
        <v>10</v>
      </c>
      <c r="C23" s="131" t="s">
        <v>560</v>
      </c>
      <c r="D23" s="94"/>
      <c r="E23" s="94"/>
    </row>
    <row r="24" spans="2:5" ht="15.75" x14ac:dyDescent="0.3">
      <c r="B24" s="144">
        <v>15</v>
      </c>
      <c r="C24" s="131" t="s">
        <v>561</v>
      </c>
      <c r="D24" s="94"/>
      <c r="E24" s="94"/>
    </row>
    <row r="25" spans="2:5" ht="15.75" x14ac:dyDescent="0.3">
      <c r="B25" s="144">
        <v>18</v>
      </c>
      <c r="C25" s="131" t="s">
        <v>562</v>
      </c>
      <c r="D25" s="94"/>
      <c r="E25" s="94"/>
    </row>
    <row r="26" spans="2:5" ht="15.75" x14ac:dyDescent="0.3">
      <c r="B26" s="144"/>
      <c r="C26" s="154"/>
      <c r="D26" s="94"/>
      <c r="E26" s="94"/>
    </row>
    <row r="27" spans="2:5" ht="15.75" x14ac:dyDescent="0.3">
      <c r="B27" s="144"/>
      <c r="C27" s="154" t="s">
        <v>563</v>
      </c>
      <c r="D27" s="94"/>
      <c r="E27" s="94"/>
    </row>
    <row r="28" spans="2:5" ht="15.75" x14ac:dyDescent="0.3">
      <c r="B28" s="144">
        <v>3</v>
      </c>
      <c r="C28" s="131" t="s">
        <v>564</v>
      </c>
      <c r="D28" s="94"/>
      <c r="E28" s="94"/>
    </row>
    <row r="29" spans="2:5" ht="15.75" x14ac:dyDescent="0.3">
      <c r="B29" s="144">
        <v>3</v>
      </c>
      <c r="C29" s="131" t="s">
        <v>565</v>
      </c>
      <c r="D29" s="94"/>
      <c r="E29" s="94"/>
    </row>
    <row r="30" spans="2:5" ht="15.75" x14ac:dyDescent="0.3">
      <c r="B30" s="144">
        <v>7</v>
      </c>
      <c r="C30" s="131" t="s">
        <v>566</v>
      </c>
    </row>
    <row r="31" spans="2:5" ht="15.75" x14ac:dyDescent="0.3">
      <c r="B31" s="144">
        <v>10</v>
      </c>
      <c r="C31" s="131" t="s">
        <v>567</v>
      </c>
      <c r="E31" s="82"/>
    </row>
    <row r="32" spans="2:5" ht="15.75" x14ac:dyDescent="0.3">
      <c r="B32" s="144">
        <v>15</v>
      </c>
      <c r="C32" s="131" t="s">
        <v>568</v>
      </c>
    </row>
    <row r="33" spans="2:14" ht="15.75" x14ac:dyDescent="0.3">
      <c r="B33" s="144">
        <v>18</v>
      </c>
      <c r="C33" s="131" t="s">
        <v>569</v>
      </c>
    </row>
    <row r="34" spans="2:14" ht="15.75" x14ac:dyDescent="0.3">
      <c r="C34" s="94"/>
    </row>
    <row r="35" spans="2:14" ht="15.75" x14ac:dyDescent="0.3">
      <c r="C35" s="94" t="s">
        <v>570</v>
      </c>
    </row>
    <row r="36" spans="2:14" ht="15.75" x14ac:dyDescent="0.3">
      <c r="B36" s="144">
        <v>3</v>
      </c>
      <c r="C36" s="131" t="s">
        <v>571</v>
      </c>
    </row>
    <row r="37" spans="2:14" ht="15.75" x14ac:dyDescent="0.3">
      <c r="B37" s="144">
        <v>3</v>
      </c>
      <c r="C37" s="94" t="s">
        <v>572</v>
      </c>
    </row>
    <row r="38" spans="2:14" ht="15.75" x14ac:dyDescent="0.3">
      <c r="B38" s="144">
        <v>7</v>
      </c>
      <c r="C38" s="131" t="s">
        <v>573</v>
      </c>
    </row>
    <row r="39" spans="2:14" ht="15.75" x14ac:dyDescent="0.3">
      <c r="B39" s="144">
        <v>10</v>
      </c>
      <c r="C39" s="131" t="s">
        <v>574</v>
      </c>
    </row>
    <row r="40" spans="2:14" ht="15.75" x14ac:dyDescent="0.3">
      <c r="B40" s="144">
        <v>15</v>
      </c>
      <c r="C40" s="131" t="s">
        <v>575</v>
      </c>
    </row>
    <row r="41" spans="2:14" ht="15.75" x14ac:dyDescent="0.3">
      <c r="B41" s="144">
        <v>18</v>
      </c>
      <c r="C41" s="131" t="s">
        <v>576</v>
      </c>
    </row>
    <row r="42" spans="2:14" ht="15.75" x14ac:dyDescent="0.3">
      <c r="B42" s="144"/>
      <c r="C42" s="85"/>
    </row>
    <row r="43" spans="2:14" ht="18" x14ac:dyDescent="0.35">
      <c r="C43" s="173" t="s">
        <v>577</v>
      </c>
      <c r="H43" s="173" t="s">
        <v>578</v>
      </c>
      <c r="K43" s="132"/>
    </row>
    <row r="44" spans="2:14" ht="15.75" x14ac:dyDescent="0.3">
      <c r="B44" s="144"/>
      <c r="C44" s="85" t="s">
        <v>165</v>
      </c>
      <c r="D44" s="1">
        <f>(ROUNDDOWN((Character!E8-10)/2,0))</f>
        <v>2</v>
      </c>
      <c r="H44" s="148" t="s">
        <v>74</v>
      </c>
      <c r="I44" s="148" t="s">
        <v>176</v>
      </c>
      <c r="J44" s="148" t="s">
        <v>579</v>
      </c>
      <c r="K44" s="148" t="s">
        <v>580</v>
      </c>
      <c r="L44" s="148" t="s">
        <v>581</v>
      </c>
      <c r="M44" s="148" t="s">
        <v>582</v>
      </c>
      <c r="N44" s="148" t="s">
        <v>583</v>
      </c>
    </row>
    <row r="45" spans="2:14" ht="15.75" x14ac:dyDescent="0.3">
      <c r="B45" s="144"/>
      <c r="C45" s="85" t="s">
        <v>166</v>
      </c>
      <c r="D45" s="1">
        <f>8+Character!E12+(ROUNDDOWN((Character!E8-10)/2,0))</f>
        <v>14</v>
      </c>
      <c r="H45" s="144" t="s">
        <v>582</v>
      </c>
      <c r="I45" s="144">
        <v>2</v>
      </c>
      <c r="J45" s="144">
        <v>3</v>
      </c>
      <c r="K45" s="144">
        <v>2</v>
      </c>
      <c r="L45" s="144" t="s">
        <v>584</v>
      </c>
      <c r="M45" s="144" t="s">
        <v>584</v>
      </c>
      <c r="N45" s="144" t="s">
        <v>584</v>
      </c>
    </row>
    <row r="46" spans="2:14" ht="15.75" x14ac:dyDescent="0.3">
      <c r="B46" s="144"/>
      <c r="C46" s="85" t="s">
        <v>168</v>
      </c>
      <c r="D46" s="1">
        <f>8+Character!E12+(ROUNDDOWN((Character!E8-10)/2,0))</f>
        <v>14</v>
      </c>
      <c r="H46" s="144" t="s">
        <v>583</v>
      </c>
      <c r="I46" s="144">
        <v>2</v>
      </c>
      <c r="J46" s="144">
        <v>4</v>
      </c>
      <c r="K46" s="144">
        <v>3</v>
      </c>
      <c r="L46" s="144" t="s">
        <v>584</v>
      </c>
      <c r="M46" s="144" t="s">
        <v>584</v>
      </c>
      <c r="N46" s="144" t="s">
        <v>584</v>
      </c>
    </row>
    <row r="47" spans="2:14" ht="15.75" x14ac:dyDescent="0.3">
      <c r="B47" s="144"/>
      <c r="C47" s="85"/>
      <c r="H47" s="144" t="s">
        <v>585</v>
      </c>
      <c r="I47" s="144">
        <v>2</v>
      </c>
      <c r="J47" s="144">
        <v>4</v>
      </c>
      <c r="K47" s="144">
        <v>3</v>
      </c>
      <c r="L47" s="144" t="s">
        <v>584</v>
      </c>
      <c r="M47" s="144" t="s">
        <v>584</v>
      </c>
      <c r="N47" s="144" t="s">
        <v>584</v>
      </c>
    </row>
    <row r="48" spans="2:14" ht="15.75" x14ac:dyDescent="0.3">
      <c r="B48" s="144"/>
      <c r="C48" s="85" t="s">
        <v>171</v>
      </c>
      <c r="H48" s="144" t="s">
        <v>586</v>
      </c>
      <c r="I48" s="144">
        <v>2</v>
      </c>
      <c r="J48" s="144">
        <v>4</v>
      </c>
      <c r="K48" s="144">
        <v>3</v>
      </c>
      <c r="L48" s="144" t="s">
        <v>584</v>
      </c>
      <c r="M48" s="144" t="s">
        <v>584</v>
      </c>
      <c r="N48" s="144" t="s">
        <v>584</v>
      </c>
    </row>
    <row r="49" spans="2:14" ht="15.75" x14ac:dyDescent="0.3">
      <c r="B49" s="144"/>
      <c r="C49" s="85" t="s">
        <v>173</v>
      </c>
      <c r="H49" s="144" t="s">
        <v>587</v>
      </c>
      <c r="I49" s="144">
        <v>2</v>
      </c>
      <c r="J49" s="144">
        <v>5</v>
      </c>
      <c r="K49" s="144">
        <v>4</v>
      </c>
      <c r="L49" s="144">
        <v>2</v>
      </c>
      <c r="M49" s="144" t="s">
        <v>584</v>
      </c>
      <c r="N49" s="144" t="s">
        <v>584</v>
      </c>
    </row>
    <row r="50" spans="2:14" ht="15.75" x14ac:dyDescent="0.3">
      <c r="H50" s="144" t="s">
        <v>588</v>
      </c>
      <c r="I50" s="144">
        <v>2</v>
      </c>
      <c r="J50" s="144">
        <v>6</v>
      </c>
      <c r="K50" s="144">
        <v>4</v>
      </c>
      <c r="L50" s="144">
        <v>2</v>
      </c>
      <c r="M50" s="144" t="s">
        <v>584</v>
      </c>
      <c r="N50" s="144" t="s">
        <v>584</v>
      </c>
    </row>
    <row r="51" spans="2:14" ht="15.75" x14ac:dyDescent="0.3">
      <c r="C51" s="171" t="s">
        <v>176</v>
      </c>
      <c r="D51" s="144">
        <f>(IF(Character!B17&gt;=3,2,0))+(IF(Character!B17&gt;=10,1,0))</f>
        <v>3</v>
      </c>
      <c r="E51" s="144"/>
      <c r="F51" s="94"/>
      <c r="G51" s="144"/>
      <c r="H51" s="144" t="s">
        <v>589</v>
      </c>
      <c r="I51" s="144">
        <v>2</v>
      </c>
      <c r="J51" s="144">
        <v>6</v>
      </c>
      <c r="K51" s="144">
        <v>4</v>
      </c>
      <c r="L51" s="144">
        <v>2</v>
      </c>
      <c r="M51" s="144" t="s">
        <v>584</v>
      </c>
      <c r="N51" s="144" t="s">
        <v>584</v>
      </c>
    </row>
    <row r="52" spans="2:14" ht="15.75" x14ac:dyDescent="0.3">
      <c r="C52" s="85" t="s">
        <v>180</v>
      </c>
      <c r="D52" s="148" t="s">
        <v>181</v>
      </c>
      <c r="E52" s="148" t="s">
        <v>182</v>
      </c>
      <c r="F52" s="148" t="s">
        <v>129</v>
      </c>
      <c r="H52" s="144" t="s">
        <v>590</v>
      </c>
      <c r="I52" s="144">
        <v>3</v>
      </c>
      <c r="J52" s="144">
        <v>7</v>
      </c>
      <c r="K52" s="144">
        <v>4</v>
      </c>
      <c r="L52" s="144">
        <v>3</v>
      </c>
      <c r="M52" s="144" t="s">
        <v>584</v>
      </c>
      <c r="N52" s="144" t="s">
        <v>584</v>
      </c>
    </row>
    <row r="53" spans="2:14" ht="15.75" x14ac:dyDescent="0.3">
      <c r="C53" s="131" t="s">
        <v>591</v>
      </c>
      <c r="H53" s="144" t="s">
        <v>592</v>
      </c>
      <c r="I53" s="144">
        <v>3</v>
      </c>
      <c r="J53" s="144">
        <v>8</v>
      </c>
      <c r="K53" s="144">
        <v>4</v>
      </c>
      <c r="L53" s="144">
        <v>3</v>
      </c>
      <c r="M53" s="144" t="s">
        <v>584</v>
      </c>
      <c r="N53" s="144" t="s">
        <v>584</v>
      </c>
    </row>
    <row r="54" spans="2:14" ht="15.75" x14ac:dyDescent="0.3">
      <c r="C54" s="131" t="s">
        <v>184</v>
      </c>
      <c r="H54" s="144" t="s">
        <v>593</v>
      </c>
      <c r="I54" s="144">
        <v>3</v>
      </c>
      <c r="J54" s="144">
        <v>8</v>
      </c>
      <c r="K54" s="144">
        <v>4</v>
      </c>
      <c r="L54" s="144">
        <v>3</v>
      </c>
      <c r="M54" s="144" t="s">
        <v>584</v>
      </c>
      <c r="N54" s="144" t="s">
        <v>584</v>
      </c>
    </row>
    <row r="55" spans="2:14" ht="15.75" x14ac:dyDescent="0.3">
      <c r="C55" s="131" t="s">
        <v>594</v>
      </c>
      <c r="H55" s="144" t="s">
        <v>595</v>
      </c>
      <c r="I55" s="144">
        <v>3</v>
      </c>
      <c r="J55" s="144">
        <v>9</v>
      </c>
      <c r="K55" s="144">
        <v>4</v>
      </c>
      <c r="L55" s="144">
        <v>3</v>
      </c>
      <c r="M55" s="144">
        <v>2</v>
      </c>
      <c r="N55" s="144" t="s">
        <v>584</v>
      </c>
    </row>
    <row r="56" spans="2:14" ht="15.75" x14ac:dyDescent="0.3">
      <c r="C56" s="131" t="s">
        <v>185</v>
      </c>
      <c r="H56" s="144" t="s">
        <v>596</v>
      </c>
      <c r="I56" s="144">
        <v>3</v>
      </c>
      <c r="J56" s="144">
        <v>10</v>
      </c>
      <c r="K56" s="144">
        <v>4</v>
      </c>
      <c r="L56" s="144">
        <v>3</v>
      </c>
      <c r="M56" s="144">
        <v>2</v>
      </c>
      <c r="N56" s="144" t="s">
        <v>584</v>
      </c>
    </row>
    <row r="57" spans="2:14" ht="15.75" x14ac:dyDescent="0.3">
      <c r="C57" s="131" t="s">
        <v>597</v>
      </c>
      <c r="H57" s="144" t="s">
        <v>598</v>
      </c>
      <c r="I57" s="144">
        <v>3</v>
      </c>
      <c r="J57" s="144">
        <v>10</v>
      </c>
      <c r="K57" s="144">
        <v>4</v>
      </c>
      <c r="L57" s="144">
        <v>3</v>
      </c>
      <c r="M57" s="144">
        <v>2</v>
      </c>
      <c r="N57" s="144" t="s">
        <v>584</v>
      </c>
    </row>
    <row r="58" spans="2:14" ht="15.75" x14ac:dyDescent="0.3">
      <c r="C58" s="131" t="s">
        <v>187</v>
      </c>
      <c r="H58" s="144" t="s">
        <v>599</v>
      </c>
      <c r="I58" s="144">
        <v>3</v>
      </c>
      <c r="J58" s="144">
        <v>11</v>
      </c>
      <c r="K58" s="144">
        <v>4</v>
      </c>
      <c r="L58" s="144">
        <v>3</v>
      </c>
      <c r="M58" s="144">
        <v>3</v>
      </c>
      <c r="N58" s="144" t="s">
        <v>584</v>
      </c>
    </row>
    <row r="59" spans="2:14" ht="15.75" x14ac:dyDescent="0.3">
      <c r="C59" s="131" t="s">
        <v>189</v>
      </c>
      <c r="H59" s="144" t="s">
        <v>600</v>
      </c>
      <c r="I59" s="144">
        <v>3</v>
      </c>
      <c r="J59" s="144">
        <v>11</v>
      </c>
      <c r="K59" s="144">
        <v>4</v>
      </c>
      <c r="L59" s="144">
        <v>3</v>
      </c>
      <c r="M59" s="144">
        <v>3</v>
      </c>
      <c r="N59" s="144" t="s">
        <v>584</v>
      </c>
    </row>
    <row r="60" spans="2:14" ht="15.75" x14ac:dyDescent="0.3">
      <c r="C60" s="131" t="s">
        <v>191</v>
      </c>
      <c r="H60" s="144" t="s">
        <v>601</v>
      </c>
      <c r="I60" s="144">
        <v>3</v>
      </c>
      <c r="J60" s="144">
        <v>11</v>
      </c>
      <c r="K60" s="144">
        <v>4</v>
      </c>
      <c r="L60" s="144">
        <v>3</v>
      </c>
      <c r="M60" s="144">
        <v>3</v>
      </c>
      <c r="N60" s="144" t="s">
        <v>584</v>
      </c>
    </row>
    <row r="61" spans="2:14" ht="15.75" x14ac:dyDescent="0.3">
      <c r="C61" s="131" t="s">
        <v>193</v>
      </c>
      <c r="H61" s="144" t="s">
        <v>602</v>
      </c>
      <c r="I61" s="144">
        <v>3</v>
      </c>
      <c r="J61" s="144">
        <v>12</v>
      </c>
      <c r="K61" s="144">
        <v>4</v>
      </c>
      <c r="L61" s="144">
        <v>3</v>
      </c>
      <c r="M61" s="144">
        <v>3</v>
      </c>
      <c r="N61" s="144">
        <v>1</v>
      </c>
    </row>
    <row r="62" spans="2:14" ht="15.75" x14ac:dyDescent="0.3">
      <c r="C62" s="131" t="s">
        <v>195</v>
      </c>
      <c r="H62" s="144" t="s">
        <v>603</v>
      </c>
      <c r="I62" s="144">
        <v>3</v>
      </c>
      <c r="J62" s="144">
        <v>13</v>
      </c>
      <c r="K62" s="144">
        <v>4</v>
      </c>
      <c r="L62" s="144">
        <v>3</v>
      </c>
      <c r="M62" s="144">
        <v>3</v>
      </c>
      <c r="N62" s="144">
        <v>1</v>
      </c>
    </row>
    <row r="63" spans="2:14" ht="15.75" x14ac:dyDescent="0.3">
      <c r="C63" s="131" t="s">
        <v>196</v>
      </c>
    </row>
    <row r="64" spans="2:14" ht="15.75" x14ac:dyDescent="0.3">
      <c r="C64" s="131" t="s">
        <v>464</v>
      </c>
      <c r="H64" s="149" t="s">
        <v>206</v>
      </c>
    </row>
    <row r="65" spans="3:8" ht="15.75" x14ac:dyDescent="0.3">
      <c r="C65" s="131" t="s">
        <v>198</v>
      </c>
      <c r="H65" s="94" t="s">
        <v>207</v>
      </c>
    </row>
    <row r="66" spans="3:8" ht="15.75" x14ac:dyDescent="0.3">
      <c r="C66" s="131" t="s">
        <v>604</v>
      </c>
      <c r="H66" s="94" t="s">
        <v>208</v>
      </c>
    </row>
    <row r="67" spans="3:8" ht="15.75" x14ac:dyDescent="0.3">
      <c r="C67" s="131" t="s">
        <v>605</v>
      </c>
    </row>
    <row r="68" spans="3:8" ht="15.75" x14ac:dyDescent="0.3">
      <c r="C68" s="131" t="s">
        <v>199</v>
      </c>
    </row>
    <row r="70" spans="3:8" ht="15.75" x14ac:dyDescent="0.3">
      <c r="C70" s="85" t="s">
        <v>606</v>
      </c>
    </row>
    <row r="72" spans="3:8" ht="15.75" x14ac:dyDescent="0.3">
      <c r="C72" s="174" t="s">
        <v>204</v>
      </c>
      <c r="D72" s="56"/>
      <c r="E72" s="85" t="s">
        <v>607</v>
      </c>
      <c r="F72" s="41"/>
    </row>
    <row r="73" spans="3:8" ht="15.75" x14ac:dyDescent="0.3">
      <c r="C73" s="27" t="s">
        <v>205</v>
      </c>
      <c r="D73" s="56"/>
      <c r="E73" s="175" t="s">
        <v>608</v>
      </c>
      <c r="F73" s="41"/>
    </row>
    <row r="74" spans="3:8" ht="15.75" x14ac:dyDescent="0.3">
      <c r="C74" s="27" t="s">
        <v>105</v>
      </c>
      <c r="D74" s="56"/>
      <c r="E74" s="56"/>
      <c r="F74" s="41"/>
    </row>
    <row r="75" spans="3:8" ht="15.75" x14ac:dyDescent="0.3">
      <c r="C75" s="27" t="s">
        <v>180</v>
      </c>
      <c r="D75" s="148" t="s">
        <v>181</v>
      </c>
      <c r="E75" s="148" t="s">
        <v>182</v>
      </c>
      <c r="F75" s="148" t="s">
        <v>129</v>
      </c>
      <c r="G75" s="148" t="s">
        <v>609</v>
      </c>
    </row>
    <row r="76" spans="3:8" ht="15.75" x14ac:dyDescent="0.3">
      <c r="C76" s="131" t="s">
        <v>610</v>
      </c>
      <c r="D76" s="144"/>
      <c r="E76" s="144"/>
      <c r="F76" s="94"/>
      <c r="G76" s="144" t="s">
        <v>611</v>
      </c>
    </row>
    <row r="77" spans="3:8" ht="15.75" x14ac:dyDescent="0.3">
      <c r="C77" s="131" t="s">
        <v>612</v>
      </c>
      <c r="D77" s="144"/>
      <c r="E77" s="144"/>
      <c r="F77" s="94"/>
      <c r="G77" s="144" t="s">
        <v>613</v>
      </c>
    </row>
    <row r="78" spans="3:8" ht="15.75" x14ac:dyDescent="0.3">
      <c r="C78" s="131" t="s">
        <v>614</v>
      </c>
      <c r="D78" s="144"/>
      <c r="E78" s="144"/>
      <c r="F78" s="94"/>
      <c r="G78" s="144" t="s">
        <v>613</v>
      </c>
    </row>
    <row r="79" spans="3:8" ht="15.75" x14ac:dyDescent="0.3">
      <c r="C79" s="131" t="s">
        <v>615</v>
      </c>
      <c r="D79" s="94"/>
      <c r="E79" s="94"/>
      <c r="F79" s="94"/>
      <c r="G79" s="144" t="s">
        <v>611</v>
      </c>
    </row>
    <row r="80" spans="3:8" ht="15.75" x14ac:dyDescent="0.3">
      <c r="C80" s="131" t="s">
        <v>616</v>
      </c>
      <c r="D80" s="94"/>
      <c r="E80" s="94"/>
      <c r="F80" s="94"/>
      <c r="G80" s="144" t="s">
        <v>613</v>
      </c>
    </row>
    <row r="81" spans="3:7" ht="15.75" x14ac:dyDescent="0.3">
      <c r="C81" s="131" t="s">
        <v>386</v>
      </c>
      <c r="D81" s="94"/>
      <c r="E81" s="94"/>
      <c r="F81" s="94"/>
      <c r="G81" s="144" t="s">
        <v>611</v>
      </c>
    </row>
    <row r="82" spans="3:7" ht="15.75" x14ac:dyDescent="0.3">
      <c r="C82" s="131" t="s">
        <v>617</v>
      </c>
      <c r="D82" s="94"/>
      <c r="E82" s="94"/>
      <c r="F82" s="94"/>
      <c r="G82" s="144" t="s">
        <v>613</v>
      </c>
    </row>
    <row r="85" spans="3:7" ht="15.75" x14ac:dyDescent="0.3">
      <c r="C85" s="174" t="s">
        <v>231</v>
      </c>
      <c r="D85" s="56"/>
      <c r="E85" s="94"/>
      <c r="F85" s="41"/>
    </row>
    <row r="86" spans="3:7" ht="15.75" x14ac:dyDescent="0.3">
      <c r="C86" s="27" t="s">
        <v>205</v>
      </c>
      <c r="D86" s="56"/>
      <c r="E86" s="56"/>
      <c r="F86" s="41"/>
    </row>
    <row r="87" spans="3:7" ht="15.75" x14ac:dyDescent="0.3">
      <c r="C87" s="27" t="s">
        <v>105</v>
      </c>
      <c r="D87" s="56"/>
      <c r="E87" s="56"/>
      <c r="F87" s="41"/>
    </row>
    <row r="88" spans="3:7" ht="15.75" x14ac:dyDescent="0.3">
      <c r="C88" s="27" t="s">
        <v>180</v>
      </c>
      <c r="D88" s="148" t="s">
        <v>181</v>
      </c>
      <c r="E88" s="148" t="s">
        <v>182</v>
      </c>
      <c r="F88" s="148" t="s">
        <v>129</v>
      </c>
      <c r="G88" s="148" t="s">
        <v>609</v>
      </c>
    </row>
    <row r="98" spans="3:7" ht="15.75" x14ac:dyDescent="0.3">
      <c r="C98" s="174" t="s">
        <v>254</v>
      </c>
      <c r="D98" s="56"/>
      <c r="E98" s="94"/>
      <c r="F98" s="41"/>
    </row>
    <row r="99" spans="3:7" ht="15.75" x14ac:dyDescent="0.3">
      <c r="C99" s="27" t="s">
        <v>205</v>
      </c>
      <c r="D99" s="56"/>
      <c r="E99" s="56"/>
      <c r="F99" s="41"/>
    </row>
    <row r="100" spans="3:7" ht="15.75" x14ac:dyDescent="0.3">
      <c r="C100" s="27" t="s">
        <v>105</v>
      </c>
      <c r="D100" s="56"/>
      <c r="E100" s="56"/>
      <c r="F100" s="41"/>
    </row>
    <row r="101" spans="3:7" ht="15.75" x14ac:dyDescent="0.3">
      <c r="C101" s="27" t="s">
        <v>180</v>
      </c>
      <c r="D101" s="148" t="s">
        <v>181</v>
      </c>
      <c r="E101" s="148" t="s">
        <v>182</v>
      </c>
      <c r="F101" s="148" t="s">
        <v>129</v>
      </c>
      <c r="G101" s="148" t="s">
        <v>609</v>
      </c>
    </row>
    <row r="111" spans="3:7" ht="15.75" x14ac:dyDescent="0.3">
      <c r="C111" s="174" t="s">
        <v>271</v>
      </c>
      <c r="D111" s="56"/>
      <c r="E111" s="94"/>
      <c r="F111" s="41"/>
    </row>
    <row r="112" spans="3:7" ht="15.75" x14ac:dyDescent="0.3">
      <c r="C112" s="27" t="s">
        <v>205</v>
      </c>
      <c r="D112" s="56"/>
      <c r="E112" s="56"/>
      <c r="F112" s="41"/>
    </row>
    <row r="113" spans="3:7" ht="15.75" x14ac:dyDescent="0.3">
      <c r="C113" s="27" t="s">
        <v>105</v>
      </c>
      <c r="D113" s="56"/>
      <c r="E113" s="56"/>
      <c r="F113" s="41"/>
    </row>
    <row r="114" spans="3:7" ht="15.75" x14ac:dyDescent="0.3">
      <c r="C114" s="27" t="s">
        <v>180</v>
      </c>
      <c r="D114" s="148" t="s">
        <v>181</v>
      </c>
      <c r="E114" s="148" t="s">
        <v>182</v>
      </c>
      <c r="F114" s="148" t="s">
        <v>129</v>
      </c>
      <c r="G114" s="148" t="s">
        <v>609</v>
      </c>
    </row>
  </sheetData>
  <conditionalFormatting sqref="C13">
    <cfRule type="expression" dxfId="53" priority="2">
      <formula>AND($C$5&lt;&gt;$C$13)</formula>
    </cfRule>
  </conditionalFormatting>
  <conditionalFormatting sqref="C14">
    <cfRule type="expression" dxfId="52" priority="3">
      <formula>AND($C$5&lt;&gt;$C$14)</formula>
    </cfRule>
  </conditionalFormatting>
  <conditionalFormatting sqref="C15">
    <cfRule type="expression" dxfId="51" priority="4">
      <formula>AND($C$5&lt;&gt;$C$15)</formula>
    </cfRule>
  </conditionalFormatting>
  <conditionalFormatting sqref="C16">
    <cfRule type="expression" dxfId="50" priority="5">
      <formula>AND($C$5&lt;&gt;$C$16)</formula>
    </cfRule>
  </conditionalFormatting>
  <conditionalFormatting sqref="C17">
    <cfRule type="expression" dxfId="49" priority="6">
      <formula>AND($C$5&lt;&gt;$C$17)</formula>
    </cfRule>
  </conditionalFormatting>
  <conditionalFormatting sqref="C18">
    <cfRule type="expression" dxfId="48" priority="7">
      <formula>AND($C$5&lt;&gt;$C$18)</formula>
    </cfRule>
  </conditionalFormatting>
  <conditionalFormatting sqref="B20:C25">
    <cfRule type="expression" dxfId="47" priority="8">
      <formula>AND($C$8&lt;&gt;$C$20)</formula>
    </cfRule>
  </conditionalFormatting>
  <conditionalFormatting sqref="B27:C33">
    <cfRule type="expression" dxfId="46" priority="9">
      <formula>AND($C$8&lt;&gt;$C$27)</formula>
    </cfRule>
  </conditionalFormatting>
  <hyperlinks>
    <hyperlink ref="C6" location="'Feature Desc.'!A914" display="Second Wind" xr:uid="{00000000-0004-0000-0700-000000000000}"/>
    <hyperlink ref="C7" location="'Feature Desc.'!A922" display="Action Surge" xr:uid="{00000000-0004-0000-0700-000001000000}"/>
    <hyperlink ref="C9" location="'Feature Desc.'!A940" display="Extra Attack (Fighter)" xr:uid="{00000000-0004-0000-0700-000002000000}"/>
    <hyperlink ref="C10" location="'Feature Desc.'!A947" display="Indomitable" xr:uid="{00000000-0004-0000-0700-000003000000}"/>
    <hyperlink ref="C13" location="'Feature Desc.'!A884" display="Archery" xr:uid="{00000000-0004-0000-0700-000004000000}"/>
    <hyperlink ref="C14" location="'Feature Desc.'!A888" display="Defense" xr:uid="{00000000-0004-0000-0700-000005000000}"/>
    <hyperlink ref="C15" location="'Feature Desc.'!A891" display="Dueling" xr:uid="{00000000-0004-0000-0700-000006000000}"/>
    <hyperlink ref="C16" location="'Feature Desc.'!A896" display="Great Weapon Fighting" xr:uid="{00000000-0004-0000-0700-000007000000}"/>
    <hyperlink ref="C17" location="'Feature Desc.'!A904" display="Protection" xr:uid="{00000000-0004-0000-0700-000008000000}"/>
    <hyperlink ref="C18" location="'Feature Desc.'!A910" display="Two-Weapon Fighting" xr:uid="{00000000-0004-0000-0700-000009000000}"/>
    <hyperlink ref="C21" location="'Feature Desc.'!A955" display="Improved Critical (Champion)" xr:uid="{00000000-0004-0000-0700-00000A000000}"/>
    <hyperlink ref="C22" location="'Feature Desc.'!A960" display="Remarkable Athlete" xr:uid="{00000000-0004-0000-0700-00000B000000}"/>
    <hyperlink ref="C23" location="'Feature Desc.'!A969" display="Additional Fighting Style" xr:uid="{00000000-0004-0000-0700-00000C000000}"/>
    <hyperlink ref="C24" location="'Feature Desc.'!A973" display="Superior Critical (Champion)" xr:uid="{00000000-0004-0000-0700-00000D000000}"/>
    <hyperlink ref="C25" location="'Feature Desc.'!A977" display="Survivor" xr:uid="{00000000-0004-0000-0700-00000E000000}"/>
    <hyperlink ref="C28" location="'Feature Desc.'!A984" display="Combat Superiority" xr:uid="{00000000-0004-0000-0700-00000F000000}"/>
    <hyperlink ref="C29" location="'Feature Desc.'!A1009" display="Student of War" xr:uid="{00000000-0004-0000-0700-000010000000}"/>
    <hyperlink ref="C30" location="'Feature Desc.'!A1013" display="Know your Enemy" xr:uid="{00000000-0004-0000-0700-000011000000}"/>
    <hyperlink ref="C31" location="'Feature Desc.'!A1028" display="Improved Combat Superiority" xr:uid="{00000000-0004-0000-0700-000012000000}"/>
    <hyperlink ref="C32" location="'Feature Desc.'!A1032" display="Relentless" xr:uid="{00000000-0004-0000-0700-000013000000}"/>
    <hyperlink ref="C33" location="'Feature Desc.'!A1037" display="Manuvers" xr:uid="{00000000-0004-0000-0700-000014000000}"/>
    <hyperlink ref="C36" location="'Feature Desc.'!A1139" display="Weapon Bond" xr:uid="{00000000-0004-0000-0700-000015000000}"/>
    <hyperlink ref="C38" location="'Feature Desc.'!A1156" display="War Magic" xr:uid="{00000000-0004-0000-0700-000016000000}"/>
    <hyperlink ref="C39" location="'Feature Desc.'!A1161" display="Eldritch Strike" xr:uid="{00000000-0004-0000-0700-000017000000}"/>
    <hyperlink ref="C40" location="'Feature Desc.'!A1169" display="Arcane Charge" xr:uid="{00000000-0004-0000-0700-000018000000}"/>
    <hyperlink ref="C41" location="'Feature Desc.'!A1175" display="Improved War Magic" xr:uid="{00000000-0004-0000-0700-000019000000}"/>
    <hyperlink ref="C53" location="'Spell Desc.'!A1" display="Acid Splash" xr:uid="{00000000-0004-0000-0700-00001A000000}"/>
    <hyperlink ref="C54" location="'Spell Desc.'!A838" display="Blade Ward" xr:uid="{00000000-0004-0000-0700-00001B000000}"/>
    <hyperlink ref="C55" location="'Spell Desc.'!A1084" display="Chill Touch" xr:uid="{00000000-0004-0000-0700-00001C000000}"/>
    <hyperlink ref="C56" location="'Spell Desc.'!A2079" display="Dancing Lights" xr:uid="{00000000-0004-0000-0700-00001D000000}"/>
    <hyperlink ref="C57" location="'Spell Desc.'!A3325" display="Fire Bolt" xr:uid="{00000000-0004-0000-0700-00001E000000}"/>
    <hyperlink ref="C58" location="'Spell Desc.'!A3591" display="Friends" xr:uid="{00000000-0004-0000-0700-00001F000000}"/>
    <hyperlink ref="C59" location="'Spell Desc.'!A4748" display="Light" xr:uid="{00000000-0004-0000-0700-000020000000}"/>
    <hyperlink ref="C60" location="'Spell Desc.'!A4883" display="Mage Hand" xr:uid="{00000000-0004-0000-0700-000021000000}"/>
    <hyperlink ref="C61" location="'Spell Desc.'!A5216" display="Mending" xr:uid="{00000000-0004-0000-0700-000022000000}"/>
    <hyperlink ref="C62" location="'Spell Desc.'!A5232" display="Message" xr:uid="{00000000-0004-0000-0700-000023000000}"/>
    <hyperlink ref="C63" location="'Spell Desc.'!A5281" display="Minor Illusion" xr:uid="{00000000-0004-0000-0700-000024000000}"/>
    <hyperlink ref="C64" location="'Spell Desc.'!A6003" display="Poison Spray" xr:uid="{00000000-0004-0000-0700-000025000000}"/>
    <hyperlink ref="C65" location="'Spell Desc.'!A6101" display="Prestidigitation" xr:uid="{00000000-0004-0000-0700-000026000000}"/>
    <hyperlink ref="C66" location="'Spell Desc.'!A6450" display="Ray of Frost" xr:uid="{00000000-0004-0000-0700-000027000000}"/>
    <hyperlink ref="C67" location="'Spell Desc.'!A1" display="Shocking Grasp" xr:uid="{00000000-0004-0000-0700-000028000000}"/>
    <hyperlink ref="C68" location="'Spell Desc.'!A7979" display="True Strike" xr:uid="{00000000-0004-0000-0700-000029000000}"/>
    <hyperlink ref="C76" location="'Spell Desc.'!A28" display="Alarm" xr:uid="{00000000-0004-0000-0700-00002A000000}"/>
    <hyperlink ref="C77" location="'Spell Desc.'!A973" display="Burning Hands" xr:uid="{00000000-0004-0000-0700-00002B000000}"/>
    <hyperlink ref="C78" location="'Spell Desc.'!A1101" display="Chromatic Orb" xr:uid="{00000000-0004-0000-0700-00002C000000}"/>
    <hyperlink ref="C79" location="'Spell Desc.'!A4871" display="Mage Armor" xr:uid="{00000000-0004-0000-0700-00002D000000}"/>
    <hyperlink ref="C80" location="'Spell Desc.'!A4986" display="Magic Missile" xr:uid="{00000000-0004-0000-0700-00002E000000}"/>
    <hyperlink ref="C81" location="'Spell Desc.'!A6908" display="Shield of Faith" xr:uid="{00000000-0004-0000-0700-00002F000000}"/>
    <hyperlink ref="C82" location="'Spell Desc.'!A8435" display="Witch Bolt" xr:uid="{00000000-0004-0000-0700-000030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Classes!$F$136:$F$142</xm:f>
          </x14:formula1>
          <x14:formula2>
            <xm:f>0</xm:f>
          </x14:formula2>
          <xm:sqref>C5</xm:sqref>
        </x14:dataValidation>
        <x14:dataValidation type="list" allowBlank="1" showInputMessage="1" showErrorMessage="1" xr:uid="{00000000-0002-0000-0700-000001000000}">
          <x14:formula1>
            <xm:f>Classes!$G$136:$G$139</xm:f>
          </x14:formula1>
          <x14:formula2>
            <xm:f>0</xm:f>
          </x14:formula2>
          <xm:sqref>C8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43"/>
  <sheetViews>
    <sheetView showGridLines="0" zoomScaleNormal="100" workbookViewId="0">
      <selection activeCell="D15" sqref="D15"/>
    </sheetView>
  </sheetViews>
  <sheetFormatPr defaultRowHeight="15" x14ac:dyDescent="0.25"/>
  <cols>
    <col min="1" max="1" width="3" style="1" customWidth="1"/>
    <col min="2" max="2" width="9.140625" style="1" customWidth="1"/>
    <col min="3" max="3" width="31.7109375" style="1" customWidth="1"/>
    <col min="4" max="4" width="17.85546875" style="1" customWidth="1"/>
    <col min="5" max="5" width="14.5703125" style="1" customWidth="1"/>
    <col min="6" max="6" width="13.5703125" style="1" customWidth="1"/>
    <col min="7" max="1025" width="9.140625" style="1" customWidth="1"/>
  </cols>
  <sheetData>
    <row r="1" spans="1:7" ht="14.25" customHeight="1" x14ac:dyDescent="0.25"/>
    <row r="2" spans="1:7" ht="36.75" x14ac:dyDescent="0.6">
      <c r="A2" s="82"/>
      <c r="B2" s="124" t="s">
        <v>618</v>
      </c>
      <c r="C2" s="134"/>
      <c r="D2" s="23"/>
      <c r="E2" s="23"/>
      <c r="F2" s="81"/>
    </row>
    <row r="4" spans="1:7" ht="15.75" x14ac:dyDescent="0.3">
      <c r="B4" s="108" t="s">
        <v>74</v>
      </c>
      <c r="C4" s="129" t="s">
        <v>139</v>
      </c>
      <c r="D4" s="130" t="s">
        <v>129</v>
      </c>
      <c r="E4" s="109" t="s">
        <v>140</v>
      </c>
      <c r="F4" s="111" t="s">
        <v>141</v>
      </c>
      <c r="G4" s="94"/>
    </row>
    <row r="5" spans="1:7" ht="15.75" x14ac:dyDescent="0.3">
      <c r="B5" s="144">
        <v>1</v>
      </c>
      <c r="C5" s="131" t="s">
        <v>619</v>
      </c>
      <c r="D5" s="94"/>
      <c r="E5" s="94"/>
      <c r="F5" s="94"/>
      <c r="G5" s="94"/>
    </row>
    <row r="6" spans="1:7" ht="15.75" x14ac:dyDescent="0.3">
      <c r="B6" s="144">
        <v>1</v>
      </c>
      <c r="C6" s="131" t="s">
        <v>620</v>
      </c>
      <c r="D6" s="94"/>
      <c r="E6" s="94"/>
      <c r="F6" s="94"/>
      <c r="G6" s="94"/>
    </row>
    <row r="7" spans="1:7" ht="15.75" x14ac:dyDescent="0.3">
      <c r="B7" s="144">
        <v>2</v>
      </c>
      <c r="C7" s="131" t="s">
        <v>621</v>
      </c>
      <c r="D7" s="94"/>
      <c r="E7" s="94"/>
      <c r="F7" s="94"/>
      <c r="G7" s="94"/>
    </row>
    <row r="8" spans="1:7" ht="15.75" x14ac:dyDescent="0.3">
      <c r="B8" s="144">
        <v>2</v>
      </c>
      <c r="C8" s="131" t="s">
        <v>622</v>
      </c>
      <c r="D8" s="94"/>
      <c r="E8" s="94"/>
      <c r="F8" s="94"/>
      <c r="G8" s="94"/>
    </row>
    <row r="9" spans="1:7" ht="15.75" x14ac:dyDescent="0.3">
      <c r="B9" s="144">
        <v>3</v>
      </c>
      <c r="C9" s="41" t="s">
        <v>623</v>
      </c>
      <c r="D9" s="94"/>
      <c r="E9" s="94"/>
      <c r="F9" s="94"/>
      <c r="G9" s="94"/>
    </row>
    <row r="10" spans="1:7" ht="15.75" x14ac:dyDescent="0.3">
      <c r="B10" s="144">
        <v>3</v>
      </c>
      <c r="C10" s="131" t="s">
        <v>624</v>
      </c>
      <c r="D10" s="94"/>
      <c r="E10" s="94"/>
      <c r="F10" s="94"/>
      <c r="G10" s="94"/>
    </row>
    <row r="11" spans="1:7" ht="15.75" x14ac:dyDescent="0.3">
      <c r="B11" s="144">
        <v>4</v>
      </c>
      <c r="C11" s="131" t="s">
        <v>625</v>
      </c>
      <c r="D11" s="94"/>
      <c r="E11" s="94"/>
      <c r="F11" s="94"/>
      <c r="G11" s="94"/>
    </row>
    <row r="12" spans="1:7" ht="15.75" x14ac:dyDescent="0.3">
      <c r="B12" s="144">
        <v>5</v>
      </c>
      <c r="C12" s="131" t="s">
        <v>626</v>
      </c>
      <c r="D12" s="94"/>
      <c r="E12" s="94"/>
      <c r="F12" s="94"/>
      <c r="G12" s="94"/>
    </row>
    <row r="13" spans="1:7" ht="15.75" x14ac:dyDescent="0.3">
      <c r="B13" s="144">
        <v>6</v>
      </c>
      <c r="C13" s="131" t="s">
        <v>627</v>
      </c>
      <c r="D13" s="94"/>
      <c r="E13" s="94"/>
      <c r="F13" s="94"/>
      <c r="G13" s="94"/>
    </row>
    <row r="14" spans="1:7" ht="15.75" x14ac:dyDescent="0.3">
      <c r="B14" s="144">
        <v>7</v>
      </c>
      <c r="C14" s="131" t="s">
        <v>628</v>
      </c>
      <c r="D14" s="94"/>
      <c r="E14" s="94"/>
      <c r="F14" s="94"/>
      <c r="G14" s="94"/>
    </row>
    <row r="15" spans="1:7" ht="15.75" x14ac:dyDescent="0.3">
      <c r="B15" s="144">
        <v>7</v>
      </c>
      <c r="C15" s="131" t="s">
        <v>629</v>
      </c>
      <c r="D15" s="94"/>
      <c r="E15" s="94"/>
      <c r="F15" s="94"/>
      <c r="G15" s="94"/>
    </row>
    <row r="16" spans="1:7" ht="15.75" x14ac:dyDescent="0.3">
      <c r="B16" s="144">
        <v>10</v>
      </c>
      <c r="C16" s="131" t="s">
        <v>630</v>
      </c>
      <c r="D16" s="94"/>
      <c r="E16" s="94"/>
      <c r="F16" s="94"/>
      <c r="G16" s="94"/>
    </row>
    <row r="17" spans="2:7" ht="15.75" x14ac:dyDescent="0.3">
      <c r="B17" s="144">
        <v>13</v>
      </c>
      <c r="C17" s="131" t="s">
        <v>631</v>
      </c>
      <c r="D17" s="94"/>
      <c r="E17" s="94"/>
      <c r="F17" s="94"/>
      <c r="G17" s="94"/>
    </row>
    <row r="18" spans="2:7" ht="15.75" x14ac:dyDescent="0.3">
      <c r="B18" s="144">
        <v>14</v>
      </c>
      <c r="C18" s="131" t="s">
        <v>632</v>
      </c>
      <c r="D18" s="94"/>
      <c r="E18" s="94"/>
      <c r="F18" s="94"/>
      <c r="G18" s="94"/>
    </row>
    <row r="19" spans="2:7" ht="15.75" x14ac:dyDescent="0.3">
      <c r="B19" s="144">
        <v>15</v>
      </c>
      <c r="C19" s="131" t="s">
        <v>451</v>
      </c>
      <c r="D19" s="94"/>
      <c r="E19" s="94"/>
      <c r="F19" s="94"/>
      <c r="G19" s="94"/>
    </row>
    <row r="20" spans="2:7" ht="15.75" x14ac:dyDescent="0.3">
      <c r="B20" s="144">
        <v>18</v>
      </c>
      <c r="C20" s="131" t="s">
        <v>633</v>
      </c>
      <c r="D20" s="94"/>
      <c r="E20" s="94"/>
      <c r="F20" s="94"/>
      <c r="G20" s="94"/>
    </row>
    <row r="21" spans="2:7" ht="15.75" x14ac:dyDescent="0.3">
      <c r="B21" s="144">
        <v>20</v>
      </c>
      <c r="C21" s="131" t="s">
        <v>634</v>
      </c>
      <c r="D21" s="94"/>
      <c r="E21" s="94"/>
      <c r="F21" s="94"/>
      <c r="G21" s="94"/>
    </row>
    <row r="22" spans="2:7" ht="15.75" x14ac:dyDescent="0.3">
      <c r="B22" s="144"/>
      <c r="C22" s="154"/>
      <c r="D22" s="94"/>
      <c r="E22" s="94"/>
      <c r="F22" s="94"/>
      <c r="G22" s="94"/>
    </row>
    <row r="23" spans="2:7" ht="15.75" x14ac:dyDescent="0.3">
      <c r="B23" s="144"/>
      <c r="C23" s="154" t="s">
        <v>635</v>
      </c>
      <c r="D23" s="94"/>
      <c r="E23" s="94"/>
      <c r="F23" s="94"/>
      <c r="G23" s="94"/>
    </row>
    <row r="24" spans="2:7" ht="15.75" x14ac:dyDescent="0.3">
      <c r="B24" s="144">
        <v>2</v>
      </c>
      <c r="C24" s="131" t="s">
        <v>636</v>
      </c>
      <c r="D24" s="94"/>
      <c r="E24" s="94"/>
      <c r="F24" s="94"/>
      <c r="G24" s="94"/>
    </row>
    <row r="25" spans="2:7" ht="15.75" x14ac:dyDescent="0.3">
      <c r="B25" s="144">
        <v>2</v>
      </c>
      <c r="C25" s="131" t="s">
        <v>637</v>
      </c>
      <c r="D25" s="94"/>
      <c r="E25" s="94"/>
      <c r="F25" s="94"/>
      <c r="G25" s="94"/>
    </row>
    <row r="26" spans="2:7" ht="15.75" x14ac:dyDescent="0.3">
      <c r="B26" s="144">
        <v>2</v>
      </c>
      <c r="C26" s="131" t="s">
        <v>638</v>
      </c>
      <c r="D26" s="94"/>
      <c r="E26" s="94"/>
      <c r="F26" s="94"/>
      <c r="G26" s="94"/>
    </row>
    <row r="27" spans="2:7" ht="15.75" x14ac:dyDescent="0.3">
      <c r="B27" s="144">
        <v>6</v>
      </c>
      <c r="C27" s="131" t="s">
        <v>639</v>
      </c>
      <c r="D27" s="94"/>
      <c r="E27" s="94"/>
      <c r="F27" s="94"/>
      <c r="G27" s="94"/>
    </row>
    <row r="28" spans="2:7" ht="15.75" x14ac:dyDescent="0.3">
      <c r="B28" s="144"/>
      <c r="C28" s="154"/>
      <c r="D28" s="94"/>
      <c r="E28" s="94"/>
      <c r="F28" s="94"/>
      <c r="G28" s="94"/>
    </row>
    <row r="29" spans="2:7" ht="15.75" x14ac:dyDescent="0.3">
      <c r="B29" s="144"/>
      <c r="C29" s="154" t="s">
        <v>640</v>
      </c>
      <c r="D29" s="94"/>
      <c r="E29" s="94"/>
      <c r="F29" s="94"/>
      <c r="G29" s="94"/>
    </row>
    <row r="30" spans="2:7" ht="15.75" x14ac:dyDescent="0.3">
      <c r="B30" s="144">
        <v>3</v>
      </c>
      <c r="C30" s="131" t="s">
        <v>641</v>
      </c>
      <c r="D30" s="94"/>
      <c r="E30" s="94"/>
      <c r="F30" s="94"/>
      <c r="G30" s="94"/>
    </row>
    <row r="31" spans="2:7" ht="15.75" x14ac:dyDescent="0.3">
      <c r="B31" s="144">
        <v>6</v>
      </c>
      <c r="C31" s="131" t="s">
        <v>642</v>
      </c>
      <c r="D31" s="94"/>
      <c r="E31" s="94"/>
      <c r="F31" s="94"/>
      <c r="G31" s="94"/>
    </row>
    <row r="32" spans="2:7" ht="15.75" x14ac:dyDescent="0.3">
      <c r="B32" s="144">
        <v>11</v>
      </c>
      <c r="C32" s="131" t="s">
        <v>643</v>
      </c>
      <c r="D32" s="94"/>
      <c r="E32" s="94"/>
      <c r="F32" s="94"/>
      <c r="G32" s="94"/>
    </row>
    <row r="33" spans="2:7" ht="15.75" x14ac:dyDescent="0.3">
      <c r="B33" s="144">
        <v>17</v>
      </c>
      <c r="C33" s="131" t="s">
        <v>644</v>
      </c>
      <c r="D33" s="94"/>
      <c r="E33" s="94"/>
      <c r="F33" s="94"/>
      <c r="G33" s="94"/>
    </row>
    <row r="34" spans="2:7" ht="15.75" x14ac:dyDescent="0.3">
      <c r="B34" s="144"/>
      <c r="C34" s="94"/>
      <c r="D34" s="94"/>
      <c r="E34" s="85"/>
      <c r="F34" s="94"/>
      <c r="G34" s="94"/>
    </row>
    <row r="35" spans="2:7" ht="15.75" x14ac:dyDescent="0.3">
      <c r="B35" s="144"/>
      <c r="C35" s="154" t="s">
        <v>645</v>
      </c>
      <c r="D35" s="94"/>
      <c r="E35" s="94"/>
      <c r="F35" s="94"/>
      <c r="G35" s="94"/>
    </row>
    <row r="36" spans="2:7" ht="15.75" x14ac:dyDescent="0.3">
      <c r="B36" s="144">
        <v>3</v>
      </c>
      <c r="C36" s="131" t="s">
        <v>646</v>
      </c>
      <c r="D36" s="94"/>
      <c r="E36" s="94"/>
      <c r="F36" s="94"/>
      <c r="G36" s="94"/>
    </row>
    <row r="37" spans="2:7" ht="15.75" x14ac:dyDescent="0.3">
      <c r="B37" s="144">
        <v>6</v>
      </c>
      <c r="C37" s="131" t="s">
        <v>647</v>
      </c>
      <c r="D37" s="94"/>
      <c r="E37" s="94"/>
      <c r="F37" s="94"/>
      <c r="G37" s="94"/>
    </row>
    <row r="38" spans="2:7" ht="15.75" x14ac:dyDescent="0.3">
      <c r="B38" s="144">
        <v>11</v>
      </c>
      <c r="C38" s="131" t="s">
        <v>385</v>
      </c>
      <c r="D38" s="94"/>
      <c r="E38" s="94"/>
      <c r="F38" s="94"/>
      <c r="G38" s="94"/>
    </row>
    <row r="39" spans="2:7" ht="15.75" x14ac:dyDescent="0.3">
      <c r="B39" s="144">
        <v>17</v>
      </c>
      <c r="C39" s="131" t="s">
        <v>648</v>
      </c>
      <c r="D39" s="94"/>
      <c r="E39" s="94"/>
      <c r="F39" s="94"/>
      <c r="G39" s="94"/>
    </row>
    <row r="40" spans="2:7" ht="15.75" x14ac:dyDescent="0.3">
      <c r="B40" s="144"/>
      <c r="C40" s="155"/>
      <c r="D40" s="94"/>
      <c r="E40" s="94"/>
      <c r="F40" s="94"/>
      <c r="G40" s="94"/>
    </row>
    <row r="41" spans="2:7" ht="15.75" x14ac:dyDescent="0.3">
      <c r="B41" s="144"/>
      <c r="C41" s="154" t="s">
        <v>649</v>
      </c>
      <c r="D41" s="94"/>
      <c r="E41" s="94"/>
      <c r="F41" s="94"/>
      <c r="G41" s="94"/>
    </row>
    <row r="42" spans="2:7" ht="15.75" x14ac:dyDescent="0.3">
      <c r="B42" s="144">
        <v>3</v>
      </c>
      <c r="C42" s="131" t="s">
        <v>650</v>
      </c>
      <c r="D42" s="94"/>
      <c r="E42" s="94"/>
      <c r="F42" s="94"/>
      <c r="G42" s="94"/>
    </row>
    <row r="43" spans="2:7" ht="15.75" x14ac:dyDescent="0.3">
      <c r="B43" s="144" t="s">
        <v>651</v>
      </c>
      <c r="C43" s="131" t="s">
        <v>652</v>
      </c>
      <c r="D43" s="94"/>
      <c r="E43" s="94"/>
      <c r="F43" s="94"/>
      <c r="G43" s="94"/>
    </row>
  </sheetData>
  <conditionalFormatting sqref="B29:C33">
    <cfRule type="expression" dxfId="45" priority="2">
      <formula>AND($C$9&lt;&gt;$C$29)</formula>
    </cfRule>
  </conditionalFormatting>
  <conditionalFormatting sqref="B35:C39">
    <cfRule type="expression" dxfId="44" priority="3">
      <formula>AND($C$9&lt;&gt;$C$35)</formula>
    </cfRule>
  </conditionalFormatting>
  <conditionalFormatting sqref="B41:C43">
    <cfRule type="expression" dxfId="43" priority="4">
      <formula>AND($C$9&lt;&gt;$C$41)</formula>
    </cfRule>
  </conditionalFormatting>
  <hyperlinks>
    <hyperlink ref="C5" location="'Feature Desc.'!A1180" display="Unarmored Defense" xr:uid="{00000000-0004-0000-0800-000000000000}"/>
    <hyperlink ref="C6" location="'Feature Desc.'!A1185" display="Martial Arts" xr:uid="{00000000-0004-0000-0800-000001000000}"/>
    <hyperlink ref="C7" location="'Feature Desc.'!A1216" display="Ki (moves below)" xr:uid="{00000000-0004-0000-0800-000002000000}"/>
    <hyperlink ref="C8" location="'Feature Desc.'!A1251" display="Unarmored Movement" xr:uid="{00000000-0004-0000-0800-000003000000}"/>
    <hyperlink ref="C10" location="'Feature Desc.'!A1260" display="Deflect Missiles" xr:uid="{00000000-0004-0000-0800-000004000000}"/>
    <hyperlink ref="C11" location="'Feature Desc.'!A1276" display="Slow Fall" xr:uid="{00000000-0004-0000-0800-000005000000}"/>
    <hyperlink ref="C12" location="'Feature Desc.'!A1281" display="Extra Attack (Monk)" xr:uid="{00000000-0004-0000-0800-000006000000}"/>
    <hyperlink ref="C13" location="'Feature Desc.'!A1293" display="Ki-Empowered Strikes" xr:uid="{00000000-0004-0000-0800-000007000000}"/>
    <hyperlink ref="C14" location="'Feature Desc.'!A1298" display="Evasion" xr:uid="{00000000-0004-0000-0800-000008000000}"/>
    <hyperlink ref="C15" location="'Feature Desc.'!A1307" display="Stillness of Mind" xr:uid="{00000000-0004-0000-0800-000009000000}"/>
    <hyperlink ref="C16" location="'Feature Desc.'!A1312" display="Puirity of Body" xr:uid="{00000000-0004-0000-0800-00000A000000}"/>
    <hyperlink ref="C17" location="'Feature Desc.'!A1316" display="Tounge of the Sun and Moon" xr:uid="{00000000-0004-0000-0800-00000B000000}"/>
    <hyperlink ref="C18" location="'Feature Desc.'!A1322" display="Diamond Soul" xr:uid="{00000000-0004-0000-0800-00000C000000}"/>
    <hyperlink ref="C19" location="'Feature Desc.'!A1329" display="Timeless Body" xr:uid="{00000000-0004-0000-0800-00000D000000}"/>
    <hyperlink ref="C20" location="'Feature Desc.'!A1335" display="Empty Body" xr:uid="{00000000-0004-0000-0800-00000E000000}"/>
    <hyperlink ref="C21" location="'Feature Desc.'!A1345" display="Perfect Self" xr:uid="{00000000-0004-0000-0800-00000F000000}"/>
    <hyperlink ref="C24" location="'Feature Desc.'!A1237" display="Ki: Flurry of Blows" xr:uid="{00000000-0004-0000-0800-000010000000}"/>
    <hyperlink ref="C25" location="'Feature Desc.'!A1242" display="Ki: Patient Defense" xr:uid="{00000000-0004-0000-0800-000011000000}"/>
    <hyperlink ref="C26" location="'Feature Desc.'!A1246" display="Ki: Step of the Wind" xr:uid="{00000000-0004-0000-0800-000012000000}"/>
    <hyperlink ref="C27" location="'Feature Desc.'!A1246" display="Ki: Stunning Strike" xr:uid="{00000000-0004-0000-0800-000013000000}"/>
    <hyperlink ref="C30" location="'Feature Desc.'!A1349" display="Open Hand Technique" xr:uid="{00000000-0004-0000-0800-000014000000}"/>
    <hyperlink ref="C31" location="'Feature Desc.'!A1361" display="Wholeness of Body" xr:uid="{00000000-0004-0000-0800-000015000000}"/>
    <hyperlink ref="C32" location="'Feature Desc.'!A1367" display="Tranquility" xr:uid="{00000000-0004-0000-0800-000016000000}"/>
    <hyperlink ref="C33" location="'Feature Desc.'!A1376" display="Quivering Palm" xr:uid="{00000000-0004-0000-0800-000017000000}"/>
    <hyperlink ref="C36" location="'Feature Desc.'!A1392" display="Shadow Arts" xr:uid="{00000000-0004-0000-0800-000018000000}"/>
    <hyperlink ref="C37" location="'Feature Desc.'!A1400" display="Shadow Step" xr:uid="{00000000-0004-0000-0800-000019000000}"/>
    <hyperlink ref="C38" location="'Feature Desc.'!A1408" display="Cloak of Shadows" xr:uid="{00000000-0004-0000-0800-00001A000000}"/>
    <hyperlink ref="C39" location="'Feature Desc.'!A1415" display="Opportunist" xr:uid="{00000000-0004-0000-0800-00001B000000}"/>
    <hyperlink ref="C42" location="'Feature Desc.'!A1422" display="Disciple of the Elements" xr:uid="{00000000-0004-0000-0800-00001C000000}"/>
    <hyperlink ref="C43" location="'Feature Desc.'!A1429" display="Elemental Disciplines" xr:uid="{00000000-0004-0000-0800-00001D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Classes!$J$164:$J$167</xm:f>
          </x14:formula1>
          <x14:formula2>
            <xm:f>0</xm:f>
          </x14:formula2>
          <xm:sqref>C9</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604</TotalTime>
  <Application>Microsoft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Readme</vt:lpstr>
      <vt:lpstr>Character</vt:lpstr>
      <vt:lpstr>Inventory</vt:lpstr>
      <vt:lpstr>Barbarian</vt:lpstr>
      <vt:lpstr>Bard</vt:lpstr>
      <vt:lpstr>Cleric</vt:lpstr>
      <vt:lpstr>Druid</vt:lpstr>
      <vt:lpstr>Fighter</vt:lpstr>
      <vt:lpstr>Monk</vt:lpstr>
      <vt:lpstr>Paladin</vt:lpstr>
      <vt:lpstr>Ranger</vt:lpstr>
      <vt:lpstr>Rogue</vt:lpstr>
      <vt:lpstr>Sorcerer</vt:lpstr>
      <vt:lpstr>Warlock</vt:lpstr>
      <vt:lpstr>Wizard</vt:lpstr>
      <vt:lpstr>Spell Desc.</vt:lpstr>
      <vt:lpstr>Feature Desc.</vt:lpstr>
      <vt:lpstr>Races</vt:lpstr>
      <vt:lpstr>Classes</vt:lpstr>
      <vt:lpstr>Druid!_FilterDatabase</vt:lpstr>
      <vt:lpstr>Inventory!_FilterDatabase</vt:lpstr>
      <vt:lpstr>Races!_FilterDatabase</vt:lpstr>
      <vt:lpstr>Domains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DnD 5e Character Sheet</dc:title>
  <dc:subject/>
  <dc:creator/>
  <dc:description/>
  <cp:lastModifiedBy>Jorian Brusind</cp:lastModifiedBy>
  <cp:revision>5</cp:revision>
  <dcterms:created xsi:type="dcterms:W3CDTF">2014-11-01T12:46:44Z</dcterms:created>
  <dcterms:modified xsi:type="dcterms:W3CDTF">2021-02-21T06:15:24Z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