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hristianDalton\Desktop\Projects to be put on portfolio\Excel\"/>
    </mc:Choice>
  </mc:AlternateContent>
  <xr:revisionPtr revIDLastSave="0" documentId="13_ncr:1_{76510F47-8B18-4E33-ACC2-A2B63AC5160D}" xr6:coauthVersionLast="47" xr6:coauthVersionMax="47" xr10:uidLastSave="{00000000-0000-0000-0000-000000000000}"/>
  <bookViews>
    <workbookView xWindow="-110" yWindow="-110" windowWidth="19420" windowHeight="11020" xr2:uid="{13F81D71-A7DF-4D57-83AB-E334EDE24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I47" i="1"/>
  <c r="J47" i="1"/>
  <c r="K47" i="1"/>
  <c r="M47" i="1"/>
  <c r="N47" i="1"/>
  <c r="O47" i="1"/>
  <c r="P47" i="1"/>
  <c r="Q47" i="1"/>
  <c r="S47" i="1"/>
  <c r="T47" i="1"/>
  <c r="U47" i="1"/>
  <c r="V47" i="1"/>
  <c r="W47" i="1"/>
  <c r="Y47" i="1"/>
  <c r="Z47" i="1"/>
  <c r="AA47" i="1"/>
  <c r="AB47" i="1"/>
  <c r="AC47" i="1"/>
  <c r="AE47" i="1"/>
  <c r="AF47" i="1"/>
  <c r="AG47" i="1"/>
  <c r="AH47" i="1"/>
  <c r="AI47" i="1"/>
  <c r="AK47" i="1"/>
  <c r="AL47" i="1"/>
  <c r="AM47" i="1"/>
  <c r="AN47" i="1"/>
  <c r="AO47" i="1"/>
  <c r="AQ47" i="1"/>
  <c r="AR47" i="1"/>
  <c r="AS47" i="1"/>
  <c r="AT47" i="1"/>
  <c r="AU47" i="1"/>
  <c r="AW47" i="1"/>
  <c r="AX47" i="1"/>
  <c r="AY47" i="1"/>
  <c r="AZ47" i="1"/>
  <c r="BA47" i="1"/>
  <c r="BB47" i="1"/>
  <c r="BD47" i="1"/>
  <c r="BE47" i="1"/>
  <c r="BF47" i="1"/>
  <c r="BG47" i="1"/>
  <c r="BH47" i="1"/>
  <c r="BJ47" i="1"/>
  <c r="BK47" i="1"/>
  <c r="BL47" i="1"/>
  <c r="BM47" i="1"/>
  <c r="BN47" i="1"/>
  <c r="BP47" i="1"/>
  <c r="BQ47" i="1"/>
  <c r="BR47" i="1"/>
  <c r="BS47" i="1"/>
  <c r="BT47" i="1"/>
  <c r="BV47" i="1"/>
  <c r="BW47" i="1"/>
  <c r="BX47" i="1"/>
  <c r="BY47" i="1"/>
  <c r="G47" i="1"/>
  <c r="H45" i="1"/>
  <c r="I45" i="1"/>
  <c r="J45" i="1"/>
  <c r="K45" i="1"/>
  <c r="M45" i="1"/>
  <c r="N45" i="1"/>
  <c r="O45" i="1"/>
  <c r="P45" i="1"/>
  <c r="Q45" i="1"/>
  <c r="S45" i="1"/>
  <c r="T45" i="1"/>
  <c r="U45" i="1"/>
  <c r="V45" i="1"/>
  <c r="W45" i="1"/>
  <c r="Y45" i="1"/>
  <c r="Z45" i="1"/>
  <c r="AA45" i="1"/>
  <c r="AB45" i="1"/>
  <c r="AC45" i="1"/>
  <c r="AE45" i="1"/>
  <c r="AF45" i="1"/>
  <c r="AG45" i="1"/>
  <c r="AH45" i="1"/>
  <c r="AI45" i="1"/>
  <c r="AK45" i="1"/>
  <c r="AL45" i="1"/>
  <c r="AM45" i="1"/>
  <c r="AN45" i="1"/>
  <c r="AO45" i="1"/>
  <c r="AQ45" i="1"/>
  <c r="AR45" i="1"/>
  <c r="AS45" i="1"/>
  <c r="AT45" i="1"/>
  <c r="AU45" i="1"/>
  <c r="AW45" i="1"/>
  <c r="AX45" i="1"/>
  <c r="AY45" i="1"/>
  <c r="AZ45" i="1"/>
  <c r="BA45" i="1"/>
  <c r="BB45" i="1"/>
  <c r="BD45" i="1"/>
  <c r="BE45" i="1"/>
  <c r="BF45" i="1"/>
  <c r="BG45" i="1"/>
  <c r="BH45" i="1"/>
  <c r="BJ45" i="1"/>
  <c r="BK45" i="1"/>
  <c r="BL45" i="1"/>
  <c r="BM45" i="1"/>
  <c r="BN45" i="1"/>
  <c r="BP45" i="1"/>
  <c r="BQ45" i="1"/>
  <c r="BR45" i="1"/>
  <c r="BS45" i="1"/>
  <c r="BT45" i="1"/>
  <c r="BV45" i="1"/>
  <c r="BW45" i="1"/>
  <c r="BX45" i="1"/>
  <c r="BY45" i="1"/>
  <c r="G45" i="1"/>
  <c r="H44" i="1"/>
  <c r="I44" i="1"/>
  <c r="J44" i="1"/>
  <c r="K44" i="1"/>
  <c r="M44" i="1"/>
  <c r="N44" i="1"/>
  <c r="O44" i="1"/>
  <c r="P44" i="1"/>
  <c r="Q44" i="1"/>
  <c r="S44" i="1"/>
  <c r="T44" i="1"/>
  <c r="U44" i="1"/>
  <c r="V44" i="1"/>
  <c r="W44" i="1"/>
  <c r="Y44" i="1"/>
  <c r="Z44" i="1"/>
  <c r="AA44" i="1"/>
  <c r="AB44" i="1"/>
  <c r="AC44" i="1"/>
  <c r="AE44" i="1"/>
  <c r="AF44" i="1"/>
  <c r="AG44" i="1"/>
  <c r="AH44" i="1"/>
  <c r="AI44" i="1"/>
  <c r="AK44" i="1"/>
  <c r="AL44" i="1"/>
  <c r="AM44" i="1"/>
  <c r="AN44" i="1"/>
  <c r="AO44" i="1"/>
  <c r="AQ44" i="1"/>
  <c r="AR44" i="1"/>
  <c r="AS44" i="1"/>
  <c r="AT44" i="1"/>
  <c r="AU44" i="1"/>
  <c r="AW44" i="1"/>
  <c r="AX44" i="1"/>
  <c r="AY44" i="1"/>
  <c r="AZ44" i="1"/>
  <c r="BA44" i="1"/>
  <c r="BB44" i="1"/>
  <c r="BD44" i="1"/>
  <c r="BE44" i="1"/>
  <c r="BF44" i="1"/>
  <c r="BG44" i="1"/>
  <c r="BH44" i="1"/>
  <c r="BJ44" i="1"/>
  <c r="BK44" i="1"/>
  <c r="BL44" i="1"/>
  <c r="BM44" i="1"/>
  <c r="BN44" i="1"/>
  <c r="BP44" i="1"/>
  <c r="BQ44" i="1"/>
  <c r="BR44" i="1"/>
  <c r="BS44" i="1"/>
  <c r="BT44" i="1"/>
  <c r="BV44" i="1"/>
  <c r="BW44" i="1"/>
  <c r="BX44" i="1"/>
  <c r="BY44" i="1"/>
  <c r="G44" i="1"/>
  <c r="H43" i="1"/>
  <c r="I43" i="1"/>
  <c r="J43" i="1"/>
  <c r="K43" i="1"/>
  <c r="M43" i="1"/>
  <c r="N43" i="1"/>
  <c r="O43" i="1"/>
  <c r="P43" i="1"/>
  <c r="Q43" i="1"/>
  <c r="S43" i="1"/>
  <c r="T43" i="1"/>
  <c r="U43" i="1"/>
  <c r="V43" i="1"/>
  <c r="W43" i="1"/>
  <c r="Y43" i="1"/>
  <c r="Z43" i="1"/>
  <c r="AA43" i="1"/>
  <c r="AB43" i="1"/>
  <c r="AC43" i="1"/>
  <c r="AE43" i="1"/>
  <c r="AF43" i="1"/>
  <c r="AG43" i="1"/>
  <c r="AH43" i="1"/>
  <c r="AI43" i="1"/>
  <c r="AK43" i="1"/>
  <c r="AL43" i="1"/>
  <c r="AM43" i="1"/>
  <c r="AN43" i="1"/>
  <c r="AO43" i="1"/>
  <c r="AQ43" i="1"/>
  <c r="AR43" i="1"/>
  <c r="AS43" i="1"/>
  <c r="AT43" i="1"/>
  <c r="AU43" i="1"/>
  <c r="AW43" i="1"/>
  <c r="AX43" i="1"/>
  <c r="AY43" i="1"/>
  <c r="AZ43" i="1"/>
  <c r="BA43" i="1"/>
  <c r="BB43" i="1"/>
  <c r="BD43" i="1"/>
  <c r="BE43" i="1"/>
  <c r="BF43" i="1"/>
  <c r="BG43" i="1"/>
  <c r="BH43" i="1"/>
  <c r="BJ43" i="1"/>
  <c r="BK43" i="1"/>
  <c r="BL43" i="1"/>
  <c r="BM43" i="1"/>
  <c r="BN43" i="1"/>
  <c r="BP43" i="1"/>
  <c r="BQ43" i="1"/>
  <c r="BR43" i="1"/>
  <c r="BS43" i="1"/>
  <c r="BT43" i="1"/>
  <c r="BV43" i="1"/>
  <c r="BW43" i="1"/>
  <c r="BX43" i="1"/>
  <c r="BY43" i="1"/>
  <c r="G43" i="1"/>
  <c r="C42" i="1"/>
  <c r="C41" i="1"/>
  <c r="C54" i="1" s="1"/>
  <c r="B36" i="1"/>
  <c r="B35" i="1"/>
  <c r="BC32" i="1"/>
  <c r="BI32" i="1"/>
  <c r="BC33" i="1"/>
  <c r="BI33" i="1"/>
  <c r="BC34" i="1"/>
  <c r="BI34" i="1"/>
  <c r="F32" i="1"/>
  <c r="F33" i="1"/>
  <c r="F34" i="1"/>
  <c r="BU34" i="1"/>
  <c r="BO34" i="1"/>
  <c r="AV34" i="1"/>
  <c r="AP34" i="1"/>
  <c r="AJ34" i="1"/>
  <c r="AD34" i="1"/>
  <c r="X34" i="1"/>
  <c r="R34" i="1"/>
  <c r="L34" i="1"/>
  <c r="BU33" i="1"/>
  <c r="BO33" i="1"/>
  <c r="AV33" i="1"/>
  <c r="AP33" i="1"/>
  <c r="AJ33" i="1"/>
  <c r="AD33" i="1"/>
  <c r="X33" i="1"/>
  <c r="R33" i="1"/>
  <c r="L33" i="1"/>
  <c r="BU32" i="1"/>
  <c r="BO32" i="1"/>
  <c r="AV32" i="1"/>
  <c r="AP32" i="1"/>
  <c r="AJ32" i="1"/>
  <c r="AD32" i="1"/>
  <c r="X32" i="1"/>
  <c r="R32" i="1"/>
  <c r="L32" i="1"/>
  <c r="BT30" i="1"/>
  <c r="BN30" i="1"/>
  <c r="BH30" i="1"/>
  <c r="BB30" i="1"/>
  <c r="AU30" i="1"/>
  <c r="AO30" i="1"/>
  <c r="AI30" i="1"/>
  <c r="AC30" i="1"/>
  <c r="W30" i="1"/>
  <c r="Q30" i="1"/>
  <c r="K30" i="1"/>
  <c r="E30" i="1"/>
  <c r="BS29" i="1"/>
  <c r="BM29" i="1"/>
  <c r="BG29" i="1"/>
  <c r="BA29" i="1"/>
  <c r="AT29" i="1"/>
  <c r="AN29" i="1"/>
  <c r="AH29" i="1"/>
  <c r="AB29" i="1"/>
  <c r="V29" i="1"/>
  <c r="P29" i="1"/>
  <c r="J29" i="1"/>
  <c r="D29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L3" i="1" s="1"/>
  <c r="L4" i="1" s="1"/>
  <c r="C38" i="1" l="1"/>
  <c r="C39" i="1"/>
  <c r="B34" i="1"/>
  <c r="B33" i="1"/>
  <c r="C40" i="1"/>
  <c r="C53" i="1"/>
  <c r="B32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R3" i="1" s="1"/>
  <c r="R4" i="1" s="1"/>
  <c r="L47" i="1" l="1"/>
  <c r="L43" i="1"/>
  <c r="L44" i="1"/>
  <c r="L45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X3" i="1" s="1"/>
  <c r="X4" i="1" s="1"/>
  <c r="R45" i="1" l="1"/>
  <c r="R47" i="1"/>
  <c r="R44" i="1"/>
  <c r="R43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AD3" i="1" s="1"/>
  <c r="AD4" i="1" s="1"/>
  <c r="X44" i="1" l="1"/>
  <c r="X43" i="1"/>
  <c r="X47" i="1"/>
  <c r="X45" i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J3" i="1" s="1"/>
  <c r="AJ4" i="1" s="1"/>
  <c r="AD47" i="1" l="1"/>
  <c r="AD45" i="1"/>
  <c r="AD44" i="1"/>
  <c r="AD43" i="1"/>
  <c r="AJ5" i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V3" i="1" l="1"/>
  <c r="AV4" i="1" s="1"/>
  <c r="AJ44" i="1"/>
  <c r="AJ43" i="1"/>
  <c r="AJ47" i="1"/>
  <c r="AJ45" i="1"/>
  <c r="AP44" i="1" l="1"/>
  <c r="AP43" i="1"/>
  <c r="AP47" i="1"/>
  <c r="AP45" i="1"/>
  <c r="AV5" i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AV44" i="1" l="1"/>
  <c r="AV43" i="1"/>
  <c r="BI3" i="1"/>
  <c r="BI4" i="1" s="1"/>
  <c r="AV47" i="1"/>
  <c r="AV45" i="1"/>
  <c r="BC43" i="1" l="1"/>
  <c r="BC44" i="1"/>
  <c r="BC45" i="1"/>
  <c r="BC47" i="1"/>
  <c r="BI5" i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U3" i="1" s="1"/>
  <c r="BU4" i="1" s="1"/>
  <c r="BU5" i="1" s="1"/>
  <c r="BI43" i="1" l="1"/>
  <c r="BI44" i="1"/>
  <c r="BI45" i="1"/>
  <c r="BI47" i="1"/>
  <c r="BO43" i="1" l="1"/>
  <c r="BO44" i="1"/>
  <c r="BO45" i="1"/>
  <c r="BO47" i="1"/>
  <c r="BU6" i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43" i="1" l="1"/>
  <c r="C43" i="1" s="1"/>
  <c r="C56" i="1" s="1"/>
  <c r="BU44" i="1"/>
  <c r="C44" i="1" s="1"/>
  <c r="C57" i="1" s="1"/>
  <c r="BU45" i="1"/>
  <c r="C45" i="1" s="1"/>
  <c r="BU47" i="1"/>
  <c r="C47" i="1" s="1"/>
  <c r="C55" i="1" s="1"/>
  <c r="C46" i="1" l="1"/>
</calcChain>
</file>

<file path=xl/sharedStrings.xml><?xml version="1.0" encoding="utf-8"?>
<sst xmlns="http://schemas.openxmlformats.org/spreadsheetml/2006/main" count="375" uniqueCount="92">
  <si>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</si>
  <si>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</si>
  <si>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</si>
  <si>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</si>
  <si>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</si>
  <si>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</si>
  <si>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</si>
  <si>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</si>
  <si>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</si>
  <si>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</si>
  <si>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</si>
  <si>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</si>
  <si>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Date</t>
  </si>
  <si>
    <t>Income</t>
  </si>
  <si>
    <t>Expense</t>
  </si>
  <si>
    <t>Total Balance</t>
  </si>
  <si>
    <t>Note</t>
  </si>
  <si>
    <t>Carry over savings</t>
  </si>
  <si>
    <t>Grab Food</t>
  </si>
  <si>
    <t>Travel: Ticket Purchase</t>
  </si>
  <si>
    <t>Birthday Party</t>
  </si>
  <si>
    <t>Savings: MP2 Kickoff</t>
  </si>
  <si>
    <t>Savings: MP2 Monthly</t>
  </si>
  <si>
    <t>Subscription: Netflix</t>
  </si>
  <si>
    <t>Debt: Friend A asked for help</t>
  </si>
  <si>
    <t>Bar hopping with friends</t>
  </si>
  <si>
    <t>Travel: Hotel, Souvenirs, Rides, and Food</t>
  </si>
  <si>
    <t>Car Repair/Maintenance</t>
  </si>
  <si>
    <t>Subscription: Cable TV</t>
  </si>
  <si>
    <t>Dinner out with cousins</t>
  </si>
  <si>
    <t>Treat for Parents' Anniversary</t>
  </si>
  <si>
    <t>Dinner out with friends</t>
  </si>
  <si>
    <t>Subscription: Postpaid Phone</t>
  </si>
  <si>
    <t>Valentine's Day Date</t>
  </si>
  <si>
    <t>Medicine Expenses</t>
  </si>
  <si>
    <t>Salary</t>
  </si>
  <si>
    <t>Grocery</t>
  </si>
  <si>
    <t>Credit Card</t>
  </si>
  <si>
    <t>Emergency Hospital Bills</t>
  </si>
  <si>
    <t>Salary (13th Month Pay)</t>
  </si>
  <si>
    <t>Utility: Electricity</t>
  </si>
  <si>
    <t>December Gift Giving Expenses</t>
  </si>
  <si>
    <t>Utility: Water</t>
  </si>
  <si>
    <t>Utility: Rent</t>
  </si>
  <si>
    <t>Utility: Internet</t>
  </si>
  <si>
    <t>Remittance: Grandparents</t>
  </si>
  <si>
    <t>Remittance: Parents</t>
  </si>
  <si>
    <t>Utility: Car Fuel</t>
  </si>
  <si>
    <t>Salary (Mid Year Bonus)</t>
  </si>
  <si>
    <t>Total Income per month:</t>
  </si>
  <si>
    <t>Total Expense per month:</t>
  </si>
  <si>
    <t>Questions:</t>
  </si>
  <si>
    <t>1. How much is the person spending on Grab Food per month (average)?</t>
  </si>
  <si>
    <t>2. How much is the person spending on Utilities per month (average)?</t>
  </si>
  <si>
    <t>3. How much is the person spending on Car related expenses per month (average)?</t>
  </si>
  <si>
    <t>4. How much is the person spending on Travels for the whole year?</t>
  </si>
  <si>
    <t>5. What is the average expense on car fuel for the entire year?</t>
  </si>
  <si>
    <t>6.  Summarize the entire Year and divide the categories into the following:
- Salary (all types)
- Car related expenses (including car fuel)
- Utilities (including car fuel)
- Subscriptions
- Travel expenses
- Credit Card
- Groceries
-MP2 Savings
-Other expenses (dates, birthdays, leisures, etc.)
THEN: Create a pie chart showing this summary</t>
  </si>
  <si>
    <t>Salary (all types)</t>
  </si>
  <si>
    <t>Car Related Expenses (including car fuel)</t>
  </si>
  <si>
    <t>Utilities (including car fuel)</t>
  </si>
  <si>
    <t>Subscriptions</t>
  </si>
  <si>
    <t>Travel Expenses</t>
  </si>
  <si>
    <t>Groceries</t>
  </si>
  <si>
    <t>MP2 Savings</t>
  </si>
  <si>
    <t>Other Expenes</t>
  </si>
  <si>
    <t>Sum of Parents + GrandParents</t>
  </si>
  <si>
    <t>7. Create a bar graph showing the Total income vs total expense of the person per month</t>
  </si>
  <si>
    <t>8. Create a line graph showing both electricty and water expenses for the entire year</t>
  </si>
  <si>
    <t>9. Do conditional formatting on the expense column:
- if the expense is credit card and it's more than 20,000, color the cell red, else - color it green
- if the expense is electricity and the amount is less than 4,000, color the cell green, else color it red
- if the expense on the grocery is less than 10k, color it green, else - color it red</t>
  </si>
  <si>
    <t>10. How much is this person going to save if he will remove all subscriptions he currently have?</t>
  </si>
  <si>
    <t>11. Create a Radar graph showing the following average categories for the entire year:
- average utilities
- average subscriptions
- average of sum of remittance to parents + grandparents
- average of credit card
-average of groceries</t>
  </si>
  <si>
    <t>Average Utilities</t>
  </si>
  <si>
    <t>Average Subscriptions</t>
  </si>
  <si>
    <t>Average Remittances</t>
  </si>
  <si>
    <t>Average Credit Card</t>
  </si>
  <si>
    <t>Average Groceries</t>
  </si>
  <si>
    <t>January 2024</t>
  </si>
  <si>
    <t>February 2024</t>
  </si>
  <si>
    <t>March 2024</t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</si>
  <si>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</si>
  <si>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</si>
  <si>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</si>
  <si>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</si>
  <si>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</si>
  <si>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</si>
  <si>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</si>
  <si>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</si>
  <si>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</si>
  <si>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Electricity</t>
  </si>
  <si>
    <t>Water</t>
  </si>
  <si>
    <t>Author: John Christian C. Dalton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</si>
</sst>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2" fontId="0" fillId="0" borderId="0" xfId="0" applyNumberFormat="1"/>
    <xf numFmtId="17" fontId="0" fillId="0" borderId="0" xfId="0" applyNumberFormat="1"/>
    <xf numFmtId="0" fontId="0" fillId="0" borderId="0" xfId="0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7.Bar graph showing the Total income vs total expense of the person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Sheet1!$B$63:$B$74</c:f>
              <c:strCache>
                <c:ptCount val="12"/>
                <c:pt idx="0">
                  <c:v>January 2024</c:v>
                </c:pt>
                <c:pt idx="1">
                  <c:v>February 2024</c:v>
                </c:pt>
                <c:pt idx="2">
                  <c:v>March 2024</c:v>
                </c:pt>
                <c:pt idx="3">
                  <c:v>April 2024</c:v>
                </c:pt>
                <c:pt idx="4">
                  <c:v>May 2024</c:v>
                </c:pt>
                <c:pt idx="5">
                  <c:v>June 2024</c:v>
                </c:pt>
                <c:pt idx="6">
                  <c:v>July 2024</c:v>
                </c:pt>
                <c:pt idx="7">
                  <c:v>August 2024</c:v>
                </c:pt>
                <c:pt idx="8">
                  <c:v>September 2024</c:v>
                </c:pt>
                <c:pt idx="9">
                  <c:v>October 2024</c:v>
                </c:pt>
                <c:pt idx="10">
                  <c:v>November 2024</c:v>
                </c:pt>
                <c:pt idx="11">
                  <c:v>December 2024</c:v>
                </c:pt>
              </c:strCache>
            </c:strRef>
          </c:cat>
          <c:val>
            <c:numRef>
              <c:f>Sheet1!$C$63:$C$74</c:f>
              <c:numCache>
                <c:formatCode>General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200000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F-45CD-96AD-2D9C91F85080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Sheet1!$B$63:$B$74</c:f>
              <c:strCache>
                <c:ptCount val="12"/>
                <c:pt idx="0">
                  <c:v>January 2024</c:v>
                </c:pt>
                <c:pt idx="1">
                  <c:v>February 2024</c:v>
                </c:pt>
                <c:pt idx="2">
                  <c:v>March 2024</c:v>
                </c:pt>
                <c:pt idx="3">
                  <c:v>April 2024</c:v>
                </c:pt>
                <c:pt idx="4">
                  <c:v>May 2024</c:v>
                </c:pt>
                <c:pt idx="5">
                  <c:v>June 2024</c:v>
                </c:pt>
                <c:pt idx="6">
                  <c:v>July 2024</c:v>
                </c:pt>
                <c:pt idx="7">
                  <c:v>August 2024</c:v>
                </c:pt>
                <c:pt idx="8">
                  <c:v>September 2024</c:v>
                </c:pt>
                <c:pt idx="9">
                  <c:v>October 2024</c:v>
                </c:pt>
                <c:pt idx="10">
                  <c:v>November 2024</c:v>
                </c:pt>
                <c:pt idx="11">
                  <c:v>December 2024</c:v>
                </c:pt>
              </c:strCache>
            </c:strRef>
          </c:cat>
          <c:val>
            <c:numRef>
              <c:f>Sheet1!$D$63:$D$74</c:f>
              <c:numCache>
                <c:formatCode>General</c:formatCode>
                <c:ptCount val="12"/>
                <c:pt idx="0">
                  <c:v>93599</c:v>
                </c:pt>
                <c:pt idx="1">
                  <c:v>79149</c:v>
                </c:pt>
                <c:pt idx="2">
                  <c:v>66124</c:v>
                </c:pt>
                <c:pt idx="3">
                  <c:v>146224</c:v>
                </c:pt>
                <c:pt idx="4">
                  <c:v>158812</c:v>
                </c:pt>
                <c:pt idx="5">
                  <c:v>89649</c:v>
                </c:pt>
                <c:pt idx="6">
                  <c:v>66549</c:v>
                </c:pt>
                <c:pt idx="7">
                  <c:v>156963</c:v>
                </c:pt>
                <c:pt idx="8">
                  <c:v>159699</c:v>
                </c:pt>
                <c:pt idx="9">
                  <c:v>95975</c:v>
                </c:pt>
                <c:pt idx="10">
                  <c:v>102225</c:v>
                </c:pt>
                <c:pt idx="11">
                  <c:v>174925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F-45CD-96AD-2D9C91F85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378751"/>
        <c:axId val="1895366687"/>
        <c:axId val="0"/>
      </c:bar3DChart>
      <c:catAx>
        <c:axId val="1895378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66687"/>
        <c:crosses val="autoZero"/>
        <c:auto val="1"/>
        <c:lblAlgn val="ctr"/>
        <c:lblOffset val="100"/>
        <c:noMultiLvlLbl val="0"/>
      </c:catAx>
      <c:valAx>
        <c:axId val="189536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 8.Line graph showing both electricty and water expenses for the entire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Sheet1!$B$82:$B$93</c:f>
              <c:strCache>
                <c:ptCount val="12"/>
                <c:pt idx="0">
                  <c:v>January 2024</c:v>
                </c:pt>
                <c:pt idx="1">
                  <c:v>February 2024</c:v>
                </c:pt>
                <c:pt idx="2">
                  <c:v>March 2024</c:v>
                </c:pt>
                <c:pt idx="3">
                  <c:v>April 2024</c:v>
                </c:pt>
                <c:pt idx="4">
                  <c:v>May 2024</c:v>
                </c:pt>
                <c:pt idx="5">
                  <c:v>June 2024</c:v>
                </c:pt>
                <c:pt idx="6">
                  <c:v>July 2024</c:v>
                </c:pt>
                <c:pt idx="7">
                  <c:v>August 2024</c:v>
                </c:pt>
                <c:pt idx="8">
                  <c:v>September 2024</c:v>
                </c:pt>
                <c:pt idx="9">
                  <c:v>October 2024</c:v>
                </c:pt>
                <c:pt idx="10">
                  <c:v>November 2024</c:v>
                </c:pt>
                <c:pt idx="11">
                  <c:v>December 2024</c:v>
                </c:pt>
              </c:strCache>
            </c:strRef>
          </c:cat>
          <c:val>
            <c:numRef>
              <c:f>Sheet1!$C$82:$C$93</c:f>
              <c:numCache>
                <c:formatCode>_(* #,##0.00_);_(* \(#,##0.00\);_(* "-"??_);_(@_)</c:formatCode>
                <c:ptCount val="12"/>
                <c:pt idx="0">
                  <c:v>5000</c:v>
                </c:pt>
                <c:pt idx="1">
                  <c:v>4500</c:v>
                </c:pt>
                <c:pt idx="2">
                  <c:v>4700</c:v>
                </c:pt>
                <c:pt idx="3">
                  <c:v>4700</c:v>
                </c:pt>
                <c:pt idx="4">
                  <c:v>4921</c:v>
                </c:pt>
                <c:pt idx="5">
                  <c:v>4500</c:v>
                </c:pt>
                <c:pt idx="6">
                  <c:v>4500</c:v>
                </c:pt>
                <c:pt idx="7">
                  <c:v>4420</c:v>
                </c:pt>
                <c:pt idx="8">
                  <c:v>3300</c:v>
                </c:pt>
                <c:pt idx="9">
                  <c:v>5514</c:v>
                </c:pt>
                <c:pt idx="10">
                  <c:v>5514</c:v>
                </c:pt>
                <c:pt idx="11">
                  <c:v>5514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8-4FCA-9D41-6760EB8450F7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Water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Sheet1!$B$82:$B$93</c:f>
              <c:strCache>
                <c:ptCount val="12"/>
                <c:pt idx="0">
                  <c:v>January 2024</c:v>
                </c:pt>
                <c:pt idx="1">
                  <c:v>February 2024</c:v>
                </c:pt>
                <c:pt idx="2">
                  <c:v>March 2024</c:v>
                </c:pt>
                <c:pt idx="3">
                  <c:v>April 2024</c:v>
                </c:pt>
                <c:pt idx="4">
                  <c:v>May 2024</c:v>
                </c:pt>
                <c:pt idx="5">
                  <c:v>June 2024</c:v>
                </c:pt>
                <c:pt idx="6">
                  <c:v>July 2024</c:v>
                </c:pt>
                <c:pt idx="7">
                  <c:v>August 2024</c:v>
                </c:pt>
                <c:pt idx="8">
                  <c:v>September 2024</c:v>
                </c:pt>
                <c:pt idx="9">
                  <c:v>October 2024</c:v>
                </c:pt>
                <c:pt idx="10">
                  <c:v>November 2024</c:v>
                </c:pt>
                <c:pt idx="11">
                  <c:v>December 2024</c:v>
                </c:pt>
              </c:strCache>
            </c:strRef>
          </c:cat>
          <c:val>
            <c:numRef>
              <c:f>Sheet1!$D$82:$D$93</c:f>
              <c:numCache>
                <c:formatCode>_(* #,##0.00_);_(* \(#,##0.00\);_(* "-"??_);_(@_)</c:formatCode>
                <c:ptCount val="12"/>
                <c:pt idx="0">
                  <c:v>300</c:v>
                </c:pt>
                <c:pt idx="1">
                  <c:v>250</c:v>
                </c:pt>
                <c:pt idx="2">
                  <c:v>295</c:v>
                </c:pt>
                <c:pt idx="3">
                  <c:v>295</c:v>
                </c:pt>
                <c:pt idx="4">
                  <c:v>300</c:v>
                </c:pt>
                <c:pt idx="5">
                  <c:v>500</c:v>
                </c:pt>
                <c:pt idx="6">
                  <c:v>500</c:v>
                </c:pt>
                <c:pt idx="7">
                  <c:v>344</c:v>
                </c:pt>
                <c:pt idx="8">
                  <c:v>250</c:v>
                </c:pt>
                <c:pt idx="9">
                  <c:v>412</c:v>
                </c:pt>
                <c:pt idx="10">
                  <c:v>412</c:v>
                </c:pt>
                <c:pt idx="11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8-4FCA-9D41-6760EB845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592719"/>
        <c:axId val="1892931775"/>
      </c:lineChart>
      <c:catAx>
        <c:axId val="20255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31775"/>
        <c:crosses val="autoZero"/>
        <c:auto val="1"/>
        <c:lblAlgn val="ctr"/>
        <c:lblOffset val="100"/>
        <c:noMultiLvlLbl val="0"/>
      </c:catAx>
      <c:valAx>
        <c:axId val="18929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9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6. Summarize of the entire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1A-4E4B-A244-13C907F18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1A-4E4B-A244-13C907F18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1A-4E4B-A244-13C907F186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1A-4E4B-A244-13C907F186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1A-4E4B-A244-13C907F1867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1A-4E4B-A244-13C907F1867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1A-4E4B-A244-13C907F1867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1A-4E4B-A244-13C907F1867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1A-4E4B-A244-13C907F1867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1A-4E4B-A244-13C907F18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Sheet1!$B$38:$B$47</c:f>
              <c:strCache>
                <c:ptCount val="10"/>
                <c:pt idx="0">
                  <c:v>Salary (all types)</c:v>
                </c:pt>
                <c:pt idx="1">
                  <c:v>Car Related Expenses (including car fuel)</c:v>
                </c:pt>
                <c:pt idx="2">
                  <c:v>Utilities (including car fuel)</c:v>
                </c:pt>
                <c:pt idx="3">
                  <c:v>Subscriptions</c:v>
                </c:pt>
                <c:pt idx="4">
                  <c:v>Travel Expenses</c:v>
                </c:pt>
                <c:pt idx="5">
                  <c:v>Credit Card</c:v>
                </c:pt>
                <c:pt idx="6">
                  <c:v>Groceries</c:v>
                </c:pt>
                <c:pt idx="7">
                  <c:v>MP2 Savings</c:v>
                </c:pt>
                <c:pt idx="8">
                  <c:v>Other Expenes</c:v>
                </c:pt>
                <c:pt idx="9">
                  <c:v>Sum of Parents + GrandParents</c:v>
                </c:pt>
              </c:strCache>
            </c:strRef>
          </c:cat>
          <c:val>
            <c:numRef>
              <c:f>Sheet1!$C$38:$C$47</c:f>
              <c:numCache>
                <c:formatCode>_(* #,##0.00_);_(* \(#,##0.00\);_(* "-"??_);_(@_)</c:formatCode>
                <c:ptCount val="10"/>
                <c:pt idx="0">
                  <c:v>1400000</c:v>
                </c:pt>
                <c:pt idx="1">
                  <c:v>56300</c:v>
                </c:pt>
                <c:pt idx="2">
                  <c:v>255441</c:v>
                </c:pt>
                <c:pt idx="3">
                  <c:v>24000</c:v>
                </c:pt>
                <c:pt idx="4" formatCode="0.00">
                  <c:v>208000</c:v>
                </c:pt>
                <c:pt idx="5">
                  <c:v>168000</c:v>
                </c:pt>
                <c:pt idx="6">
                  <c:v>133000</c:v>
                </c:pt>
                <c:pt idx="7">
                  <c:v>140000</c:v>
                </c:pt>
                <c:pt idx="8">
                  <c:v>405152</c:v>
                </c:pt>
                <c:pt idx="9" formatCode="0.00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9-4E5A-937B-83F9B1BCC0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9. Radar graph showing the following average categories for the entire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Sheet1!$B$53:$B$57</c:f>
              <c:strCache>
                <c:ptCount val="5"/>
                <c:pt idx="0">
                  <c:v>Average Utilities</c:v>
                </c:pt>
                <c:pt idx="1">
                  <c:v>Average Subscriptions</c:v>
                </c:pt>
                <c:pt idx="2">
                  <c:v>Average Remittances</c:v>
                </c:pt>
                <c:pt idx="3">
                  <c:v>Average Credit Card</c:v>
                </c:pt>
                <c:pt idx="4">
                  <c:v>Average Groceries</c:v>
                </c:pt>
              </c:strCache>
            </c:strRef>
          </c:cat>
          <c:val>
            <c:numRef>
              <c:f>Sheet1!$C$53:$C$57</c:f>
              <c:numCache>
                <c:formatCode>_(* #,##0.00_);_(* \(#,##0.00\);_(* "-"??_);_(@_)</c:formatCode>
                <c:ptCount val="5"/>
                <c:pt idx="0" formatCode="General">
                  <c:v>21286.75</c:v>
                </c:pt>
                <c:pt idx="1">
                  <c:v>2000</c:v>
                </c:pt>
                <c:pt idx="2" formatCode="0.00">
                  <c:v>17500</c:v>
                </c:pt>
                <c:pt idx="3">
                  <c:v>14000</c:v>
                </c:pt>
                <c:pt idx="4">
                  <c:v>11083.333333333334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A41-ACCB-7AF5F5B1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3631"/>
        <c:axId val="89856143"/>
      </c:radarChart>
      <c:catAx>
        <c:axId val="898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56143"/>
        <c:crosses val="autoZero"/>
        <c:auto val="1"/>
        <c:lblAlgn val="ctr"/>
        <c:lblOffset val="100"/>
        <c:noMultiLvlLbl val="0"/>
      </c:catAx>
      <c:valAx>
        <c:axId val="89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148165</xdr:colOff>
      <xdr:row>57</xdr:row>
      <xdr:rowOff>92029</xdr:rowOff>
    </xdr:from>
    <xdr:to>
      <xdr:col>9</xdr:col>
      <xdr:colOff>809855</xdr:colOff>
      <xdr:row>78</xdr:row>
      <xdr:rowOff>9204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2F205C-7473-4141-8BE9-26A680D1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129760</xdr:colOff>
      <xdr:row>79</xdr:row>
      <xdr:rowOff>31842</xdr:rowOff>
    </xdr:from>
    <xdr:to>
      <xdr:col>8</xdr:col>
      <xdr:colOff>173934</xdr:colOff>
      <xdr:row>94</xdr:row>
      <xdr:rowOff>14172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B4DD9C-323C-47B2-A7CE-EB8BEF313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295413</xdr:colOff>
      <xdr:row>49</xdr:row>
      <xdr:rowOff>73623</xdr:rowOff>
    </xdr:from>
    <xdr:to>
      <xdr:col>16</xdr:col>
      <xdr:colOff>147247</xdr:colOff>
      <xdr:row>64</xdr:row>
      <xdr:rowOff>50984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5308E5-C26F-49CA-8445-70E9FB8B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174855</xdr:colOff>
      <xdr:row>95</xdr:row>
      <xdr:rowOff>165652</xdr:rowOff>
    </xdr:from>
    <xdr:to>
      <xdr:col>10</xdr:col>
      <xdr:colOff>450942</xdr:colOff>
      <xdr:row>114</xdr:row>
      <xdr:rowOff>165653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C2A90C-3301-45DA-AA24-7AA6BA6C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D0ED-5D35-4869-90AC-EF5C5A5BBD1C}">
  <dimension ref="A1:BY93"/>
  <sheetViews>
    <sheetView tabSelected="1" topLeftCell="A58" zoomScale="64" zoomScaleNormal="64" workbookViewId="0">
      <selection activeCell="A66" activeCellId="1" sqref="C19 A66"/>
    </sheetView>
  </sheetViews>
  <sheetFormatPr defaultRowHeight="14.5" x14ac:dyDescent="0.35"/>
  <cols>
    <col min="1" max="1" width="85.08984375" bestFit="1" customWidth="1"/>
    <col min="2" max="2" width="25.08984375" bestFit="1" customWidth="1"/>
    <col min="3" max="3" width="40.1796875" bestFit="1" customWidth="1"/>
    <col min="4" max="4" width="14.81640625" bestFit="1" customWidth="1"/>
    <col min="5" max="5" width="12.90625" customWidth="1"/>
    <col min="6" max="6" width="13.90625" bestFit="1" customWidth="1"/>
    <col min="7" max="7" width="29.26953125" bestFit="1" customWidth="1"/>
    <col min="9" max="9" width="11.08984375" bestFit="1" customWidth="1"/>
    <col min="10" max="10" width="12.81640625" bestFit="1" customWidth="1"/>
    <col min="11" max="11" width="11.7265625" bestFit="1" customWidth="1"/>
    <col min="12" max="12" width="13.90625" bestFit="1" customWidth="1"/>
    <col min="13" max="13" width="29.26953125" bestFit="1" customWidth="1"/>
    <col min="15" max="15" width="11.08984375" bestFit="1" customWidth="1"/>
    <col min="16" max="16" width="12.81640625" bestFit="1" customWidth="1"/>
    <col min="17" max="17" width="11.7265625" bestFit="1" customWidth="1"/>
    <col min="18" max="18" width="13.90625" bestFit="1" customWidth="1"/>
    <col min="19" max="19" width="29.26953125" bestFit="1" customWidth="1"/>
    <col min="21" max="21" width="11.08984375" bestFit="1" customWidth="1"/>
    <col min="22" max="23" width="12.81640625" bestFit="1" customWidth="1"/>
    <col min="24" max="24" width="13.90625" bestFit="1" customWidth="1"/>
    <col min="25" max="25" width="33.6328125" bestFit="1" customWidth="1"/>
    <col min="27" max="27" width="11.08984375" bestFit="1" customWidth="1"/>
    <col min="28" max="30" width="12.81640625" bestFit="1" customWidth="1"/>
    <col min="31" max="31" width="29.26953125" bestFit="1" customWidth="1"/>
    <col min="33" max="33" width="11.08984375" bestFit="1" customWidth="1"/>
    <col min="34" max="34" width="12.81640625" bestFit="1" customWidth="1"/>
    <col min="35" max="35" width="11.7265625" bestFit="1" customWidth="1"/>
    <col min="36" max="36" width="13.90625" bestFit="1" customWidth="1"/>
    <col min="37" max="37" width="29.26953125" bestFit="1" customWidth="1"/>
    <col min="39" max="39" width="11.08984375" bestFit="1" customWidth="1"/>
    <col min="40" max="40" width="12.81640625" bestFit="1" customWidth="1"/>
    <col min="41" max="41" width="11.7265625" bestFit="1" customWidth="1"/>
    <col min="42" max="42" width="13.90625" bestFit="1" customWidth="1"/>
    <col min="43" max="43" width="29.26953125" bestFit="1" customWidth="1"/>
    <col min="45" max="45" width="11.08984375" bestFit="1" customWidth="1"/>
    <col min="46" max="47" width="12.81640625" bestFit="1" customWidth="1"/>
    <col min="48" max="48" width="13.90625" bestFit="1" customWidth="1"/>
    <col min="52" max="52" width="11.08984375" bestFit="1" customWidth="1"/>
    <col min="53" max="54" width="12.81640625" bestFit="1" customWidth="1"/>
    <col min="55" max="55" width="13.90625" bestFit="1" customWidth="1"/>
    <col min="56" max="56" width="40.08984375" bestFit="1" customWidth="1"/>
    <col min="58" max="58" width="12.1796875" bestFit="1" customWidth="1"/>
    <col min="59" max="59" width="12.81640625" bestFit="1" customWidth="1"/>
    <col min="60" max="60" width="11.7265625" bestFit="1" customWidth="1"/>
    <col min="61" max="61" width="13.90625" bestFit="1" customWidth="1"/>
    <col min="62" max="62" width="40.08984375" bestFit="1" customWidth="1"/>
    <col min="64" max="64" width="12.1796875" bestFit="1" customWidth="1"/>
    <col min="65" max="66" width="12.81640625" bestFit="1" customWidth="1"/>
    <col min="67" max="67" width="13.90625" bestFit="1" customWidth="1"/>
    <col min="68" max="68" width="29.26953125" bestFit="1" customWidth="1"/>
    <col min="70" max="70" width="12.1796875" bestFit="1" customWidth="1"/>
    <col min="71" max="72" width="12.81640625" bestFit="1" customWidth="1"/>
    <col min="73" max="73" width="13.90625" bestFit="1" customWidth="1"/>
  </cols>
  <sheetData>
    <row r="1" spans="1:76" x14ac:dyDescent="0.35">
      <c r="C1" s="13" t="s">
        <v>0</v>
      </c>
      <c r="D1" s="13"/>
      <c r="E1" s="13"/>
      <c r="F1" s="13"/>
      <c r="G1" s="13"/>
      <c r="I1" s="13" t="s">
        <v>1</v>
      </c>
      <c r="J1" s="13"/>
      <c r="K1" s="13"/>
      <c r="L1" s="13"/>
      <c r="M1" s="13"/>
      <c r="O1" s="13" t="s">
        <v>2</v>
      </c>
      <c r="P1" s="13"/>
      <c r="Q1" s="13"/>
      <c r="R1" s="13"/>
      <c r="S1" s="13"/>
      <c r="U1" s="13" t="s">
        <v>3</v>
      </c>
      <c r="V1" s="13"/>
      <c r="W1" s="13"/>
      <c r="X1" s="13"/>
      <c r="Y1" s="13"/>
      <c r="AA1" s="1" t="s">
        <v>4</v>
      </c>
      <c r="AB1" s="1"/>
      <c r="AC1" s="1"/>
      <c r="AD1" s="1"/>
      <c r="AE1" s="1"/>
      <c r="AG1" s="13" t="s">
        <v>5</v>
      </c>
      <c r="AH1" s="13"/>
      <c r="AI1" s="13"/>
      <c r="AJ1" s="13"/>
      <c r="AK1" s="13"/>
      <c r="AM1" s="10" t="s">
        <v>6</v>
      </c>
      <c r="AN1" s="10"/>
      <c r="AO1" s="10"/>
      <c r="AP1" s="10"/>
      <c r="AQ1" s="10"/>
      <c r="AS1" s="10" t="s">
        <v>7</v>
      </c>
      <c r="AT1" s="10"/>
      <c r="AU1" s="10"/>
      <c r="AV1" s="10"/>
      <c r="AW1" s="10"/>
      <c r="AX1" s="10"/>
      <c r="AY1" s="10"/>
      <c r="AZ1" s="10" t="s">
        <v>8</v>
      </c>
      <c r="BA1" s="10"/>
      <c r="BB1" s="10"/>
      <c r="BC1" s="10"/>
      <c r="BD1" s="10"/>
      <c r="BF1" s="10" t="s">
        <v>9</v>
      </c>
      <c r="BG1" s="10"/>
      <c r="BH1" s="10"/>
      <c r="BI1" s="10"/>
      <c r="BJ1" s="10"/>
      <c r="BL1" s="10" t="s">
        <v>10</v>
      </c>
      <c r="BM1" s="10"/>
      <c r="BN1" s="10"/>
      <c r="BO1" s="10"/>
      <c r="BP1" s="10"/>
      <c r="BR1" s="10" t="s">
        <v>11</v>
      </c>
      <c r="BS1" s="10"/>
      <c r="BT1" s="10"/>
      <c r="BU1" s="10"/>
      <c r="BV1" s="10"/>
      <c r="BW1" s="10"/>
      <c r="BX1" s="10"/>
    </row>
    <row r="2" spans="1:76" x14ac:dyDescent="0.35">
      <c r="A2" s="9" t="s">
        <v>91</v>
      </c>
      <c r="C2" t="s">
        <v>12</v>
      </c>
      <c r="D2" t="s">
        <v>13</v>
      </c>
      <c r="E2" t="s">
        <v>14</v>
      </c>
      <c r="F2" t="s">
        <v>15</v>
      </c>
      <c r="G2" s="6" t="s">
        <v>16</v>
      </c>
      <c r="I2" t="s">
        <v>12</v>
      </c>
      <c r="J2" t="s">
        <v>13</v>
      </c>
      <c r="K2" t="s">
        <v>14</v>
      </c>
      <c r="L2" t="s">
        <v>15</v>
      </c>
      <c r="M2" s="6" t="s">
        <v>16</v>
      </c>
      <c r="O2" t="s">
        <v>12</v>
      </c>
      <c r="P2" t="s">
        <v>13</v>
      </c>
      <c r="Q2" t="s">
        <v>14</v>
      </c>
      <c r="R2" t="s">
        <v>15</v>
      </c>
      <c r="S2" s="6" t="s">
        <v>16</v>
      </c>
      <c r="U2" t="s">
        <v>12</v>
      </c>
      <c r="V2" t="s">
        <v>13</v>
      </c>
      <c r="W2" t="s">
        <v>14</v>
      </c>
      <c r="X2" t="s">
        <v>15</v>
      </c>
      <c r="Y2" s="6" t="s">
        <v>16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G2" t="s">
        <v>12</v>
      </c>
      <c r="AH2" t="s">
        <v>13</v>
      </c>
      <c r="AI2" t="s">
        <v>14</v>
      </c>
      <c r="AJ2" t="s">
        <v>15</v>
      </c>
      <c r="AK2" s="6" t="s">
        <v>16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Z2" t="s">
        <v>12</v>
      </c>
      <c r="BA2" t="s">
        <v>13</v>
      </c>
      <c r="BB2" t="s">
        <v>14</v>
      </c>
      <c r="BC2" t="s">
        <v>15</v>
      </c>
      <c r="BD2" t="s">
        <v>16</v>
      </c>
      <c r="BF2" t="s">
        <v>12</v>
      </c>
      <c r="BG2" t="s">
        <v>13</v>
      </c>
      <c r="BH2" t="s">
        <v>14</v>
      </c>
      <c r="BI2" t="s">
        <v>15</v>
      </c>
      <c r="BJ2" t="s">
        <v>16</v>
      </c>
      <c r="BL2" t="s">
        <v>12</v>
      </c>
      <c r="BM2" t="s">
        <v>13</v>
      </c>
      <c r="BN2" t="s">
        <v>14</v>
      </c>
      <c r="BO2" t="s">
        <v>15</v>
      </c>
      <c r="BP2" t="s">
        <v>16</v>
      </c>
      <c r="BR2" t="s">
        <v>12</v>
      </c>
      <c r="BS2" t="s">
        <v>13</v>
      </c>
      <c r="BT2" t="s">
        <v>14</v>
      </c>
      <c r="BU2" t="s">
        <v>15</v>
      </c>
      <c r="BV2" t="s">
        <v>16</v>
      </c>
    </row>
    <row r="3" spans="1:76" x14ac:dyDescent="0.35">
      <c r="C3" s="2">
        <v>45292</v>
      </c>
      <c r="D3" s="3">
        <v>0</v>
      </c>
      <c r="E3" s="3">
        <v>0</v>
      </c>
      <c r="F3" s="4">
        <v>100000</v>
      </c>
      <c r="G3" s="6" t="s">
        <v>17</v>
      </c>
      <c r="I3" s="2">
        <v>45323</v>
      </c>
      <c r="J3" s="3">
        <v>0</v>
      </c>
      <c r="K3" s="3">
        <v>0</v>
      </c>
      <c r="L3" s="4">
        <f>F21</f>
        <v>106401</v>
      </c>
      <c r="M3" s="6" t="s">
        <v>17</v>
      </c>
      <c r="O3" s="2">
        <v>45352</v>
      </c>
      <c r="P3" s="3">
        <v>0</v>
      </c>
      <c r="Q3" s="3">
        <v>0</v>
      </c>
      <c r="R3" s="4">
        <f>L20</f>
        <v>127252</v>
      </c>
      <c r="S3" s="6" t="s">
        <v>17</v>
      </c>
      <c r="U3" s="2">
        <v>45383</v>
      </c>
      <c r="V3" s="3">
        <v>0</v>
      </c>
      <c r="W3" s="3">
        <v>0</v>
      </c>
      <c r="X3" s="4">
        <f>R20</f>
        <v>161128</v>
      </c>
      <c r="Y3" s="6" t="s">
        <v>17</v>
      </c>
      <c r="AA3" s="2">
        <v>45413</v>
      </c>
      <c r="AB3" s="3">
        <v>0</v>
      </c>
      <c r="AC3" s="3">
        <v>0</v>
      </c>
      <c r="AD3" s="4">
        <f>X21</f>
        <v>114904</v>
      </c>
      <c r="AE3" t="s">
        <v>17</v>
      </c>
      <c r="AG3" s="2">
        <v>45444</v>
      </c>
      <c r="AH3" s="3">
        <v>0</v>
      </c>
      <c r="AI3" s="3">
        <v>0</v>
      </c>
      <c r="AJ3" s="4">
        <f>AD23</f>
        <v>56092</v>
      </c>
      <c r="AK3" s="6" t="s">
        <v>17</v>
      </c>
      <c r="AM3" s="2">
        <v>45474</v>
      </c>
      <c r="AN3">
        <v>0</v>
      </c>
      <c r="AO3">
        <v>0</v>
      </c>
      <c r="AP3" s="4">
        <f>AJ20</f>
        <v>66443</v>
      </c>
      <c r="AQ3" t="s">
        <v>17</v>
      </c>
      <c r="AS3" s="2">
        <v>45505</v>
      </c>
      <c r="AT3">
        <v>0</v>
      </c>
      <c r="AU3">
        <v>0</v>
      </c>
      <c r="AV3" s="4">
        <f>AP23</f>
        <v>199894</v>
      </c>
      <c r="AW3" t="s">
        <v>17</v>
      </c>
      <c r="AX3" s="2"/>
      <c r="AZ3" s="2">
        <v>45536</v>
      </c>
      <c r="BA3">
        <v>0</v>
      </c>
      <c r="BB3">
        <v>0</v>
      </c>
      <c r="BC3" s="4">
        <f>AV21</f>
        <v>142931</v>
      </c>
      <c r="BD3" t="s">
        <v>17</v>
      </c>
      <c r="BF3" s="2">
        <v>45566</v>
      </c>
      <c r="BG3">
        <v>0</v>
      </c>
      <c r="BH3">
        <v>0</v>
      </c>
      <c r="BI3" s="4">
        <f>BC21</f>
        <v>83232</v>
      </c>
      <c r="BJ3" t="s">
        <v>17</v>
      </c>
      <c r="BL3" s="2">
        <v>45597</v>
      </c>
      <c r="BM3">
        <v>0</v>
      </c>
      <c r="BN3">
        <v>0</v>
      </c>
      <c r="BO3" s="4">
        <f>BI21</f>
        <v>87257</v>
      </c>
      <c r="BP3" t="s">
        <v>17</v>
      </c>
      <c r="BR3" s="2">
        <v>45627</v>
      </c>
      <c r="BS3">
        <v>0</v>
      </c>
      <c r="BT3">
        <v>0</v>
      </c>
      <c r="BU3" s="4">
        <f>BO23</f>
        <v>85032</v>
      </c>
      <c r="BV3" t="s">
        <v>17</v>
      </c>
      <c r="BW3" s="2"/>
    </row>
    <row r="4" spans="1:76" x14ac:dyDescent="0.35">
      <c r="C4" s="2">
        <v>45295</v>
      </c>
      <c r="D4" s="3"/>
      <c r="E4" s="3">
        <v>1400</v>
      </c>
      <c r="F4" s="4">
        <f>F3+(D4-E4)</f>
        <v>98600</v>
      </c>
      <c r="G4" s="6" t="s">
        <v>18</v>
      </c>
      <c r="I4" s="2">
        <v>45326</v>
      </c>
      <c r="J4" s="3"/>
      <c r="K4" s="3">
        <v>2000</v>
      </c>
      <c r="L4" s="4">
        <f>L3+(J4-K4)</f>
        <v>104401</v>
      </c>
      <c r="M4" s="6" t="s">
        <v>18</v>
      </c>
      <c r="O4" s="2">
        <v>45353</v>
      </c>
      <c r="P4" s="3"/>
      <c r="Q4" s="3">
        <v>500</v>
      </c>
      <c r="R4" s="4">
        <f>R3+(P4-Q4)</f>
        <v>126752</v>
      </c>
      <c r="S4" s="6" t="s">
        <v>18</v>
      </c>
      <c r="U4" s="2">
        <v>45386</v>
      </c>
      <c r="V4" s="3"/>
      <c r="W4" s="3">
        <v>15000</v>
      </c>
      <c r="X4" s="4">
        <f>X3+(V4-W4)</f>
        <v>146128</v>
      </c>
      <c r="Y4" s="6" t="s">
        <v>19</v>
      </c>
      <c r="AA4" s="2">
        <v>45417</v>
      </c>
      <c r="AB4" s="3"/>
      <c r="AC4" s="3">
        <v>1000</v>
      </c>
      <c r="AD4" s="4">
        <f>AD3+(AB4-AC4)</f>
        <v>113904</v>
      </c>
      <c r="AE4" t="s">
        <v>18</v>
      </c>
      <c r="AG4" s="2">
        <v>45448</v>
      </c>
      <c r="AH4" s="3"/>
      <c r="AI4" s="3">
        <v>20000</v>
      </c>
      <c r="AJ4" s="4">
        <f>AJ3+(AH4-AI4)</f>
        <v>36092</v>
      </c>
      <c r="AK4" s="6" t="s">
        <v>20</v>
      </c>
      <c r="AM4" s="2">
        <v>45475</v>
      </c>
      <c r="AO4" s="4">
        <v>1330</v>
      </c>
      <c r="AP4" s="4">
        <f>AP3+(AN4-AO4)</f>
        <v>65113</v>
      </c>
      <c r="AQ4" t="s">
        <v>18</v>
      </c>
      <c r="AS4" s="2">
        <v>45506</v>
      </c>
      <c r="AU4" s="4">
        <v>50000</v>
      </c>
      <c r="AV4" s="4">
        <f>AV3+(AT4-AU4)</f>
        <v>149894</v>
      </c>
      <c r="AW4" t="s">
        <v>21</v>
      </c>
      <c r="AX4" s="2"/>
      <c r="AZ4" s="2">
        <v>45537</v>
      </c>
      <c r="BB4" s="4">
        <v>10000</v>
      </c>
      <c r="BC4" s="4">
        <f>BC3+(BA4-BB4)</f>
        <v>132931</v>
      </c>
      <c r="BD4" t="s">
        <v>22</v>
      </c>
      <c r="BF4" s="2">
        <v>45567</v>
      </c>
      <c r="BH4" s="4">
        <v>10000</v>
      </c>
      <c r="BI4" s="4">
        <f>BI3+(BG4-BH4)</f>
        <v>73232</v>
      </c>
      <c r="BJ4" t="s">
        <v>22</v>
      </c>
      <c r="BL4" s="2">
        <v>45598</v>
      </c>
      <c r="BN4" s="4">
        <v>10000</v>
      </c>
      <c r="BO4" s="4">
        <f>BO3+(BM4-BN4)</f>
        <v>77257</v>
      </c>
      <c r="BP4" t="s">
        <v>22</v>
      </c>
      <c r="BR4" s="2">
        <v>45628</v>
      </c>
      <c r="BT4" s="4">
        <v>60000</v>
      </c>
      <c r="BU4" s="4">
        <f>BU3+(BS4-BT4)</f>
        <v>25032</v>
      </c>
      <c r="BV4" t="s">
        <v>22</v>
      </c>
      <c r="BW4" s="2"/>
    </row>
    <row r="5" spans="1:76" x14ac:dyDescent="0.35">
      <c r="C5" s="2">
        <v>45298</v>
      </c>
      <c r="D5" s="3"/>
      <c r="E5" s="3">
        <v>500</v>
      </c>
      <c r="F5" s="4">
        <f t="shared" ref="F5:F21" si="0">F4+(D5-E5)</f>
        <v>98100</v>
      </c>
      <c r="G5" s="6" t="s">
        <v>23</v>
      </c>
      <c r="I5" s="2">
        <v>45329</v>
      </c>
      <c r="J5" s="3"/>
      <c r="K5" s="3">
        <v>500</v>
      </c>
      <c r="L5" s="4">
        <f t="shared" ref="L5:L20" si="1">L4+(J5-K5)</f>
        <v>103901</v>
      </c>
      <c r="M5" s="6" t="s">
        <v>23</v>
      </c>
      <c r="O5" s="2">
        <v>45356</v>
      </c>
      <c r="P5" s="3"/>
      <c r="Q5" s="3">
        <v>500</v>
      </c>
      <c r="R5" s="4">
        <f t="shared" ref="R5:R20" si="2">R4+(P5-Q5)</f>
        <v>126252</v>
      </c>
      <c r="S5" s="6" t="s">
        <v>23</v>
      </c>
      <c r="U5" s="2">
        <v>45389</v>
      </c>
      <c r="V5" s="3"/>
      <c r="W5" s="3">
        <v>500</v>
      </c>
      <c r="X5" s="4">
        <f t="shared" ref="X5:X21" si="3">X4+(V5-W5)</f>
        <v>145628</v>
      </c>
      <c r="Y5" s="6" t="s">
        <v>23</v>
      </c>
      <c r="AA5" s="2">
        <v>45418</v>
      </c>
      <c r="AB5" s="3"/>
      <c r="AC5" s="3">
        <v>15000</v>
      </c>
      <c r="AD5" s="4">
        <f t="shared" ref="AD5:AD23" si="4">AD4+(AB5-AC5)</f>
        <v>98904</v>
      </c>
      <c r="AE5" t="s">
        <v>24</v>
      </c>
      <c r="AG5" s="2">
        <v>45450</v>
      </c>
      <c r="AH5" s="3"/>
      <c r="AI5" s="3">
        <v>500</v>
      </c>
      <c r="AJ5" s="4">
        <f t="shared" ref="AJ5:AJ20" si="5">AJ4+(AH5-AI5)</f>
        <v>35592</v>
      </c>
      <c r="AK5" s="6" t="s">
        <v>23</v>
      </c>
      <c r="AM5" s="2">
        <v>45476</v>
      </c>
      <c r="AO5">
        <v>1220</v>
      </c>
      <c r="AP5" s="4">
        <f t="shared" ref="AP5:AP23" si="6">AP4+(AN5-AO5)</f>
        <v>63893</v>
      </c>
      <c r="AQ5" t="s">
        <v>25</v>
      </c>
      <c r="AS5" s="2">
        <v>45506</v>
      </c>
      <c r="AU5">
        <v>45000</v>
      </c>
      <c r="AV5" s="4">
        <f t="shared" ref="AV5:AV21" si="7">AV4+(AT5-AU5)</f>
        <v>104894</v>
      </c>
      <c r="AW5" t="s">
        <v>19</v>
      </c>
      <c r="AX5" s="2"/>
      <c r="AZ5" s="2">
        <v>45537</v>
      </c>
      <c r="BB5">
        <v>88000</v>
      </c>
      <c r="BC5" s="4">
        <f t="shared" ref="BC5:BC21" si="8">BC4+(BA5-BB5)</f>
        <v>44931</v>
      </c>
      <c r="BD5" t="s">
        <v>26</v>
      </c>
      <c r="BF5" s="2">
        <v>45567</v>
      </c>
      <c r="BH5">
        <v>13000</v>
      </c>
      <c r="BI5" s="4">
        <f t="shared" ref="BI5:BI21" si="9">BI4+(BG5-BH5)</f>
        <v>60232</v>
      </c>
      <c r="BJ5" t="s">
        <v>27</v>
      </c>
      <c r="BL5" s="2">
        <v>45600</v>
      </c>
      <c r="BN5" s="4">
        <v>2250</v>
      </c>
      <c r="BO5" s="4">
        <f t="shared" ref="BO5:BO23" si="10">BO4+(BM5-BN5)</f>
        <v>75007</v>
      </c>
      <c r="BP5" t="s">
        <v>18</v>
      </c>
      <c r="BR5" s="2">
        <v>45630</v>
      </c>
      <c r="BT5">
        <v>2250</v>
      </c>
      <c r="BU5" s="4">
        <f t="shared" ref="BU5:BU23" si="11">BU4+(BS5-BT5)</f>
        <v>22782</v>
      </c>
      <c r="BV5" t="s">
        <v>18</v>
      </c>
      <c r="BW5" s="2"/>
    </row>
    <row r="6" spans="1:76" x14ac:dyDescent="0.35">
      <c r="C6" s="2">
        <v>45299</v>
      </c>
      <c r="D6" s="3"/>
      <c r="E6" s="3">
        <v>500</v>
      </c>
      <c r="F6" s="4">
        <f t="shared" si="0"/>
        <v>97600</v>
      </c>
      <c r="G6" s="6" t="s">
        <v>28</v>
      </c>
      <c r="I6" s="2">
        <v>45330</v>
      </c>
      <c r="J6" s="3"/>
      <c r="K6" s="3">
        <v>500</v>
      </c>
      <c r="L6" s="4">
        <f t="shared" si="1"/>
        <v>103401</v>
      </c>
      <c r="M6" s="6" t="s">
        <v>28</v>
      </c>
      <c r="O6" s="2">
        <v>45357</v>
      </c>
      <c r="P6" s="3"/>
      <c r="Q6" s="3">
        <v>500</v>
      </c>
      <c r="R6" s="4">
        <f t="shared" si="2"/>
        <v>125752</v>
      </c>
      <c r="S6" s="6" t="s">
        <v>28</v>
      </c>
      <c r="U6" s="2">
        <v>45390</v>
      </c>
      <c r="V6" s="3"/>
      <c r="W6" s="3">
        <v>500</v>
      </c>
      <c r="X6" s="4">
        <f t="shared" si="3"/>
        <v>145128</v>
      </c>
      <c r="Y6" s="6" t="s">
        <v>28</v>
      </c>
      <c r="AA6" s="2">
        <v>45419</v>
      </c>
      <c r="AB6" s="3"/>
      <c r="AC6" s="3">
        <v>219</v>
      </c>
      <c r="AD6" s="4">
        <f t="shared" si="4"/>
        <v>98685</v>
      </c>
      <c r="AE6" t="s">
        <v>18</v>
      </c>
      <c r="AG6" s="2">
        <v>45451</v>
      </c>
      <c r="AH6" s="3"/>
      <c r="AI6" s="3">
        <v>500</v>
      </c>
      <c r="AJ6" s="4">
        <f t="shared" si="5"/>
        <v>35092</v>
      </c>
      <c r="AK6" s="6" t="s">
        <v>28</v>
      </c>
      <c r="AM6" s="2">
        <v>45478</v>
      </c>
      <c r="AO6">
        <v>1150</v>
      </c>
      <c r="AP6" s="4">
        <f t="shared" si="6"/>
        <v>62743</v>
      </c>
      <c r="AQ6" t="s">
        <v>29</v>
      </c>
      <c r="AS6" s="2">
        <v>45511</v>
      </c>
      <c r="AU6">
        <v>500</v>
      </c>
      <c r="AV6" s="4">
        <f t="shared" si="7"/>
        <v>104394</v>
      </c>
      <c r="AW6" t="s">
        <v>23</v>
      </c>
      <c r="AX6" s="2"/>
      <c r="AZ6" s="2">
        <v>45542</v>
      </c>
      <c r="BB6">
        <v>500</v>
      </c>
      <c r="BC6" s="4">
        <f t="shared" si="8"/>
        <v>44431</v>
      </c>
      <c r="BD6" t="s">
        <v>23</v>
      </c>
      <c r="BF6" s="2">
        <v>45572</v>
      </c>
      <c r="BH6">
        <v>500</v>
      </c>
      <c r="BI6" s="4">
        <f t="shared" si="9"/>
        <v>59732</v>
      </c>
      <c r="BJ6" t="s">
        <v>23</v>
      </c>
      <c r="BL6" s="2">
        <v>45601</v>
      </c>
      <c r="BN6">
        <v>15000</v>
      </c>
      <c r="BO6" s="4">
        <f t="shared" si="10"/>
        <v>60007</v>
      </c>
      <c r="BP6" t="s">
        <v>30</v>
      </c>
      <c r="BR6" s="2">
        <v>45632</v>
      </c>
      <c r="BT6">
        <v>2000</v>
      </c>
      <c r="BU6" s="4">
        <f t="shared" si="11"/>
        <v>20782</v>
      </c>
      <c r="BV6" t="s">
        <v>31</v>
      </c>
      <c r="BW6" s="2"/>
    </row>
    <row r="7" spans="1:76" x14ac:dyDescent="0.35">
      <c r="C7" s="2">
        <v>45300</v>
      </c>
      <c r="D7" s="3"/>
      <c r="E7" s="3">
        <v>1000</v>
      </c>
      <c r="F7" s="4">
        <f t="shared" si="0"/>
        <v>96600</v>
      </c>
      <c r="G7" s="6" t="s">
        <v>32</v>
      </c>
      <c r="I7" s="2">
        <v>45331</v>
      </c>
      <c r="J7" s="3"/>
      <c r="K7" s="3">
        <v>1000</v>
      </c>
      <c r="L7" s="4">
        <f t="shared" si="1"/>
        <v>102401</v>
      </c>
      <c r="M7" s="6" t="s">
        <v>32</v>
      </c>
      <c r="O7" s="2">
        <v>45360</v>
      </c>
      <c r="P7" s="3"/>
      <c r="Q7" s="3">
        <v>1000</v>
      </c>
      <c r="R7" s="4">
        <f t="shared" si="2"/>
        <v>124752</v>
      </c>
      <c r="S7" s="6" t="s">
        <v>32</v>
      </c>
      <c r="U7" s="2">
        <v>45393</v>
      </c>
      <c r="V7" s="3"/>
      <c r="W7" s="3">
        <v>1000</v>
      </c>
      <c r="X7" s="4">
        <f t="shared" si="3"/>
        <v>144128</v>
      </c>
      <c r="Y7" s="6" t="s">
        <v>32</v>
      </c>
      <c r="AA7" s="2">
        <v>45419</v>
      </c>
      <c r="AB7" s="3"/>
      <c r="AC7" s="3">
        <v>500</v>
      </c>
      <c r="AD7" s="4">
        <f t="shared" si="4"/>
        <v>98185</v>
      </c>
      <c r="AE7" t="s">
        <v>23</v>
      </c>
      <c r="AG7" s="2">
        <v>45452</v>
      </c>
      <c r="AH7" s="3"/>
      <c r="AI7" s="3">
        <v>1000</v>
      </c>
      <c r="AJ7" s="4">
        <f t="shared" si="5"/>
        <v>34092</v>
      </c>
      <c r="AK7" s="6" t="s">
        <v>32</v>
      </c>
      <c r="AM7" s="2">
        <v>45480</v>
      </c>
      <c r="AO7">
        <v>500</v>
      </c>
      <c r="AP7" s="4">
        <f t="shared" si="6"/>
        <v>62243</v>
      </c>
      <c r="AQ7" t="s">
        <v>23</v>
      </c>
      <c r="AS7" s="2">
        <v>45512</v>
      </c>
      <c r="AU7">
        <v>500</v>
      </c>
      <c r="AV7" s="4">
        <f t="shared" si="7"/>
        <v>103894</v>
      </c>
      <c r="AW7" t="s">
        <v>28</v>
      </c>
      <c r="AX7" s="2"/>
      <c r="AZ7" s="2">
        <v>45543</v>
      </c>
      <c r="BB7">
        <v>500</v>
      </c>
      <c r="BC7" s="4">
        <f t="shared" si="8"/>
        <v>43931</v>
      </c>
      <c r="BD7" t="s">
        <v>28</v>
      </c>
      <c r="BF7" s="2">
        <v>45573</v>
      </c>
      <c r="BH7">
        <v>500</v>
      </c>
      <c r="BI7" s="4">
        <f t="shared" si="9"/>
        <v>59232</v>
      </c>
      <c r="BJ7" t="s">
        <v>28</v>
      </c>
      <c r="BL7" s="2">
        <v>45602</v>
      </c>
      <c r="BN7">
        <v>2000</v>
      </c>
      <c r="BO7" s="4">
        <f t="shared" si="10"/>
        <v>58007</v>
      </c>
      <c r="BP7" t="s">
        <v>31</v>
      </c>
      <c r="BR7" s="2">
        <v>45633</v>
      </c>
      <c r="BT7">
        <v>500</v>
      </c>
      <c r="BU7" s="4">
        <f t="shared" si="11"/>
        <v>20282</v>
      </c>
      <c r="BV7" t="s">
        <v>23</v>
      </c>
      <c r="BW7" s="2"/>
    </row>
    <row r="8" spans="1:76" x14ac:dyDescent="0.35">
      <c r="C8" s="2">
        <v>45302</v>
      </c>
      <c r="D8" s="3"/>
      <c r="E8" s="3">
        <v>10000</v>
      </c>
      <c r="F8" s="4">
        <f t="shared" si="0"/>
        <v>86600</v>
      </c>
      <c r="G8" s="6" t="s">
        <v>27</v>
      </c>
      <c r="I8" s="2">
        <v>45336</v>
      </c>
      <c r="J8" s="3"/>
      <c r="K8" s="3">
        <v>10000</v>
      </c>
      <c r="L8" s="4">
        <f t="shared" si="1"/>
        <v>92401</v>
      </c>
      <c r="M8" s="6" t="s">
        <v>33</v>
      </c>
      <c r="O8" s="2">
        <v>45365</v>
      </c>
      <c r="P8" s="3"/>
      <c r="Q8" s="3">
        <v>4250</v>
      </c>
      <c r="R8" s="4">
        <f t="shared" si="2"/>
        <v>120502</v>
      </c>
      <c r="S8" s="6" t="s">
        <v>34</v>
      </c>
      <c r="U8" s="2">
        <v>45396</v>
      </c>
      <c r="V8" s="3"/>
      <c r="W8" s="3">
        <v>4250</v>
      </c>
      <c r="X8" s="4">
        <f t="shared" si="3"/>
        <v>139878</v>
      </c>
      <c r="Y8" s="6" t="s">
        <v>34</v>
      </c>
      <c r="AA8" s="2">
        <v>45420</v>
      </c>
      <c r="AB8" s="3"/>
      <c r="AC8" s="3">
        <v>500</v>
      </c>
      <c r="AD8" s="4">
        <f t="shared" si="4"/>
        <v>97685</v>
      </c>
      <c r="AE8" t="s">
        <v>28</v>
      </c>
      <c r="AG8" s="2">
        <v>45457</v>
      </c>
      <c r="AH8" s="3"/>
      <c r="AI8" s="3">
        <v>4250</v>
      </c>
      <c r="AJ8" s="4">
        <f t="shared" si="5"/>
        <v>29842</v>
      </c>
      <c r="AK8" s="6" t="s">
        <v>34</v>
      </c>
      <c r="AM8" s="2">
        <v>45481</v>
      </c>
      <c r="AO8">
        <v>500</v>
      </c>
      <c r="AP8" s="4">
        <f t="shared" si="6"/>
        <v>61743</v>
      </c>
      <c r="AQ8" t="s">
        <v>28</v>
      </c>
      <c r="AS8" s="2">
        <v>45513</v>
      </c>
      <c r="AU8">
        <v>1000</v>
      </c>
      <c r="AV8" s="4">
        <f t="shared" si="7"/>
        <v>102894</v>
      </c>
      <c r="AW8" t="s">
        <v>32</v>
      </c>
      <c r="AX8" s="2"/>
      <c r="AZ8" s="2">
        <v>45544</v>
      </c>
      <c r="BB8">
        <v>1000</v>
      </c>
      <c r="BC8" s="4">
        <f t="shared" si="8"/>
        <v>42931</v>
      </c>
      <c r="BD8" t="s">
        <v>32</v>
      </c>
      <c r="BF8" s="2">
        <v>45574</v>
      </c>
      <c r="BH8">
        <v>1000</v>
      </c>
      <c r="BI8" s="4">
        <f t="shared" si="9"/>
        <v>58232</v>
      </c>
      <c r="BJ8" t="s">
        <v>32</v>
      </c>
      <c r="BL8" s="2">
        <v>45603</v>
      </c>
      <c r="BN8">
        <v>500</v>
      </c>
      <c r="BO8" s="4">
        <f t="shared" si="10"/>
        <v>57507</v>
      </c>
      <c r="BP8" t="s">
        <v>23</v>
      </c>
      <c r="BR8" s="2">
        <v>45634</v>
      </c>
      <c r="BT8">
        <v>500</v>
      </c>
      <c r="BU8" s="4">
        <f t="shared" si="11"/>
        <v>19782</v>
      </c>
      <c r="BV8" t="s">
        <v>28</v>
      </c>
      <c r="BW8" s="2"/>
    </row>
    <row r="9" spans="1:76" x14ac:dyDescent="0.35">
      <c r="C9" s="2">
        <v>45305</v>
      </c>
      <c r="D9" s="3"/>
      <c r="E9" s="3">
        <v>1500</v>
      </c>
      <c r="F9" s="4">
        <f t="shared" si="0"/>
        <v>85100</v>
      </c>
      <c r="G9" s="6" t="s">
        <v>18</v>
      </c>
      <c r="I9" s="2">
        <v>45337</v>
      </c>
      <c r="J9" s="3">
        <v>50000</v>
      </c>
      <c r="K9" s="3"/>
      <c r="L9" s="4">
        <f t="shared" si="1"/>
        <v>142401</v>
      </c>
      <c r="M9" s="6" t="s">
        <v>35</v>
      </c>
      <c r="O9" s="2">
        <v>45366</v>
      </c>
      <c r="P9" s="3">
        <v>50000</v>
      </c>
      <c r="Q9" s="3"/>
      <c r="R9" s="4">
        <f t="shared" si="2"/>
        <v>170502</v>
      </c>
      <c r="S9" s="6" t="s">
        <v>35</v>
      </c>
      <c r="U9" s="2">
        <v>45397</v>
      </c>
      <c r="V9" s="3">
        <v>50000</v>
      </c>
      <c r="W9" s="3"/>
      <c r="X9" s="4">
        <f t="shared" si="3"/>
        <v>189878</v>
      </c>
      <c r="Y9" s="6" t="s">
        <v>35</v>
      </c>
      <c r="AA9" s="2">
        <v>45421</v>
      </c>
      <c r="AB9" s="3"/>
      <c r="AC9" s="3">
        <v>1000</v>
      </c>
      <c r="AD9" s="4">
        <f t="shared" si="4"/>
        <v>96685</v>
      </c>
      <c r="AE9" t="s">
        <v>32</v>
      </c>
      <c r="AG9" s="2">
        <v>45458</v>
      </c>
      <c r="AH9" s="3">
        <v>50000</v>
      </c>
      <c r="AI9" s="3"/>
      <c r="AJ9" s="4">
        <f t="shared" si="5"/>
        <v>79842</v>
      </c>
      <c r="AK9" s="6" t="s">
        <v>35</v>
      </c>
      <c r="AM9" s="2">
        <v>45482</v>
      </c>
      <c r="AO9">
        <v>1000</v>
      </c>
      <c r="AP9" s="4">
        <f t="shared" si="6"/>
        <v>60743</v>
      </c>
      <c r="AQ9" t="s">
        <v>32</v>
      </c>
      <c r="AS9" s="2">
        <v>45518</v>
      </c>
      <c r="AU9">
        <v>4250</v>
      </c>
      <c r="AV9" s="4">
        <f t="shared" si="7"/>
        <v>98644</v>
      </c>
      <c r="AW9" t="s">
        <v>34</v>
      </c>
      <c r="AX9" s="2"/>
      <c r="AZ9" s="2">
        <v>45549</v>
      </c>
      <c r="BB9">
        <v>4250</v>
      </c>
      <c r="BC9" s="4">
        <f t="shared" si="8"/>
        <v>38681</v>
      </c>
      <c r="BD9" t="s">
        <v>34</v>
      </c>
      <c r="BF9" s="2">
        <v>45579</v>
      </c>
      <c r="BH9">
        <v>4250</v>
      </c>
      <c r="BI9" s="4">
        <f t="shared" si="9"/>
        <v>53982</v>
      </c>
      <c r="BJ9" t="s">
        <v>34</v>
      </c>
      <c r="BL9" s="2">
        <v>45604</v>
      </c>
      <c r="BN9">
        <v>500</v>
      </c>
      <c r="BO9" s="4">
        <f t="shared" si="10"/>
        <v>57007</v>
      </c>
      <c r="BP9" t="s">
        <v>28</v>
      </c>
      <c r="BR9" s="2">
        <v>45635</v>
      </c>
      <c r="BT9">
        <v>1000</v>
      </c>
      <c r="BU9" s="4">
        <f t="shared" si="11"/>
        <v>18782</v>
      </c>
      <c r="BV9" t="s">
        <v>32</v>
      </c>
      <c r="BW9" s="2"/>
    </row>
    <row r="10" spans="1:76" x14ac:dyDescent="0.35">
      <c r="C10" s="2">
        <v>45306</v>
      </c>
      <c r="D10" s="3">
        <v>50000</v>
      </c>
      <c r="E10" s="3"/>
      <c r="F10" s="4">
        <f t="shared" si="0"/>
        <v>135100</v>
      </c>
      <c r="G10" s="6" t="s">
        <v>35</v>
      </c>
      <c r="I10" s="2">
        <v>45337</v>
      </c>
      <c r="J10" s="3"/>
      <c r="K10" s="3">
        <v>15000</v>
      </c>
      <c r="L10" s="4">
        <f t="shared" si="1"/>
        <v>127401</v>
      </c>
      <c r="M10" s="6" t="s">
        <v>36</v>
      </c>
      <c r="O10" s="2">
        <v>45366</v>
      </c>
      <c r="P10" s="3"/>
      <c r="Q10" s="3">
        <v>8000</v>
      </c>
      <c r="R10" s="4">
        <f t="shared" si="2"/>
        <v>162502</v>
      </c>
      <c r="S10" s="6" t="s">
        <v>36</v>
      </c>
      <c r="U10" s="2">
        <v>45397</v>
      </c>
      <c r="V10" s="3"/>
      <c r="W10" s="3">
        <v>8000</v>
      </c>
      <c r="X10" s="4">
        <f t="shared" si="3"/>
        <v>181878</v>
      </c>
      <c r="Y10" s="6" t="s">
        <v>36</v>
      </c>
      <c r="AA10" s="2">
        <v>45426</v>
      </c>
      <c r="AB10" s="3"/>
      <c r="AC10" s="3">
        <v>4250</v>
      </c>
      <c r="AD10" s="4">
        <f t="shared" si="4"/>
        <v>92435</v>
      </c>
      <c r="AE10" t="s">
        <v>34</v>
      </c>
      <c r="AG10" s="2">
        <v>45458</v>
      </c>
      <c r="AH10" s="3"/>
      <c r="AI10" s="3">
        <v>10000</v>
      </c>
      <c r="AJ10" s="4">
        <f t="shared" si="5"/>
        <v>69842</v>
      </c>
      <c r="AK10" s="6" t="s">
        <v>36</v>
      </c>
      <c r="AM10" s="2">
        <v>45487</v>
      </c>
      <c r="AO10" s="4">
        <v>4250</v>
      </c>
      <c r="AP10" s="4">
        <f t="shared" si="6"/>
        <v>56493</v>
      </c>
      <c r="AQ10" t="s">
        <v>34</v>
      </c>
      <c r="AS10" s="2">
        <v>45519</v>
      </c>
      <c r="AT10">
        <v>50000</v>
      </c>
      <c r="AU10" s="4"/>
      <c r="AV10" s="4">
        <f t="shared" si="7"/>
        <v>148644</v>
      </c>
      <c r="AW10" t="s">
        <v>35</v>
      </c>
      <c r="AX10" s="2"/>
      <c r="AZ10" s="2">
        <v>45550</v>
      </c>
      <c r="BA10">
        <v>50000</v>
      </c>
      <c r="BB10" s="4"/>
      <c r="BC10" s="4">
        <f t="shared" si="8"/>
        <v>88681</v>
      </c>
      <c r="BD10" t="s">
        <v>35</v>
      </c>
      <c r="BF10" s="2">
        <v>45580</v>
      </c>
      <c r="BG10">
        <v>50000</v>
      </c>
      <c r="BH10" s="4"/>
      <c r="BI10" s="4">
        <f t="shared" si="9"/>
        <v>103982</v>
      </c>
      <c r="BJ10" t="s">
        <v>35</v>
      </c>
      <c r="BL10" s="2">
        <v>45605</v>
      </c>
      <c r="BN10">
        <v>1000</v>
      </c>
      <c r="BO10" s="4">
        <f t="shared" si="10"/>
        <v>56007</v>
      </c>
      <c r="BP10" t="s">
        <v>32</v>
      </c>
      <c r="BR10" s="2">
        <v>45640</v>
      </c>
      <c r="BT10" s="4">
        <v>4250</v>
      </c>
      <c r="BU10" s="4">
        <f t="shared" si="11"/>
        <v>14532</v>
      </c>
      <c r="BV10" t="s">
        <v>34</v>
      </c>
      <c r="BW10" s="2"/>
    </row>
    <row r="11" spans="1:76" x14ac:dyDescent="0.35">
      <c r="C11" s="2">
        <v>45306</v>
      </c>
      <c r="D11" s="3"/>
      <c r="E11" s="3">
        <v>12000</v>
      </c>
      <c r="F11" s="4">
        <f t="shared" si="0"/>
        <v>123100</v>
      </c>
      <c r="G11" s="6" t="s">
        <v>36</v>
      </c>
      <c r="I11" s="2">
        <v>45338</v>
      </c>
      <c r="J11" s="3"/>
      <c r="K11" s="3">
        <v>10000</v>
      </c>
      <c r="L11" s="4">
        <f t="shared" si="1"/>
        <v>117401</v>
      </c>
      <c r="M11" s="6" t="s">
        <v>37</v>
      </c>
      <c r="O11" s="2">
        <v>45367</v>
      </c>
      <c r="P11" s="3"/>
      <c r="Q11" s="3">
        <v>11250</v>
      </c>
      <c r="R11" s="4">
        <f t="shared" si="2"/>
        <v>151252</v>
      </c>
      <c r="S11" s="6" t="s">
        <v>37</v>
      </c>
      <c r="U11" s="2">
        <v>45398</v>
      </c>
      <c r="V11" s="3"/>
      <c r="W11" s="3">
        <v>17250</v>
      </c>
      <c r="X11" s="4">
        <f t="shared" si="3"/>
        <v>164628</v>
      </c>
      <c r="Y11" s="6" t="s">
        <v>37</v>
      </c>
      <c r="AA11" s="2">
        <v>45423</v>
      </c>
      <c r="AB11" s="3"/>
      <c r="AC11" s="3">
        <v>70000</v>
      </c>
      <c r="AD11" s="4">
        <f t="shared" si="4"/>
        <v>22435</v>
      </c>
      <c r="AE11" t="s">
        <v>38</v>
      </c>
      <c r="AG11" s="2">
        <v>45459</v>
      </c>
      <c r="AH11" s="3"/>
      <c r="AI11" s="3">
        <v>11000</v>
      </c>
      <c r="AJ11" s="4">
        <f t="shared" si="5"/>
        <v>58842</v>
      </c>
      <c r="AK11" s="6" t="s">
        <v>37</v>
      </c>
      <c r="AM11" s="2">
        <v>45488</v>
      </c>
      <c r="AN11" s="4">
        <v>50000</v>
      </c>
      <c r="AP11" s="4">
        <f t="shared" si="6"/>
        <v>106493</v>
      </c>
      <c r="AQ11" t="s">
        <v>35</v>
      </c>
      <c r="AS11" s="2">
        <v>45519</v>
      </c>
      <c r="AT11" s="4"/>
      <c r="AU11">
        <v>5000</v>
      </c>
      <c r="AV11" s="4">
        <f t="shared" si="7"/>
        <v>143644</v>
      </c>
      <c r="AW11" t="s">
        <v>36</v>
      </c>
      <c r="AX11" s="2"/>
      <c r="AY11" s="4"/>
      <c r="AZ11" s="2">
        <v>45550</v>
      </c>
      <c r="BA11" s="4"/>
      <c r="BB11">
        <v>5000</v>
      </c>
      <c r="BC11" s="4">
        <f t="shared" si="8"/>
        <v>83681</v>
      </c>
      <c r="BD11" t="s">
        <v>36</v>
      </c>
      <c r="BF11" s="2">
        <v>45580</v>
      </c>
      <c r="BG11" s="4"/>
      <c r="BH11">
        <v>11000</v>
      </c>
      <c r="BI11" s="4">
        <f t="shared" si="9"/>
        <v>92982</v>
      </c>
      <c r="BJ11" t="s">
        <v>36</v>
      </c>
      <c r="BL11" s="2">
        <v>45610</v>
      </c>
      <c r="BN11" s="4">
        <v>4250</v>
      </c>
      <c r="BO11" s="4">
        <f t="shared" si="10"/>
        <v>51757</v>
      </c>
      <c r="BP11" t="s">
        <v>34</v>
      </c>
      <c r="BR11" s="2">
        <v>45641</v>
      </c>
      <c r="BS11" s="4">
        <v>50000</v>
      </c>
      <c r="BU11" s="4">
        <f t="shared" si="11"/>
        <v>64532</v>
      </c>
      <c r="BV11" t="s">
        <v>35</v>
      </c>
      <c r="BW11" s="2"/>
      <c r="BX11" s="4"/>
    </row>
    <row r="12" spans="1:76" x14ac:dyDescent="0.35">
      <c r="C12" s="2">
        <v>45307</v>
      </c>
      <c r="D12" s="3"/>
      <c r="E12" s="3">
        <v>25000</v>
      </c>
      <c r="F12" s="4">
        <f t="shared" si="0"/>
        <v>98100</v>
      </c>
      <c r="G12" s="6" t="s">
        <v>37</v>
      </c>
      <c r="I12" s="2">
        <v>45341</v>
      </c>
      <c r="J12" s="3"/>
      <c r="K12" s="3">
        <v>1200</v>
      </c>
      <c r="L12" s="4">
        <f t="shared" si="1"/>
        <v>116201</v>
      </c>
      <c r="M12" s="6" t="s">
        <v>18</v>
      </c>
      <c r="O12" s="2">
        <v>45370</v>
      </c>
      <c r="P12" s="3"/>
      <c r="Q12" s="3">
        <v>1330</v>
      </c>
      <c r="R12" s="4">
        <f t="shared" si="2"/>
        <v>149922</v>
      </c>
      <c r="S12" s="6" t="s">
        <v>18</v>
      </c>
      <c r="U12" s="2">
        <v>45401</v>
      </c>
      <c r="V12" s="3"/>
      <c r="W12" s="3">
        <v>1330</v>
      </c>
      <c r="X12" s="4">
        <f t="shared" si="3"/>
        <v>163298</v>
      </c>
      <c r="Y12" s="6" t="s">
        <v>18</v>
      </c>
      <c r="AA12" s="2">
        <v>45427</v>
      </c>
      <c r="AB12" s="3">
        <v>50000</v>
      </c>
      <c r="AC12" s="3"/>
      <c r="AD12" s="4">
        <f t="shared" si="4"/>
        <v>72435</v>
      </c>
      <c r="AE12" t="s">
        <v>35</v>
      </c>
      <c r="AG12" s="2">
        <v>45462</v>
      </c>
      <c r="AH12" s="3"/>
      <c r="AI12" s="3">
        <v>3500</v>
      </c>
      <c r="AJ12" s="4">
        <f t="shared" si="5"/>
        <v>55342</v>
      </c>
      <c r="AK12" s="6" t="s">
        <v>18</v>
      </c>
      <c r="AM12" s="2">
        <v>45488</v>
      </c>
      <c r="AO12" s="4">
        <v>5000</v>
      </c>
      <c r="AP12" s="4">
        <f t="shared" si="6"/>
        <v>101493</v>
      </c>
      <c r="AQ12" t="s">
        <v>36</v>
      </c>
      <c r="AS12" s="2">
        <v>45520</v>
      </c>
      <c r="AU12" s="4">
        <v>11250</v>
      </c>
      <c r="AV12" s="4">
        <f t="shared" si="7"/>
        <v>132394</v>
      </c>
      <c r="AW12" t="s">
        <v>37</v>
      </c>
      <c r="AX12" s="2"/>
      <c r="AZ12" s="2">
        <v>45551</v>
      </c>
      <c r="BB12" s="4">
        <v>12000</v>
      </c>
      <c r="BC12" s="4">
        <f t="shared" si="8"/>
        <v>71681</v>
      </c>
      <c r="BD12" t="s">
        <v>37</v>
      </c>
      <c r="BF12" s="2">
        <v>45581</v>
      </c>
      <c r="BH12" s="4">
        <v>15000</v>
      </c>
      <c r="BI12" s="4">
        <f t="shared" si="9"/>
        <v>77982</v>
      </c>
      <c r="BJ12" t="s">
        <v>37</v>
      </c>
      <c r="BL12" s="2">
        <v>45611</v>
      </c>
      <c r="BM12" s="4">
        <v>50000</v>
      </c>
      <c r="BO12" s="4">
        <f t="shared" si="10"/>
        <v>101757</v>
      </c>
      <c r="BP12" t="s">
        <v>35</v>
      </c>
      <c r="BR12" s="2">
        <v>45641</v>
      </c>
      <c r="BS12">
        <v>100000</v>
      </c>
      <c r="BT12" s="4"/>
      <c r="BU12" s="4">
        <f t="shared" si="11"/>
        <v>164532</v>
      </c>
      <c r="BV12" t="s">
        <v>39</v>
      </c>
      <c r="BW12" s="2"/>
    </row>
    <row r="13" spans="1:76" x14ac:dyDescent="0.35">
      <c r="C13" s="2">
        <v>45310</v>
      </c>
      <c r="D13" s="3"/>
      <c r="E13" s="3">
        <v>2000</v>
      </c>
      <c r="F13" s="4">
        <f t="shared" si="0"/>
        <v>96100</v>
      </c>
      <c r="G13" s="6" t="s">
        <v>18</v>
      </c>
      <c r="I13" s="2">
        <v>45342</v>
      </c>
      <c r="J13" s="3"/>
      <c r="K13" s="3">
        <v>4500</v>
      </c>
      <c r="L13" s="4">
        <f t="shared" si="1"/>
        <v>111701</v>
      </c>
      <c r="M13" s="6" t="s">
        <v>40</v>
      </c>
      <c r="O13" s="2">
        <v>45371</v>
      </c>
      <c r="P13" s="3"/>
      <c r="Q13" s="3">
        <v>4700</v>
      </c>
      <c r="R13" s="4">
        <f t="shared" si="2"/>
        <v>145222</v>
      </c>
      <c r="S13" s="6" t="s">
        <v>40</v>
      </c>
      <c r="U13" s="2">
        <v>45402</v>
      </c>
      <c r="V13" s="3"/>
      <c r="W13" s="3">
        <v>4700</v>
      </c>
      <c r="X13" s="4">
        <f t="shared" si="3"/>
        <v>158598</v>
      </c>
      <c r="Y13" s="6" t="s">
        <v>40</v>
      </c>
      <c r="AA13" s="2">
        <v>45427</v>
      </c>
      <c r="AB13" s="3"/>
      <c r="AC13" s="3">
        <v>11000</v>
      </c>
      <c r="AD13" s="4">
        <f t="shared" si="4"/>
        <v>61435</v>
      </c>
      <c r="AE13" t="s">
        <v>36</v>
      </c>
      <c r="AG13" s="2">
        <v>45463</v>
      </c>
      <c r="AH13" s="3"/>
      <c r="AI13" s="3">
        <v>4500</v>
      </c>
      <c r="AJ13" s="4">
        <f t="shared" si="5"/>
        <v>50842</v>
      </c>
      <c r="AK13" s="6" t="s">
        <v>40</v>
      </c>
      <c r="AM13" s="2">
        <v>45489</v>
      </c>
      <c r="AO13" s="4">
        <v>11250</v>
      </c>
      <c r="AP13" s="4">
        <f t="shared" si="6"/>
        <v>90243</v>
      </c>
      <c r="AQ13" t="s">
        <v>37</v>
      </c>
      <c r="AS13" s="2">
        <v>45523</v>
      </c>
      <c r="AU13" s="4">
        <v>1300</v>
      </c>
      <c r="AV13" s="4">
        <f t="shared" si="7"/>
        <v>131094</v>
      </c>
      <c r="AW13" t="s">
        <v>18</v>
      </c>
      <c r="AX13" s="2"/>
      <c r="AZ13" s="2">
        <v>45554</v>
      </c>
      <c r="BB13" s="4">
        <v>2500</v>
      </c>
      <c r="BC13" s="4">
        <f t="shared" si="8"/>
        <v>69181</v>
      </c>
      <c r="BD13" t="s">
        <v>18</v>
      </c>
      <c r="BF13" s="2">
        <v>45584</v>
      </c>
      <c r="BH13" s="4">
        <v>1300</v>
      </c>
      <c r="BI13" s="4">
        <f t="shared" si="9"/>
        <v>76682</v>
      </c>
      <c r="BJ13" t="s">
        <v>18</v>
      </c>
      <c r="BL13" s="2">
        <v>45611</v>
      </c>
      <c r="BN13" s="4">
        <v>11000</v>
      </c>
      <c r="BO13" s="4">
        <f t="shared" si="10"/>
        <v>90757</v>
      </c>
      <c r="BP13" t="s">
        <v>36</v>
      </c>
      <c r="BR13" s="2">
        <v>45641</v>
      </c>
      <c r="BT13" s="4">
        <v>30000</v>
      </c>
      <c r="BU13" s="4">
        <f t="shared" si="11"/>
        <v>134532</v>
      </c>
      <c r="BV13" t="s">
        <v>41</v>
      </c>
      <c r="BW13" s="2"/>
    </row>
    <row r="14" spans="1:76" x14ac:dyDescent="0.35">
      <c r="C14" s="2">
        <v>45311</v>
      </c>
      <c r="D14" s="3"/>
      <c r="E14" s="3">
        <v>5000</v>
      </c>
      <c r="F14" s="4">
        <f t="shared" si="0"/>
        <v>91100</v>
      </c>
      <c r="G14" s="6" t="s">
        <v>40</v>
      </c>
      <c r="I14" s="2">
        <v>45344</v>
      </c>
      <c r="J14" s="3"/>
      <c r="K14" s="3">
        <v>250</v>
      </c>
      <c r="L14" s="4">
        <f t="shared" si="1"/>
        <v>111451</v>
      </c>
      <c r="M14" s="6" t="s">
        <v>42</v>
      </c>
      <c r="O14" s="2">
        <v>45373</v>
      </c>
      <c r="P14" s="3"/>
      <c r="Q14" s="3">
        <v>295</v>
      </c>
      <c r="R14" s="4">
        <f t="shared" si="2"/>
        <v>144927</v>
      </c>
      <c r="S14" s="6" t="s">
        <v>42</v>
      </c>
      <c r="U14" s="2">
        <v>45404</v>
      </c>
      <c r="V14" s="3"/>
      <c r="W14" s="3">
        <v>295</v>
      </c>
      <c r="X14" s="4">
        <f t="shared" si="3"/>
        <v>158303</v>
      </c>
      <c r="Y14" s="6" t="s">
        <v>42</v>
      </c>
      <c r="AA14" s="2">
        <v>45428</v>
      </c>
      <c r="AB14" s="3"/>
      <c r="AC14" s="3">
        <v>14000</v>
      </c>
      <c r="AD14" s="4">
        <f t="shared" si="4"/>
        <v>47435</v>
      </c>
      <c r="AE14" t="s">
        <v>37</v>
      </c>
      <c r="AG14" s="2">
        <v>45465</v>
      </c>
      <c r="AH14" s="3"/>
      <c r="AI14" s="3">
        <v>500</v>
      </c>
      <c r="AJ14" s="4">
        <f t="shared" si="5"/>
        <v>50342</v>
      </c>
      <c r="AK14" s="6" t="s">
        <v>42</v>
      </c>
      <c r="AM14" s="2">
        <v>45492</v>
      </c>
      <c r="AO14" s="4">
        <v>2250</v>
      </c>
      <c r="AP14" s="4">
        <f t="shared" si="6"/>
        <v>87993</v>
      </c>
      <c r="AQ14" t="s">
        <v>18</v>
      </c>
      <c r="AS14" s="2">
        <v>45524</v>
      </c>
      <c r="AU14" s="4">
        <v>4420</v>
      </c>
      <c r="AV14" s="4">
        <f t="shared" si="7"/>
        <v>126674</v>
      </c>
      <c r="AW14" t="s">
        <v>40</v>
      </c>
      <c r="AX14" s="2"/>
      <c r="AZ14" s="2">
        <v>45555</v>
      </c>
      <c r="BB14" s="4">
        <v>3300</v>
      </c>
      <c r="BC14" s="4">
        <f t="shared" si="8"/>
        <v>65881</v>
      </c>
      <c r="BD14" t="s">
        <v>40</v>
      </c>
      <c r="BF14" s="2">
        <v>45585</v>
      </c>
      <c r="BH14" s="4">
        <v>5514</v>
      </c>
      <c r="BI14" s="4">
        <f t="shared" si="9"/>
        <v>71168</v>
      </c>
      <c r="BJ14" t="s">
        <v>40</v>
      </c>
      <c r="BL14" s="2">
        <v>45612</v>
      </c>
      <c r="BN14" s="4">
        <v>15000</v>
      </c>
      <c r="BO14" s="4">
        <f t="shared" si="10"/>
        <v>75757</v>
      </c>
      <c r="BP14" t="s">
        <v>37</v>
      </c>
      <c r="BR14" s="2">
        <v>45641</v>
      </c>
      <c r="BT14" s="4">
        <v>20000</v>
      </c>
      <c r="BU14" s="4">
        <f t="shared" si="11"/>
        <v>114532</v>
      </c>
      <c r="BV14" t="s">
        <v>36</v>
      </c>
      <c r="BW14" s="2"/>
    </row>
    <row r="15" spans="1:76" x14ac:dyDescent="0.35">
      <c r="C15" s="2">
        <v>45313</v>
      </c>
      <c r="D15" s="3"/>
      <c r="E15" s="3">
        <v>300</v>
      </c>
      <c r="F15" s="4">
        <f t="shared" si="0"/>
        <v>90800</v>
      </c>
      <c r="G15" s="6" t="s">
        <v>42</v>
      </c>
      <c r="I15" s="2">
        <v>45347</v>
      </c>
      <c r="J15" s="3"/>
      <c r="K15" s="3">
        <v>12000</v>
      </c>
      <c r="L15" s="4">
        <f t="shared" si="1"/>
        <v>99451</v>
      </c>
      <c r="M15" s="6" t="s">
        <v>43</v>
      </c>
      <c r="O15" s="2">
        <v>45376</v>
      </c>
      <c r="P15" s="3"/>
      <c r="Q15" s="3">
        <v>12000</v>
      </c>
      <c r="R15" s="4">
        <f t="shared" si="2"/>
        <v>132927</v>
      </c>
      <c r="S15" s="6" t="s">
        <v>43</v>
      </c>
      <c r="U15" s="2">
        <v>45407</v>
      </c>
      <c r="V15" s="3"/>
      <c r="W15" s="3">
        <v>12000</v>
      </c>
      <c r="X15" s="4">
        <f t="shared" si="3"/>
        <v>146303</v>
      </c>
      <c r="Y15" s="6" t="s">
        <v>43</v>
      </c>
      <c r="AA15" s="2">
        <v>45431</v>
      </c>
      <c r="AB15" s="3"/>
      <c r="AC15" s="3">
        <v>1123</v>
      </c>
      <c r="AD15" s="4">
        <f t="shared" si="4"/>
        <v>46312</v>
      </c>
      <c r="AE15" t="s">
        <v>18</v>
      </c>
      <c r="AG15" s="2">
        <v>45468</v>
      </c>
      <c r="AH15" s="3"/>
      <c r="AI15" s="3">
        <v>12000</v>
      </c>
      <c r="AJ15" s="4">
        <f t="shared" si="5"/>
        <v>38342</v>
      </c>
      <c r="AK15" s="6" t="s">
        <v>43</v>
      </c>
      <c r="AM15" s="2">
        <v>45493</v>
      </c>
      <c r="AO15" s="4">
        <v>4500</v>
      </c>
      <c r="AP15" s="4">
        <f t="shared" si="6"/>
        <v>83493</v>
      </c>
      <c r="AQ15" t="s">
        <v>40</v>
      </c>
      <c r="AS15" s="2">
        <v>45526</v>
      </c>
      <c r="AU15" s="4">
        <v>344</v>
      </c>
      <c r="AV15" s="4">
        <f t="shared" si="7"/>
        <v>126330</v>
      </c>
      <c r="AW15" t="s">
        <v>42</v>
      </c>
      <c r="AX15" s="2"/>
      <c r="AZ15" s="2">
        <v>45557</v>
      </c>
      <c r="BB15" s="4">
        <v>250</v>
      </c>
      <c r="BC15" s="4">
        <f t="shared" si="8"/>
        <v>65631</v>
      </c>
      <c r="BD15" t="s">
        <v>42</v>
      </c>
      <c r="BF15" s="2">
        <v>45587</v>
      </c>
      <c r="BH15" s="4">
        <v>412</v>
      </c>
      <c r="BI15" s="4">
        <f t="shared" si="9"/>
        <v>70756</v>
      </c>
      <c r="BJ15" t="s">
        <v>42</v>
      </c>
      <c r="BL15" s="2">
        <v>45615</v>
      </c>
      <c r="BN15" s="4">
        <v>1300</v>
      </c>
      <c r="BO15" s="4">
        <f t="shared" si="10"/>
        <v>74457</v>
      </c>
      <c r="BP15" t="s">
        <v>18</v>
      </c>
      <c r="BR15" s="2">
        <v>45642</v>
      </c>
      <c r="BT15" s="4">
        <v>15000</v>
      </c>
      <c r="BU15" s="4">
        <f t="shared" si="11"/>
        <v>99532</v>
      </c>
      <c r="BV15" t="s">
        <v>37</v>
      </c>
      <c r="BW15" s="2"/>
    </row>
    <row r="16" spans="1:76" x14ac:dyDescent="0.35">
      <c r="C16" s="2">
        <v>45316</v>
      </c>
      <c r="D16" s="3"/>
      <c r="E16" s="3">
        <v>12000</v>
      </c>
      <c r="F16" s="4">
        <f t="shared" si="0"/>
        <v>78800</v>
      </c>
      <c r="G16" s="6" t="s">
        <v>43</v>
      </c>
      <c r="I16" s="2">
        <v>45348</v>
      </c>
      <c r="J16" s="3"/>
      <c r="K16" s="3">
        <v>1399</v>
      </c>
      <c r="L16" s="4">
        <f t="shared" si="1"/>
        <v>98052</v>
      </c>
      <c r="M16" s="6" t="s">
        <v>44</v>
      </c>
      <c r="O16" s="2">
        <v>45377</v>
      </c>
      <c r="P16" s="3"/>
      <c r="Q16" s="3">
        <v>1399</v>
      </c>
      <c r="R16" s="4">
        <f t="shared" si="2"/>
        <v>131528</v>
      </c>
      <c r="S16" s="6" t="s">
        <v>44</v>
      </c>
      <c r="U16" s="2">
        <v>45408</v>
      </c>
      <c r="V16" s="3"/>
      <c r="W16" s="3">
        <v>60000</v>
      </c>
      <c r="X16" s="4">
        <f t="shared" si="3"/>
        <v>86303</v>
      </c>
      <c r="Y16" s="6" t="s">
        <v>26</v>
      </c>
      <c r="AA16" s="2">
        <v>45432</v>
      </c>
      <c r="AB16" s="3"/>
      <c r="AC16" s="3">
        <v>4921</v>
      </c>
      <c r="AD16" s="4">
        <f t="shared" si="4"/>
        <v>41391</v>
      </c>
      <c r="AE16" t="s">
        <v>40</v>
      </c>
      <c r="AG16" s="2">
        <v>45469</v>
      </c>
      <c r="AH16" s="3"/>
      <c r="AI16" s="3">
        <v>1399</v>
      </c>
      <c r="AJ16" s="4">
        <f t="shared" si="5"/>
        <v>36943</v>
      </c>
      <c r="AK16" s="6" t="s">
        <v>44</v>
      </c>
      <c r="AM16" s="2">
        <v>45495</v>
      </c>
      <c r="AO16">
        <v>500</v>
      </c>
      <c r="AP16" s="4">
        <f t="shared" si="6"/>
        <v>82993</v>
      </c>
      <c r="AQ16" t="s">
        <v>42</v>
      </c>
      <c r="AS16" s="2">
        <v>45529</v>
      </c>
      <c r="AU16">
        <v>12000</v>
      </c>
      <c r="AV16" s="4">
        <f t="shared" si="7"/>
        <v>114330</v>
      </c>
      <c r="AW16" t="s">
        <v>43</v>
      </c>
      <c r="AX16" s="2"/>
      <c r="AZ16" s="2">
        <v>45560</v>
      </c>
      <c r="BB16">
        <v>12000</v>
      </c>
      <c r="BC16" s="4">
        <f t="shared" si="8"/>
        <v>53631</v>
      </c>
      <c r="BD16" t="s">
        <v>43</v>
      </c>
      <c r="BF16" s="2">
        <v>45590</v>
      </c>
      <c r="BH16">
        <v>12000</v>
      </c>
      <c r="BI16" s="4">
        <f t="shared" si="9"/>
        <v>58756</v>
      </c>
      <c r="BJ16" t="s">
        <v>43</v>
      </c>
      <c r="BL16" s="2">
        <v>45616</v>
      </c>
      <c r="BN16" s="4">
        <v>5514</v>
      </c>
      <c r="BO16" s="4">
        <f t="shared" si="10"/>
        <v>68943</v>
      </c>
      <c r="BP16" t="s">
        <v>40</v>
      </c>
      <c r="BR16" s="2">
        <v>45646</v>
      </c>
      <c r="BT16">
        <v>5514</v>
      </c>
      <c r="BU16" s="4">
        <f t="shared" si="11"/>
        <v>94018</v>
      </c>
      <c r="BV16" t="s">
        <v>40</v>
      </c>
      <c r="BW16" s="2"/>
    </row>
    <row r="17" spans="1:76" x14ac:dyDescent="0.35">
      <c r="C17" s="2">
        <v>45317</v>
      </c>
      <c r="D17" s="3"/>
      <c r="E17" s="3">
        <v>1399</v>
      </c>
      <c r="F17" s="4">
        <f t="shared" si="0"/>
        <v>77401</v>
      </c>
      <c r="G17" s="6" t="s">
        <v>44</v>
      </c>
      <c r="I17" s="2">
        <v>45349</v>
      </c>
      <c r="J17" s="3"/>
      <c r="K17" s="3">
        <v>7500</v>
      </c>
      <c r="L17" s="4">
        <f t="shared" si="1"/>
        <v>90552</v>
      </c>
      <c r="M17" s="6" t="s">
        <v>45</v>
      </c>
      <c r="O17" s="2">
        <v>45378</v>
      </c>
      <c r="P17" s="3"/>
      <c r="Q17" s="3">
        <v>7500</v>
      </c>
      <c r="R17" s="4">
        <f t="shared" si="2"/>
        <v>124028</v>
      </c>
      <c r="S17" s="6" t="s">
        <v>45</v>
      </c>
      <c r="U17" s="2">
        <v>45408</v>
      </c>
      <c r="V17" s="3"/>
      <c r="W17" s="3">
        <v>1399</v>
      </c>
      <c r="X17" s="4">
        <f t="shared" si="3"/>
        <v>84904</v>
      </c>
      <c r="Y17" s="6" t="s">
        <v>44</v>
      </c>
      <c r="AA17" s="2">
        <v>45434</v>
      </c>
      <c r="AB17" s="3"/>
      <c r="AC17" s="3">
        <v>300</v>
      </c>
      <c r="AD17" s="4">
        <f t="shared" si="4"/>
        <v>41091</v>
      </c>
      <c r="AE17" t="s">
        <v>42</v>
      </c>
      <c r="AG17" s="2">
        <v>45470</v>
      </c>
      <c r="AH17" s="3"/>
      <c r="AI17" s="3">
        <v>7500</v>
      </c>
      <c r="AJ17" s="4">
        <f t="shared" si="5"/>
        <v>29443</v>
      </c>
      <c r="AK17" s="6" t="s">
        <v>45</v>
      </c>
      <c r="AM17" s="2">
        <v>45498</v>
      </c>
      <c r="AO17" s="4">
        <v>12000</v>
      </c>
      <c r="AP17" s="4">
        <f t="shared" si="6"/>
        <v>70993</v>
      </c>
      <c r="AQ17" t="s">
        <v>43</v>
      </c>
      <c r="AS17" s="2">
        <v>45530</v>
      </c>
      <c r="AU17" s="4">
        <v>1399</v>
      </c>
      <c r="AV17" s="4">
        <f t="shared" si="7"/>
        <v>112931</v>
      </c>
      <c r="AW17" t="s">
        <v>44</v>
      </c>
      <c r="AX17" s="2"/>
      <c r="AZ17" s="2">
        <v>45561</v>
      </c>
      <c r="BB17" s="4">
        <v>1399</v>
      </c>
      <c r="BC17" s="4">
        <f t="shared" si="8"/>
        <v>52232</v>
      </c>
      <c r="BD17" t="s">
        <v>44</v>
      </c>
      <c r="BF17" s="2">
        <v>45591</v>
      </c>
      <c r="BH17" s="4">
        <v>1399</v>
      </c>
      <c r="BI17" s="4">
        <f t="shared" si="9"/>
        <v>57357</v>
      </c>
      <c r="BJ17" t="s">
        <v>44</v>
      </c>
      <c r="BL17" s="2">
        <v>45618</v>
      </c>
      <c r="BN17">
        <v>412</v>
      </c>
      <c r="BO17" s="4">
        <f t="shared" si="10"/>
        <v>68531</v>
      </c>
      <c r="BP17" t="s">
        <v>42</v>
      </c>
      <c r="BR17" s="2">
        <v>45648</v>
      </c>
      <c r="BT17" s="4">
        <v>412</v>
      </c>
      <c r="BU17" s="4">
        <f t="shared" si="11"/>
        <v>93606</v>
      </c>
      <c r="BV17" t="s">
        <v>42</v>
      </c>
      <c r="BW17" s="2"/>
    </row>
    <row r="18" spans="1:76" x14ac:dyDescent="0.35">
      <c r="C18" s="2">
        <v>45318</v>
      </c>
      <c r="D18" s="3"/>
      <c r="E18" s="3">
        <v>7500</v>
      </c>
      <c r="F18" s="4">
        <f t="shared" si="0"/>
        <v>69901</v>
      </c>
      <c r="G18" s="6" t="s">
        <v>45</v>
      </c>
      <c r="I18" s="2">
        <v>45350</v>
      </c>
      <c r="J18" s="3"/>
      <c r="K18" s="3">
        <v>10000</v>
      </c>
      <c r="L18" s="4">
        <f t="shared" si="1"/>
        <v>80552</v>
      </c>
      <c r="M18" s="6" t="s">
        <v>46</v>
      </c>
      <c r="O18" s="2">
        <v>45379</v>
      </c>
      <c r="P18" s="3"/>
      <c r="Q18" s="3">
        <v>10000</v>
      </c>
      <c r="R18" s="4">
        <f t="shared" si="2"/>
        <v>114028</v>
      </c>
      <c r="S18" s="6" t="s">
        <v>46</v>
      </c>
      <c r="U18" s="2">
        <v>45409</v>
      </c>
      <c r="V18" s="3"/>
      <c r="W18" s="3">
        <v>7500</v>
      </c>
      <c r="X18" s="4">
        <f t="shared" si="3"/>
        <v>77404</v>
      </c>
      <c r="Y18" s="6" t="s">
        <v>45</v>
      </c>
      <c r="AA18" s="2">
        <v>45437</v>
      </c>
      <c r="AB18" s="3"/>
      <c r="AC18" s="3">
        <v>12000</v>
      </c>
      <c r="AD18" s="4">
        <f t="shared" si="4"/>
        <v>29091</v>
      </c>
      <c r="AE18" t="s">
        <v>43</v>
      </c>
      <c r="AG18" s="2">
        <v>45471</v>
      </c>
      <c r="AH18" s="3"/>
      <c r="AI18" s="3">
        <v>10000</v>
      </c>
      <c r="AJ18" s="4">
        <f t="shared" si="5"/>
        <v>19443</v>
      </c>
      <c r="AK18" s="6" t="s">
        <v>46</v>
      </c>
      <c r="AM18" s="2">
        <v>45499</v>
      </c>
      <c r="AO18">
        <v>1399</v>
      </c>
      <c r="AP18" s="4">
        <f t="shared" si="6"/>
        <v>69594</v>
      </c>
      <c r="AQ18" t="s">
        <v>44</v>
      </c>
      <c r="AS18" s="2">
        <v>45531</v>
      </c>
      <c r="AU18">
        <v>7500</v>
      </c>
      <c r="AV18" s="4">
        <f t="shared" si="7"/>
        <v>105431</v>
      </c>
      <c r="AW18" t="s">
        <v>45</v>
      </c>
      <c r="AX18" s="2"/>
      <c r="AZ18" s="2">
        <v>45562</v>
      </c>
      <c r="BB18">
        <v>7500</v>
      </c>
      <c r="BC18" s="4">
        <f t="shared" si="8"/>
        <v>44732</v>
      </c>
      <c r="BD18" t="s">
        <v>45</v>
      </c>
      <c r="BF18" s="2">
        <v>45592</v>
      </c>
      <c r="BH18">
        <v>7500</v>
      </c>
      <c r="BI18" s="4">
        <f t="shared" si="9"/>
        <v>49857</v>
      </c>
      <c r="BJ18" t="s">
        <v>45</v>
      </c>
      <c r="BL18" s="2">
        <v>45621</v>
      </c>
      <c r="BN18" s="4">
        <v>12000</v>
      </c>
      <c r="BO18" s="4">
        <f t="shared" si="10"/>
        <v>56531</v>
      </c>
      <c r="BP18" t="s">
        <v>43</v>
      </c>
      <c r="BR18" s="2">
        <v>45651</v>
      </c>
      <c r="BT18">
        <v>12000</v>
      </c>
      <c r="BU18" s="4">
        <f t="shared" si="11"/>
        <v>81606</v>
      </c>
      <c r="BV18" t="s">
        <v>43</v>
      </c>
      <c r="BW18" s="2"/>
    </row>
    <row r="19" spans="1:76" x14ac:dyDescent="0.35">
      <c r="C19" s="2">
        <v>45319</v>
      </c>
      <c r="D19" s="3"/>
      <c r="E19" s="3">
        <v>10000</v>
      </c>
      <c r="F19" s="4">
        <f t="shared" si="0"/>
        <v>59901</v>
      </c>
      <c r="G19" s="6" t="s">
        <v>46</v>
      </c>
      <c r="I19" s="2">
        <v>45351</v>
      </c>
      <c r="J19" s="3"/>
      <c r="K19" s="3">
        <v>3300</v>
      </c>
      <c r="L19" s="4">
        <f t="shared" si="1"/>
        <v>77252</v>
      </c>
      <c r="M19" s="6" t="s">
        <v>47</v>
      </c>
      <c r="O19" s="2">
        <v>45380</v>
      </c>
      <c r="P19" s="3"/>
      <c r="Q19" s="3">
        <v>2900</v>
      </c>
      <c r="R19" s="4">
        <f t="shared" si="2"/>
        <v>111128</v>
      </c>
      <c r="S19" s="6" t="s">
        <v>47</v>
      </c>
      <c r="U19" s="2">
        <v>45410</v>
      </c>
      <c r="V19" s="3"/>
      <c r="W19" s="3">
        <v>10000</v>
      </c>
      <c r="X19" s="4">
        <f t="shared" si="3"/>
        <v>67404</v>
      </c>
      <c r="Y19" s="6" t="s">
        <v>46</v>
      </c>
      <c r="AA19" s="2">
        <v>45438</v>
      </c>
      <c r="AB19" s="3"/>
      <c r="AC19" s="3">
        <v>1399</v>
      </c>
      <c r="AD19" s="4">
        <f t="shared" si="4"/>
        <v>27692</v>
      </c>
      <c r="AE19" t="s">
        <v>44</v>
      </c>
      <c r="AG19" s="2">
        <v>45472</v>
      </c>
      <c r="AH19" s="3"/>
      <c r="AI19" s="3">
        <v>3000</v>
      </c>
      <c r="AJ19" s="4">
        <f t="shared" si="5"/>
        <v>16443</v>
      </c>
      <c r="AK19" s="6" t="s">
        <v>47</v>
      </c>
      <c r="AM19" s="2">
        <v>45500</v>
      </c>
      <c r="AO19">
        <v>7500</v>
      </c>
      <c r="AP19" s="4">
        <f t="shared" si="6"/>
        <v>62094</v>
      </c>
      <c r="AQ19" t="s">
        <v>45</v>
      </c>
      <c r="AS19" s="2">
        <v>45532</v>
      </c>
      <c r="AU19">
        <v>10000</v>
      </c>
      <c r="AV19" s="4">
        <f t="shared" si="7"/>
        <v>95431</v>
      </c>
      <c r="AW19" t="s">
        <v>46</v>
      </c>
      <c r="AX19" s="2"/>
      <c r="AZ19" s="2">
        <v>45563</v>
      </c>
      <c r="BB19">
        <v>10000</v>
      </c>
      <c r="BC19" s="4">
        <f t="shared" si="8"/>
        <v>34732</v>
      </c>
      <c r="BD19" t="s">
        <v>46</v>
      </c>
      <c r="BF19" s="2">
        <v>45593</v>
      </c>
      <c r="BH19">
        <v>10000</v>
      </c>
      <c r="BI19" s="4">
        <f t="shared" si="9"/>
        <v>39857</v>
      </c>
      <c r="BJ19" t="s">
        <v>46</v>
      </c>
      <c r="BL19" s="2">
        <v>45622</v>
      </c>
      <c r="BN19">
        <v>1399</v>
      </c>
      <c r="BO19" s="4">
        <f t="shared" si="10"/>
        <v>55132</v>
      </c>
      <c r="BP19" t="s">
        <v>44</v>
      </c>
      <c r="BR19" s="2">
        <v>45652</v>
      </c>
      <c r="BT19">
        <v>1399</v>
      </c>
      <c r="BU19" s="4">
        <f t="shared" si="11"/>
        <v>80207</v>
      </c>
      <c r="BV19" t="s">
        <v>44</v>
      </c>
      <c r="BW19" s="2"/>
    </row>
    <row r="20" spans="1:76" x14ac:dyDescent="0.35">
      <c r="C20" s="2">
        <v>45320</v>
      </c>
      <c r="D20" s="3"/>
      <c r="E20" s="3">
        <v>3500</v>
      </c>
      <c r="F20" s="4">
        <f t="shared" si="0"/>
        <v>56401</v>
      </c>
      <c r="G20" s="6" t="s">
        <v>47</v>
      </c>
      <c r="I20" s="2">
        <v>45351</v>
      </c>
      <c r="J20" s="3">
        <v>50000</v>
      </c>
      <c r="K20" s="3"/>
      <c r="L20" s="4">
        <f t="shared" si="1"/>
        <v>127252</v>
      </c>
      <c r="M20" s="6" t="s">
        <v>35</v>
      </c>
      <c r="O20" s="2">
        <v>45382</v>
      </c>
      <c r="P20" s="3">
        <v>50000</v>
      </c>
      <c r="Q20" s="3"/>
      <c r="R20" s="4">
        <f t="shared" si="2"/>
        <v>161128</v>
      </c>
      <c r="S20" s="6" t="s">
        <v>35</v>
      </c>
      <c r="U20" s="2">
        <v>45411</v>
      </c>
      <c r="V20" s="3"/>
      <c r="W20" s="3">
        <v>2500</v>
      </c>
      <c r="X20" s="4">
        <f t="shared" si="3"/>
        <v>64904</v>
      </c>
      <c r="Y20" s="6" t="s">
        <v>47</v>
      </c>
      <c r="AA20" s="2">
        <v>45439</v>
      </c>
      <c r="AB20" s="3"/>
      <c r="AC20" s="3">
        <v>7500</v>
      </c>
      <c r="AD20" s="4">
        <f t="shared" si="4"/>
        <v>20192</v>
      </c>
      <c r="AE20" t="s">
        <v>45</v>
      </c>
      <c r="AG20" s="2">
        <v>45473</v>
      </c>
      <c r="AH20" s="3">
        <v>50000</v>
      </c>
      <c r="AI20" s="3"/>
      <c r="AJ20" s="4">
        <f t="shared" si="5"/>
        <v>66443</v>
      </c>
      <c r="AK20" s="6" t="s">
        <v>35</v>
      </c>
      <c r="AM20" s="2">
        <v>45501</v>
      </c>
      <c r="AO20" s="4">
        <v>10000</v>
      </c>
      <c r="AP20" s="4">
        <f t="shared" si="6"/>
        <v>52094</v>
      </c>
      <c r="AQ20" t="s">
        <v>46</v>
      </c>
      <c r="AS20" s="2">
        <v>45533</v>
      </c>
      <c r="AU20" s="4">
        <v>2500</v>
      </c>
      <c r="AV20" s="4">
        <f t="shared" si="7"/>
        <v>92931</v>
      </c>
      <c r="AW20" t="s">
        <v>47</v>
      </c>
      <c r="AX20" s="2"/>
      <c r="AZ20" s="2">
        <v>45564</v>
      </c>
      <c r="BB20" s="4">
        <v>1500</v>
      </c>
      <c r="BC20" s="4">
        <f t="shared" si="8"/>
        <v>33232</v>
      </c>
      <c r="BD20" t="s">
        <v>47</v>
      </c>
      <c r="BF20" s="2">
        <v>45594</v>
      </c>
      <c r="BH20" s="4">
        <v>2600</v>
      </c>
      <c r="BI20" s="4">
        <f t="shared" si="9"/>
        <v>37257</v>
      </c>
      <c r="BJ20" t="s">
        <v>47</v>
      </c>
      <c r="BL20" s="2">
        <v>45623</v>
      </c>
      <c r="BN20">
        <v>7500</v>
      </c>
      <c r="BO20" s="4">
        <f t="shared" si="10"/>
        <v>47632</v>
      </c>
      <c r="BP20" t="s">
        <v>45</v>
      </c>
      <c r="BR20" s="2">
        <v>45653</v>
      </c>
      <c r="BT20" s="4">
        <v>7500</v>
      </c>
      <c r="BU20" s="4">
        <f t="shared" si="11"/>
        <v>72707</v>
      </c>
      <c r="BV20" t="s">
        <v>45</v>
      </c>
      <c r="BW20" s="2"/>
    </row>
    <row r="21" spans="1:76" x14ac:dyDescent="0.35">
      <c r="C21">
        <v>45321</v>
      </c>
      <c r="D21">
        <v>50000</v>
      </c>
      <c r="F21">
        <f t="shared" si="0"/>
        <v>106401</v>
      </c>
      <c r="G21" t="s">
        <v>35</v>
      </c>
      <c r="U21">
        <v>45412</v>
      </c>
      <c r="V21">
        <v>50000</v>
      </c>
      <c r="X21">
        <f t="shared" si="3"/>
        <v>114904</v>
      </c>
      <c r="Y21" t="s">
        <v>35</v>
      </c>
      <c r="AA21" s="2">
        <v>45440</v>
      </c>
      <c r="AB21" s="3"/>
      <c r="AC21" s="3">
        <v>10000</v>
      </c>
      <c r="AD21" s="4">
        <f t="shared" si="4"/>
        <v>10192</v>
      </c>
      <c r="AE21" t="s">
        <v>46</v>
      </c>
      <c r="AM21" s="2">
        <v>45502</v>
      </c>
      <c r="AO21">
        <v>2200</v>
      </c>
      <c r="AP21" s="4">
        <f t="shared" si="6"/>
        <v>49894</v>
      </c>
      <c r="AQ21" t="s">
        <v>47</v>
      </c>
      <c r="AS21" s="2">
        <v>45535</v>
      </c>
      <c r="AT21">
        <v>50000</v>
      </c>
      <c r="AV21" s="4">
        <f t="shared" si="7"/>
        <v>142931</v>
      </c>
      <c r="AW21" t="s">
        <v>35</v>
      </c>
      <c r="AX21" s="2"/>
      <c r="AZ21" s="2">
        <v>45565</v>
      </c>
      <c r="BA21">
        <v>50000</v>
      </c>
      <c r="BC21" s="4">
        <f t="shared" si="8"/>
        <v>83232</v>
      </c>
      <c r="BD21" t="s">
        <v>35</v>
      </c>
      <c r="BF21" s="2">
        <v>45596</v>
      </c>
      <c r="BG21">
        <v>50000</v>
      </c>
      <c r="BI21" s="4">
        <f t="shared" si="9"/>
        <v>87257</v>
      </c>
      <c r="BJ21" t="s">
        <v>35</v>
      </c>
      <c r="BL21" s="2">
        <v>45624</v>
      </c>
      <c r="BN21" s="4">
        <v>10000</v>
      </c>
      <c r="BO21" s="4">
        <f t="shared" si="10"/>
        <v>37632</v>
      </c>
      <c r="BP21" t="s">
        <v>46</v>
      </c>
      <c r="BR21" s="2">
        <v>45654</v>
      </c>
      <c r="BT21">
        <v>10000</v>
      </c>
      <c r="BU21" s="4">
        <f t="shared" si="11"/>
        <v>62707</v>
      </c>
      <c r="BV21" t="s">
        <v>46</v>
      </c>
      <c r="BW21" s="2"/>
    </row>
    <row r="22" spans="1:76" x14ac:dyDescent="0.35">
      <c r="AA22">
        <v>45441</v>
      </c>
      <c r="AC22">
        <v>4100</v>
      </c>
      <c r="AD22">
        <f t="shared" si="4"/>
        <v>6092</v>
      </c>
      <c r="AE22" t="s">
        <v>47</v>
      </c>
      <c r="AM22" s="2">
        <v>45503</v>
      </c>
      <c r="AN22" s="4">
        <v>50000</v>
      </c>
      <c r="AP22" s="4">
        <f t="shared" si="6"/>
        <v>99894</v>
      </c>
      <c r="AQ22" t="s">
        <v>35</v>
      </c>
      <c r="AS22" s="2"/>
      <c r="AT22" s="4"/>
      <c r="AV22" s="4"/>
      <c r="AX22" s="2"/>
      <c r="AY22" s="4"/>
      <c r="AZ22" s="2"/>
      <c r="BA22" s="4"/>
      <c r="BC22" s="4"/>
      <c r="BF22" s="2"/>
      <c r="BG22" s="4"/>
      <c r="BI22" s="4"/>
      <c r="BL22" s="2">
        <v>45625</v>
      </c>
      <c r="BN22">
        <v>2600</v>
      </c>
      <c r="BO22" s="4">
        <f t="shared" si="10"/>
        <v>35032</v>
      </c>
      <c r="BP22" t="s">
        <v>47</v>
      </c>
      <c r="BR22" s="2">
        <v>45655</v>
      </c>
      <c r="BS22" s="4"/>
      <c r="BT22">
        <v>2600</v>
      </c>
      <c r="BU22" s="4">
        <f t="shared" si="11"/>
        <v>60107</v>
      </c>
      <c r="BV22" t="s">
        <v>47</v>
      </c>
      <c r="BW22" s="2"/>
      <c r="BX22" s="4"/>
    </row>
    <row r="23" spans="1:76" x14ac:dyDescent="0.35">
      <c r="AA23">
        <v>45443</v>
      </c>
      <c r="AB23">
        <v>50000</v>
      </c>
      <c r="AD23">
        <f t="shared" si="4"/>
        <v>56092</v>
      </c>
      <c r="AE23" t="s">
        <v>35</v>
      </c>
      <c r="AM23" s="2">
        <v>45504</v>
      </c>
      <c r="AN23" s="4">
        <v>100000</v>
      </c>
      <c r="AP23" s="4">
        <f t="shared" si="6"/>
        <v>199894</v>
      </c>
      <c r="AQ23" t="s">
        <v>48</v>
      </c>
      <c r="AS23" s="2"/>
      <c r="AT23" s="4"/>
      <c r="AV23" s="4"/>
      <c r="AX23" s="2"/>
      <c r="AY23" s="4"/>
      <c r="AZ23" s="2"/>
      <c r="BA23" s="4"/>
      <c r="BC23" s="4"/>
      <c r="BF23" s="2"/>
      <c r="BG23" s="4"/>
      <c r="BI23" s="4"/>
      <c r="BL23" s="2">
        <v>45626</v>
      </c>
      <c r="BM23" s="4">
        <v>50000</v>
      </c>
      <c r="BO23" s="4">
        <f t="shared" si="10"/>
        <v>85032</v>
      </c>
      <c r="BP23" t="s">
        <v>35</v>
      </c>
      <c r="BR23" s="2">
        <v>45656</v>
      </c>
      <c r="BS23" s="4">
        <v>50000</v>
      </c>
      <c r="BU23" s="4">
        <f t="shared" si="11"/>
        <v>110107</v>
      </c>
      <c r="BV23" t="s">
        <v>35</v>
      </c>
      <c r="BW23" s="2"/>
      <c r="BX23" s="4"/>
    </row>
    <row r="28" spans="1:76" x14ac:dyDescent="0.35">
      <c r="C28" s="13" t="s">
        <v>0</v>
      </c>
      <c r="D28" s="13"/>
      <c r="E28" s="13"/>
      <c r="F28" s="13"/>
      <c r="G28" s="13"/>
      <c r="I28" s="13" t="s">
        <v>1</v>
      </c>
      <c r="J28" s="13"/>
      <c r="K28" s="13"/>
      <c r="L28" s="13"/>
      <c r="M28" s="13"/>
      <c r="O28" s="13" t="s">
        <v>2</v>
      </c>
      <c r="P28" s="13"/>
      <c r="Q28" s="13"/>
      <c r="R28" s="13"/>
      <c r="S28" s="13"/>
      <c r="U28" s="13" t="s">
        <v>3</v>
      </c>
      <c r="V28" s="13"/>
      <c r="W28" s="13"/>
      <c r="X28" s="13"/>
      <c r="Y28" s="13"/>
      <c r="AA28" s="10" t="s">
        <v>4</v>
      </c>
      <c r="AB28" s="10"/>
      <c r="AC28" s="10"/>
      <c r="AD28" s="10"/>
      <c r="AE28" s="10"/>
      <c r="AG28" s="10" t="s">
        <v>5</v>
      </c>
      <c r="AH28" s="10"/>
      <c r="AI28" s="10"/>
      <c r="AJ28" s="10"/>
      <c r="AK28" s="10"/>
      <c r="AM28" s="10" t="s">
        <v>6</v>
      </c>
      <c r="AN28" s="10"/>
      <c r="AO28" s="10"/>
      <c r="AP28" s="10"/>
      <c r="AQ28" s="10"/>
      <c r="AS28" s="10" t="s">
        <v>7</v>
      </c>
      <c r="AT28" s="10"/>
      <c r="AU28" s="10"/>
      <c r="AV28" s="10"/>
      <c r="AW28" s="10"/>
      <c r="AZ28" s="10" t="s">
        <v>8</v>
      </c>
      <c r="BA28" s="10"/>
      <c r="BB28" s="10"/>
      <c r="BC28" s="10"/>
      <c r="BD28" s="10"/>
      <c r="BF28" s="10" t="s">
        <v>9</v>
      </c>
      <c r="BG28" s="10"/>
      <c r="BH28" s="10"/>
      <c r="BI28" s="10"/>
      <c r="BJ28" s="10"/>
      <c r="BL28" s="10" t="s">
        <v>10</v>
      </c>
      <c r="BM28" s="10"/>
      <c r="BN28" s="10"/>
      <c r="BO28" s="10"/>
      <c r="BP28" s="10"/>
      <c r="BR28" s="10" t="s">
        <v>11</v>
      </c>
      <c r="BS28" s="10"/>
      <c r="BT28" s="10"/>
      <c r="BU28" s="10"/>
      <c r="BV28" s="10"/>
    </row>
    <row r="29" spans="1:76" x14ac:dyDescent="0.35">
      <c r="A29" t="s">
        <v>49</v>
      </c>
      <c r="D29" s="3">
        <f>SUM(D4:D27)</f>
        <v>100000</v>
      </c>
      <c r="J29" s="3">
        <f>SUM(J4:J27)</f>
        <v>100000</v>
      </c>
      <c r="P29" s="3">
        <f>SUM(P4:P27)</f>
        <v>100000</v>
      </c>
      <c r="V29" s="3">
        <f>SUM(V4:V27)</f>
        <v>100000</v>
      </c>
      <c r="AB29" s="3">
        <f>SUM(AB4:AB27)</f>
        <v>100000</v>
      </c>
      <c r="AH29" s="3">
        <f>SUM(AH4:AH27)</f>
        <v>100000</v>
      </c>
      <c r="AN29" s="3">
        <f>SUM(AN4:AN27)</f>
        <v>200000</v>
      </c>
      <c r="AT29" s="3">
        <f>SUM(AT4:AT27)</f>
        <v>100000</v>
      </c>
      <c r="BA29" s="3">
        <f>SUM(BA4:BA27)</f>
        <v>100000</v>
      </c>
      <c r="BG29" s="3">
        <f>SUM(BG4:BG27)</f>
        <v>100000</v>
      </c>
      <c r="BM29" s="3">
        <f>SUM(BM4:BM27)</f>
        <v>100000</v>
      </c>
      <c r="BS29" s="3">
        <f>SUM(BS4:BS27)</f>
        <v>200000</v>
      </c>
    </row>
    <row r="30" spans="1:76" x14ac:dyDescent="0.35">
      <c r="A30" t="s">
        <v>50</v>
      </c>
      <c r="E30" s="3">
        <f>SUM(E4:E27)</f>
        <v>93599</v>
      </c>
      <c r="K30" s="3">
        <f>SUM(K4:K27)</f>
        <v>79149</v>
      </c>
      <c r="Q30" s="3">
        <f>SUM(Q4:Q27)</f>
        <v>66124</v>
      </c>
      <c r="W30" s="3">
        <f>SUM(W4:W27)</f>
        <v>146224</v>
      </c>
      <c r="AC30" s="3">
        <f>SUM(AC4:AC27)</f>
        <v>158812</v>
      </c>
      <c r="AI30" s="3">
        <f>SUM(AI4:AI27)</f>
        <v>89649</v>
      </c>
      <c r="AO30" s="3">
        <f>SUM(AO4:AO27)</f>
        <v>66549</v>
      </c>
      <c r="AU30" s="3">
        <f>SUM(AU4:AU27)</f>
        <v>156963</v>
      </c>
      <c r="BB30" s="3">
        <f>SUM(BB4:BB27)</f>
        <v>159699</v>
      </c>
      <c r="BH30" s="3">
        <f>SUM(BH4:BH27)</f>
        <v>95975</v>
      </c>
      <c r="BN30" s="3">
        <f>SUM(BN4:BN27)</f>
        <v>102225</v>
      </c>
      <c r="BT30" s="3">
        <f>SUM(BT4:BT27)</f>
        <v>174925</v>
      </c>
    </row>
    <row r="31" spans="1:76" x14ac:dyDescent="0.35">
      <c r="A31" t="s">
        <v>51</v>
      </c>
    </row>
    <row r="32" spans="1:76" x14ac:dyDescent="0.35">
      <c r="A32" t="s">
        <v>52</v>
      </c>
      <c r="B32">
        <f>AVERAGE(F32,L32,R32,X32,AD32,AJ32,AP32,AV32,BC32,BI32,BO32,BU32)</f>
        <v>2631.8333333333335</v>
      </c>
      <c r="F32">
        <f>SUMIFS(E4:E24, G4:G24, "Grab Food")</f>
        <v>4900</v>
      </c>
      <c r="L32">
        <f>SUMIFS(K4:K24, M4:M24, "Grab Food")</f>
        <v>3200</v>
      </c>
      <c r="R32">
        <f>SUMIFS(Q4:Q24, S4:S24, "Grab Food")</f>
        <v>1830</v>
      </c>
      <c r="X32">
        <f>SUMIFS(W4:W24, Y4:Y24, "Grab Food")</f>
        <v>1330</v>
      </c>
      <c r="AD32">
        <f>SUMIFS(AC4:AC24, AE4:AE24, "Grab Food")</f>
        <v>2342</v>
      </c>
      <c r="AJ32">
        <f>SUMIFS(AI4:AI24, AK4:AK24, "Grab Food")</f>
        <v>3500</v>
      </c>
      <c r="AP32">
        <f>SUMIFS(AO4:AO24, AQ4:AQ24, "Grab Food")</f>
        <v>3580</v>
      </c>
      <c r="AV32">
        <f>SUMIFS(AU4:AU24, AW4:AW24, "Grab Food")</f>
        <v>1300</v>
      </c>
      <c r="BC32">
        <f>SUMIFS(BB4:BB24, BD4:BD24, "Grab Food")</f>
        <v>2500</v>
      </c>
      <c r="BI32">
        <f>SUMIFS(BH4:BH24, BJ4:BJ24, "Grab Food")</f>
        <v>1300</v>
      </c>
      <c r="BO32">
        <f>SUMIFS(BN4:BN24, BP4:BP24, "Grab Food")</f>
        <v>3550</v>
      </c>
      <c r="BU32">
        <f>SUMIFS(BT4:BT24, BV4:BV24, "Grab Food")</f>
        <v>2250</v>
      </c>
    </row>
    <row r="33" spans="1:77" x14ac:dyDescent="0.35">
      <c r="A33" t="s">
        <v>53</v>
      </c>
      <c r="B33">
        <f>AVERAGE(F33,L33,R33,X33,AD33,AJ33,AP33,AV33,BC33,BI33,BO33,BU33)</f>
        <v>21286.75</v>
      </c>
      <c r="F33">
        <f>SUMIFS(E4:E24, G4:G24, "*Utility*")</f>
        <v>22199</v>
      </c>
      <c r="L33">
        <f>SUMIFS(K4:K24, M4:M24, "*Utility*")</f>
        <v>21449</v>
      </c>
      <c r="R33">
        <f>SUMIFS(Q4:Q24, S4:S24, "*Utility*")</f>
        <v>21294</v>
      </c>
      <c r="X33">
        <f>SUMIFS(W4:W24, Y4:Y24, "*Utility*")</f>
        <v>20894</v>
      </c>
      <c r="AD33">
        <f>SUMIFS(AC4:AC24, AE4:AE24, "*Utility*")</f>
        <v>22720</v>
      </c>
      <c r="AJ33">
        <f>SUMIFS(AI4:AI24, AK4:AK24, "*Utility*")</f>
        <v>21399</v>
      </c>
      <c r="AP33">
        <f>SUMIFS(AO4:AO24, AQ4:AQ24, "*Utility*")</f>
        <v>20599</v>
      </c>
      <c r="AV33">
        <f>SUMIFS(AU4:AU24, AW4:AW24, "*Utility*")</f>
        <v>20663</v>
      </c>
      <c r="BC33">
        <f>SUMIFS(BB4:BB24, BD4:BD24, "*Utility*")</f>
        <v>18449</v>
      </c>
      <c r="BI33">
        <f>SUMIFS(BH4:BH24, BJ4:BJ24, "*Utility*")</f>
        <v>21925</v>
      </c>
      <c r="BO33">
        <f>SUMIFS(BN4:BN24, BP4:BP24, "*Utility*")</f>
        <v>21925</v>
      </c>
      <c r="BU33">
        <f>SUMIFS(BT4:BT24, BV4:BV24, "*Utility*")</f>
        <v>21925</v>
      </c>
    </row>
    <row r="34" spans="1:77" x14ac:dyDescent="0.35">
      <c r="A34" t="s">
        <v>54</v>
      </c>
      <c r="B34">
        <f>AVERAGE(F34,L34,R34,X34,AD34,AJ34,AP34,AV34,BC34,BI34,BO34,BU34)</f>
        <v>4691.666666666667</v>
      </c>
      <c r="F34">
        <f>SUMIFS(E4:E24, G4:G24, "*Car *")</f>
        <v>13500</v>
      </c>
      <c r="L34">
        <f>SUMIFS(K4:K24, M4:M24, "*Car *")</f>
        <v>3300</v>
      </c>
      <c r="R34">
        <f>SUMIFS(Q4:Q24, S4:S24, "*Car *")</f>
        <v>2900</v>
      </c>
      <c r="X34">
        <f>SUMIFS(W4:W24, Y4:Y24, "*Car *")</f>
        <v>2500</v>
      </c>
      <c r="AD34">
        <f>SUMIFS(AC4:AC24, AE4:AE24, "*Car *")</f>
        <v>4100</v>
      </c>
      <c r="AJ34">
        <f>SUMIFS(AI4:AI24, AK4:AK24, "*Car *")</f>
        <v>3000</v>
      </c>
      <c r="AP34">
        <f>SUMIFS(AO4:AO24, AQ4:AQ24, "*Car *")</f>
        <v>2200</v>
      </c>
      <c r="AV34">
        <f>SUMIFS(AU4:AU24, AW4:AW24, "*Car *")</f>
        <v>2500</v>
      </c>
      <c r="BC34">
        <f>SUMIFS(BB4:BB24, BD4:BD24, "*Car *")</f>
        <v>1500</v>
      </c>
      <c r="BI34">
        <f>SUMIFS(BH4:BH24, BJ4:BJ24, "*Car *")</f>
        <v>15600</v>
      </c>
      <c r="BO34">
        <f>SUMIFS(BN4:BN24, BP4:BP24, "*Car *")</f>
        <v>2600</v>
      </c>
      <c r="BU34">
        <f>SUMIFS(BT4:BT24, BV4:BV24, "*Car *")</f>
        <v>2600</v>
      </c>
    </row>
    <row r="35" spans="1:77" x14ac:dyDescent="0.35">
      <c r="A35" t="s">
        <v>55</v>
      </c>
      <c r="B35" s="4">
        <f>SUM(BB5,AU5,W4,W16)</f>
        <v>208000</v>
      </c>
    </row>
    <row r="36" spans="1:77" x14ac:dyDescent="0.35">
      <c r="A36" t="s">
        <v>56</v>
      </c>
      <c r="B36" s="3">
        <f>AVERAGE(E20,K19,Q19,W20,AC22,AI19,AO21,AU20,BB20,BH20,BN22,BT22)</f>
        <v>2775</v>
      </c>
    </row>
    <row r="37" spans="1:77" ht="18.75" customHeight="1" x14ac:dyDescent="0.35">
      <c r="A37" s="11" t="s">
        <v>57</v>
      </c>
      <c r="D37" s="3"/>
      <c r="F37" s="3"/>
      <c r="L37" s="3"/>
      <c r="R37" s="3"/>
      <c r="X37" s="3"/>
      <c r="AD37" s="3"/>
      <c r="AJ37" s="3"/>
      <c r="AP37" s="3"/>
      <c r="AV37" s="3"/>
      <c r="BC37" s="3"/>
      <c r="BI37" s="3"/>
      <c r="BO37" s="3"/>
      <c r="BU37" s="3"/>
    </row>
    <row r="38" spans="1:77" x14ac:dyDescent="0.35">
      <c r="A38" s="11"/>
      <c r="B38" t="s">
        <v>58</v>
      </c>
      <c r="C38" s="3">
        <f>SUM(29:29,A29)</f>
        <v>1400000</v>
      </c>
    </row>
    <row r="39" spans="1:77" x14ac:dyDescent="0.35">
      <c r="A39" s="11"/>
      <c r="B39" t="s">
        <v>59</v>
      </c>
      <c r="C39" s="3">
        <f>SUM(F34,L34,R34,X34,AD34,AJ34,AP34,AV34,BC34,BI34,BO34,BU34)</f>
        <v>56300</v>
      </c>
    </row>
    <row r="40" spans="1:77" x14ac:dyDescent="0.35">
      <c r="A40" s="11"/>
      <c r="B40" t="s">
        <v>60</v>
      </c>
      <c r="C40" s="3">
        <f>SUM(F33,L33,R33,X33,AD33,AJ33,AP33,AV33,BC33,BI33,BO33,BU33)</f>
        <v>255441</v>
      </c>
    </row>
    <row r="41" spans="1:77" x14ac:dyDescent="0.35">
      <c r="A41" s="11"/>
      <c r="B41" t="s">
        <v>61</v>
      </c>
      <c r="C41" s="3">
        <f>SUM(E5:E7,K5:K7,Q5:Q7,W5:W7,AC7:AC9,AI5:AI7,AO7:AO9,AU6:AU8,BB6:BB8,BH6:BH8,BN8:BN10,BT7:BT9)</f>
        <v>24000</v>
      </c>
    </row>
    <row r="42" spans="1:77" x14ac:dyDescent="0.35">
      <c r="A42" s="11"/>
      <c r="B42" t="s">
        <v>62</v>
      </c>
      <c r="C42" s="7">
        <f>SUM(BB5,AU5,W4,W16)</f>
        <v>208000</v>
      </c>
    </row>
    <row r="43" spans="1:77" x14ac:dyDescent="0.35">
      <c r="A43" s="11"/>
      <c r="B43" t="s">
        <v>37</v>
      </c>
      <c r="C43" s="3">
        <f>SUM(G43:BY43)</f>
        <v>168000</v>
      </c>
      <c r="G43">
        <f>SUMIFS(E$4:E$24, G$4:G$24, "*Credit Card*")</f>
        <v>25000</v>
      </c>
      <c r="H43">
        <f t="shared" ref="H43:BS43" si="12">SUMIFS(F$4:F$24, H$4:H$24, "*Credit Card*")</f>
        <v>0</v>
      </c>
      <c r="I43">
        <f t="shared" si="12"/>
        <v>0</v>
      </c>
      <c r="J43">
        <f t="shared" si="12"/>
        <v>0</v>
      </c>
      <c r="K43">
        <f t="shared" si="12"/>
        <v>0</v>
      </c>
      <c r="L43">
        <f t="shared" si="12"/>
        <v>0</v>
      </c>
      <c r="M43">
        <f t="shared" si="12"/>
        <v>10000</v>
      </c>
      <c r="N43">
        <f t="shared" si="12"/>
        <v>0</v>
      </c>
      <c r="O43">
        <f t="shared" si="12"/>
        <v>0</v>
      </c>
      <c r="P43">
        <f t="shared" si="12"/>
        <v>0</v>
      </c>
      <c r="Q43">
        <f t="shared" si="12"/>
        <v>0</v>
      </c>
      <c r="R43">
        <f t="shared" si="12"/>
        <v>0</v>
      </c>
      <c r="S43">
        <f t="shared" si="12"/>
        <v>11250</v>
      </c>
      <c r="T43">
        <f t="shared" si="12"/>
        <v>0</v>
      </c>
      <c r="U43">
        <f t="shared" si="12"/>
        <v>0</v>
      </c>
      <c r="V43">
        <f t="shared" si="12"/>
        <v>0</v>
      </c>
      <c r="W43">
        <f t="shared" si="12"/>
        <v>0</v>
      </c>
      <c r="X43">
        <f t="shared" si="12"/>
        <v>0</v>
      </c>
      <c r="Y43">
        <f t="shared" si="12"/>
        <v>17250</v>
      </c>
      <c r="Z43">
        <f t="shared" si="12"/>
        <v>0</v>
      </c>
      <c r="AA43">
        <f t="shared" si="12"/>
        <v>0</v>
      </c>
      <c r="AB43">
        <f t="shared" si="12"/>
        <v>0</v>
      </c>
      <c r="AC43">
        <f t="shared" si="12"/>
        <v>0</v>
      </c>
      <c r="AD43">
        <f t="shared" si="12"/>
        <v>0</v>
      </c>
      <c r="AE43">
        <f t="shared" si="12"/>
        <v>14000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11000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11250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12"/>
        <v>0</v>
      </c>
      <c r="AW43">
        <f t="shared" si="12"/>
        <v>11250</v>
      </c>
      <c r="AX43">
        <f t="shared" si="12"/>
        <v>0</v>
      </c>
      <c r="AY43">
        <f t="shared" si="12"/>
        <v>0</v>
      </c>
      <c r="AZ43">
        <f t="shared" si="12"/>
        <v>0</v>
      </c>
      <c r="BA43">
        <f t="shared" si="12"/>
        <v>0</v>
      </c>
      <c r="BB43">
        <f t="shared" si="12"/>
        <v>0</v>
      </c>
      <c r="BC43">
        <f t="shared" si="12"/>
        <v>0</v>
      </c>
      <c r="BD43">
        <f t="shared" si="12"/>
        <v>12000</v>
      </c>
      <c r="BE43">
        <f t="shared" si="12"/>
        <v>0</v>
      </c>
      <c r="BF43">
        <f t="shared" si="12"/>
        <v>0</v>
      </c>
      <c r="BG43">
        <f t="shared" si="12"/>
        <v>0</v>
      </c>
      <c r="BH43">
        <f t="shared" si="12"/>
        <v>0</v>
      </c>
      <c r="BI43">
        <f t="shared" si="12"/>
        <v>0</v>
      </c>
      <c r="BJ43">
        <f t="shared" si="12"/>
        <v>15000</v>
      </c>
      <c r="BK43">
        <f t="shared" si="12"/>
        <v>0</v>
      </c>
      <c r="BL43">
        <f t="shared" si="12"/>
        <v>0</v>
      </c>
      <c r="BM43">
        <f t="shared" si="12"/>
        <v>0</v>
      </c>
      <c r="BN43">
        <f t="shared" si="12"/>
        <v>0</v>
      </c>
      <c r="BO43">
        <f t="shared" si="12"/>
        <v>0</v>
      </c>
      <c r="BP43">
        <f t="shared" si="12"/>
        <v>15000</v>
      </c>
      <c r="BQ43">
        <f t="shared" si="12"/>
        <v>0</v>
      </c>
      <c r="BR43">
        <f t="shared" si="12"/>
        <v>0</v>
      </c>
      <c r="BS43">
        <f t="shared" si="12"/>
        <v>0</v>
      </c>
      <c r="BT43">
        <f t="shared" ref="BT43:BY43" si="13">SUMIFS(BR$4:BR$24, BT$4:BT$24, "*Credit Card*")</f>
        <v>0</v>
      </c>
      <c r="BU43">
        <f t="shared" si="13"/>
        <v>0</v>
      </c>
      <c r="BV43">
        <f t="shared" si="13"/>
        <v>15000</v>
      </c>
      <c r="BW43">
        <f t="shared" si="13"/>
        <v>0</v>
      </c>
      <c r="BX43">
        <f t="shared" si="13"/>
        <v>0</v>
      </c>
      <c r="BY43">
        <f t="shared" si="13"/>
        <v>0</v>
      </c>
    </row>
    <row r="44" spans="1:77" x14ac:dyDescent="0.35">
      <c r="A44" s="11"/>
      <c r="B44" t="s">
        <v>63</v>
      </c>
      <c r="C44" s="3">
        <f>SUM(G44,G44:BY44)</f>
        <v>133000</v>
      </c>
      <c r="G44">
        <f>SUMIFS(E$4:E$24, G$4:G$24, "*Grocery*")</f>
        <v>12000</v>
      </c>
      <c r="H44">
        <f t="shared" ref="H44:BS44" si="14">SUMIFS(F$4:F$24, H$4:H$24, "*Grocery*")</f>
        <v>0</v>
      </c>
      <c r="I44">
        <f t="shared" si="14"/>
        <v>0</v>
      </c>
      <c r="J44">
        <f t="shared" si="14"/>
        <v>0</v>
      </c>
      <c r="K44">
        <f t="shared" si="14"/>
        <v>0</v>
      </c>
      <c r="L44">
        <f t="shared" si="14"/>
        <v>0</v>
      </c>
      <c r="M44">
        <f t="shared" si="14"/>
        <v>15000</v>
      </c>
      <c r="N44">
        <f t="shared" si="14"/>
        <v>0</v>
      </c>
      <c r="O44">
        <f t="shared" si="14"/>
        <v>0</v>
      </c>
      <c r="P44">
        <f t="shared" si="14"/>
        <v>0</v>
      </c>
      <c r="Q44">
        <f t="shared" si="14"/>
        <v>0</v>
      </c>
      <c r="R44">
        <f t="shared" si="14"/>
        <v>0</v>
      </c>
      <c r="S44">
        <f t="shared" si="14"/>
        <v>8000</v>
      </c>
      <c r="T44">
        <f t="shared" si="14"/>
        <v>0</v>
      </c>
      <c r="U44">
        <f t="shared" si="14"/>
        <v>0</v>
      </c>
      <c r="V44">
        <f t="shared" si="14"/>
        <v>0</v>
      </c>
      <c r="W44">
        <f t="shared" si="14"/>
        <v>0</v>
      </c>
      <c r="X44">
        <f t="shared" si="14"/>
        <v>0</v>
      </c>
      <c r="Y44">
        <f t="shared" si="14"/>
        <v>8000</v>
      </c>
      <c r="Z44">
        <f t="shared" si="14"/>
        <v>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11000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10000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  <c r="AP44">
        <f t="shared" si="14"/>
        <v>0</v>
      </c>
      <c r="AQ44">
        <f t="shared" si="14"/>
        <v>5000</v>
      </c>
      <c r="AR44">
        <f t="shared" si="14"/>
        <v>0</v>
      </c>
      <c r="AS44">
        <f t="shared" si="14"/>
        <v>0</v>
      </c>
      <c r="AT44">
        <f t="shared" si="14"/>
        <v>0</v>
      </c>
      <c r="AU44">
        <f t="shared" si="14"/>
        <v>0</v>
      </c>
      <c r="AV44">
        <f t="shared" si="14"/>
        <v>0</v>
      </c>
      <c r="AW44">
        <f t="shared" si="14"/>
        <v>5000</v>
      </c>
      <c r="AX44">
        <f t="shared" si="14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4"/>
        <v>0</v>
      </c>
      <c r="BD44">
        <f t="shared" si="14"/>
        <v>5000</v>
      </c>
      <c r="BE44">
        <f t="shared" si="14"/>
        <v>0</v>
      </c>
      <c r="BF44">
        <f t="shared" si="14"/>
        <v>0</v>
      </c>
      <c r="BG44">
        <f t="shared" si="14"/>
        <v>0</v>
      </c>
      <c r="BH44">
        <f t="shared" si="14"/>
        <v>0</v>
      </c>
      <c r="BI44">
        <f t="shared" si="14"/>
        <v>0</v>
      </c>
      <c r="BJ44">
        <f t="shared" si="14"/>
        <v>11000</v>
      </c>
      <c r="BK44">
        <f t="shared" si="14"/>
        <v>0</v>
      </c>
      <c r="BL44">
        <f t="shared" si="14"/>
        <v>0</v>
      </c>
      <c r="BM44">
        <f t="shared" si="14"/>
        <v>0</v>
      </c>
      <c r="BN44">
        <f t="shared" si="14"/>
        <v>0</v>
      </c>
      <c r="BO44">
        <f t="shared" si="14"/>
        <v>0</v>
      </c>
      <c r="BP44">
        <f t="shared" si="14"/>
        <v>11000</v>
      </c>
      <c r="BQ44">
        <f t="shared" si="14"/>
        <v>0</v>
      </c>
      <c r="BR44">
        <f t="shared" si="14"/>
        <v>0</v>
      </c>
      <c r="BS44">
        <f t="shared" si="14"/>
        <v>0</v>
      </c>
      <c r="BT44">
        <f t="shared" ref="BT44:BY44" si="15">SUMIFS(BR$4:BR$24, BT$4:BT$24, "*Grocery*")</f>
        <v>0</v>
      </c>
      <c r="BU44">
        <f t="shared" si="15"/>
        <v>0</v>
      </c>
      <c r="BV44">
        <f t="shared" si="15"/>
        <v>20000</v>
      </c>
      <c r="BW44">
        <f t="shared" si="15"/>
        <v>0</v>
      </c>
      <c r="BX44">
        <f t="shared" si="15"/>
        <v>0</v>
      </c>
      <c r="BY44">
        <f t="shared" si="15"/>
        <v>0</v>
      </c>
    </row>
    <row r="45" spans="1:77" x14ac:dyDescent="0.35">
      <c r="A45" s="11"/>
      <c r="B45" t="s">
        <v>64</v>
      </c>
      <c r="C45" s="3">
        <f>SUM(G45:BY45)</f>
        <v>140000</v>
      </c>
      <c r="F45" s="3"/>
      <c r="G45">
        <f>SUMIFS(E$4:E$24, G$4:G$24, "*MP2*")</f>
        <v>0</v>
      </c>
      <c r="H45">
        <f t="shared" ref="H45:BS45" si="16">SUMIFS(F$4:F$24, H$4:H$24, "*MP2*")</f>
        <v>0</v>
      </c>
      <c r="I45">
        <f t="shared" si="16"/>
        <v>0</v>
      </c>
      <c r="J45">
        <f t="shared" si="16"/>
        <v>0</v>
      </c>
      <c r="K45">
        <f t="shared" si="16"/>
        <v>0</v>
      </c>
      <c r="L45">
        <f t="shared" si="16"/>
        <v>0</v>
      </c>
      <c r="M45">
        <f t="shared" si="16"/>
        <v>0</v>
      </c>
      <c r="N45">
        <f t="shared" si="16"/>
        <v>0</v>
      </c>
      <c r="O45">
        <f t="shared" si="16"/>
        <v>0</v>
      </c>
      <c r="P45">
        <f t="shared" si="16"/>
        <v>0</v>
      </c>
      <c r="Q45">
        <f t="shared" si="16"/>
        <v>0</v>
      </c>
      <c r="R45">
        <f t="shared" si="16"/>
        <v>0</v>
      </c>
      <c r="S45">
        <f t="shared" si="16"/>
        <v>0</v>
      </c>
      <c r="T45">
        <f t="shared" si="16"/>
        <v>0</v>
      </c>
      <c r="U45">
        <f t="shared" si="16"/>
        <v>0</v>
      </c>
      <c r="V45">
        <f t="shared" si="16"/>
        <v>0</v>
      </c>
      <c r="W45">
        <f t="shared" si="16"/>
        <v>0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0</v>
      </c>
      <c r="AD45">
        <f t="shared" si="16"/>
        <v>0</v>
      </c>
      <c r="AE45">
        <f t="shared" si="16"/>
        <v>0</v>
      </c>
      <c r="AF45">
        <f t="shared" si="16"/>
        <v>0</v>
      </c>
      <c r="AG45">
        <f t="shared" si="16"/>
        <v>0</v>
      </c>
      <c r="AH45">
        <f t="shared" si="16"/>
        <v>0</v>
      </c>
      <c r="AI45">
        <f t="shared" si="16"/>
        <v>0</v>
      </c>
      <c r="AJ45">
        <f t="shared" si="16"/>
        <v>0</v>
      </c>
      <c r="AK45">
        <f t="shared" si="16"/>
        <v>0</v>
      </c>
      <c r="AL45">
        <f t="shared" si="16"/>
        <v>0</v>
      </c>
      <c r="AM45">
        <f t="shared" si="16"/>
        <v>0</v>
      </c>
      <c r="AN45">
        <f t="shared" si="16"/>
        <v>0</v>
      </c>
      <c r="AO45">
        <f t="shared" si="16"/>
        <v>0</v>
      </c>
      <c r="AP45">
        <f t="shared" si="16"/>
        <v>0</v>
      </c>
      <c r="AQ45">
        <f t="shared" si="16"/>
        <v>0</v>
      </c>
      <c r="AR45">
        <f t="shared" si="16"/>
        <v>0</v>
      </c>
      <c r="AS45">
        <f t="shared" si="16"/>
        <v>0</v>
      </c>
      <c r="AT45">
        <f t="shared" si="16"/>
        <v>0</v>
      </c>
      <c r="AU45">
        <f t="shared" si="16"/>
        <v>0</v>
      </c>
      <c r="AV45">
        <f t="shared" si="16"/>
        <v>0</v>
      </c>
      <c r="AW45">
        <f t="shared" si="16"/>
        <v>50000</v>
      </c>
      <c r="AX45">
        <f t="shared" si="16"/>
        <v>0</v>
      </c>
      <c r="AY45">
        <f t="shared" si="16"/>
        <v>0</v>
      </c>
      <c r="AZ45">
        <f t="shared" si="16"/>
        <v>0</v>
      </c>
      <c r="BA45">
        <f t="shared" si="16"/>
        <v>0</v>
      </c>
      <c r="BB45">
        <f t="shared" si="16"/>
        <v>0</v>
      </c>
      <c r="BC45">
        <f t="shared" si="16"/>
        <v>0</v>
      </c>
      <c r="BD45">
        <f t="shared" si="16"/>
        <v>10000</v>
      </c>
      <c r="BE45">
        <f t="shared" si="16"/>
        <v>0</v>
      </c>
      <c r="BF45">
        <f t="shared" si="16"/>
        <v>0</v>
      </c>
      <c r="BG45">
        <f t="shared" si="16"/>
        <v>0</v>
      </c>
      <c r="BH45">
        <f t="shared" si="16"/>
        <v>0</v>
      </c>
      <c r="BI45">
        <f t="shared" si="16"/>
        <v>0</v>
      </c>
      <c r="BJ45">
        <f t="shared" si="16"/>
        <v>10000</v>
      </c>
      <c r="BK45">
        <f t="shared" si="16"/>
        <v>0</v>
      </c>
      <c r="BL45">
        <f t="shared" si="16"/>
        <v>0</v>
      </c>
      <c r="BM45">
        <f t="shared" si="16"/>
        <v>0</v>
      </c>
      <c r="BN45">
        <f t="shared" si="16"/>
        <v>0</v>
      </c>
      <c r="BO45">
        <f t="shared" si="16"/>
        <v>0</v>
      </c>
      <c r="BP45">
        <f t="shared" si="16"/>
        <v>10000</v>
      </c>
      <c r="BQ45">
        <f t="shared" si="16"/>
        <v>0</v>
      </c>
      <c r="BR45">
        <f t="shared" si="16"/>
        <v>0</v>
      </c>
      <c r="BS45">
        <f t="shared" si="16"/>
        <v>0</v>
      </c>
      <c r="BT45">
        <f t="shared" ref="BT45:BY45" si="17">SUMIFS(BR$4:BR$24, BT$4:BT$24, "*MP2*")</f>
        <v>0</v>
      </c>
      <c r="BU45">
        <f t="shared" si="17"/>
        <v>0</v>
      </c>
      <c r="BV45">
        <f t="shared" si="17"/>
        <v>60000</v>
      </c>
      <c r="BW45">
        <f t="shared" si="17"/>
        <v>0</v>
      </c>
      <c r="BX45">
        <f t="shared" si="17"/>
        <v>0</v>
      </c>
      <c r="BY45">
        <f t="shared" si="17"/>
        <v>0</v>
      </c>
    </row>
    <row r="46" spans="1:77" x14ac:dyDescent="0.35">
      <c r="A46" s="11"/>
      <c r="B46" t="s">
        <v>65</v>
      </c>
      <c r="C46" s="3">
        <f>SUM(D30:BV30)-SUM(C39:C45)</f>
        <v>405152</v>
      </c>
    </row>
    <row r="47" spans="1:77" x14ac:dyDescent="0.35">
      <c r="A47" s="11"/>
      <c r="B47" t="s">
        <v>66</v>
      </c>
      <c r="C47" s="7">
        <f>SUM(G47:BY47)</f>
        <v>210000</v>
      </c>
      <c r="G47">
        <f>SUMIFS(E$4:E$24, G$4:G$24, "*Remittance*")</f>
        <v>17500</v>
      </c>
      <c r="H47">
        <f t="shared" ref="H47:BS47" si="18">SUMIFS(F$4:F$24, H$4:H$24, "*Remittance*")</f>
        <v>0</v>
      </c>
      <c r="I47">
        <f t="shared" si="18"/>
        <v>0</v>
      </c>
      <c r="J47">
        <f t="shared" si="18"/>
        <v>0</v>
      </c>
      <c r="K47">
        <f t="shared" si="18"/>
        <v>0</v>
      </c>
      <c r="L47">
        <f t="shared" si="18"/>
        <v>0</v>
      </c>
      <c r="M47">
        <f t="shared" si="18"/>
        <v>17500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17500</v>
      </c>
      <c r="T47">
        <f t="shared" si="18"/>
        <v>0</v>
      </c>
      <c r="U47">
        <f t="shared" si="18"/>
        <v>0</v>
      </c>
      <c r="V47">
        <f t="shared" si="18"/>
        <v>0</v>
      </c>
      <c r="W47">
        <f t="shared" si="18"/>
        <v>0</v>
      </c>
      <c r="X47">
        <f t="shared" si="18"/>
        <v>0</v>
      </c>
      <c r="Y47">
        <f t="shared" si="18"/>
        <v>17500</v>
      </c>
      <c r="Z47">
        <f t="shared" si="18"/>
        <v>0</v>
      </c>
      <c r="AA47">
        <f t="shared" si="18"/>
        <v>0</v>
      </c>
      <c r="AB47">
        <f t="shared" si="18"/>
        <v>0</v>
      </c>
      <c r="AC47">
        <f t="shared" si="18"/>
        <v>0</v>
      </c>
      <c r="AD47">
        <f t="shared" si="18"/>
        <v>0</v>
      </c>
      <c r="AE47">
        <f t="shared" si="18"/>
        <v>17500</v>
      </c>
      <c r="AF47">
        <f t="shared" si="18"/>
        <v>0</v>
      </c>
      <c r="AG47">
        <f t="shared" si="18"/>
        <v>0</v>
      </c>
      <c r="AH47">
        <f t="shared" si="18"/>
        <v>0</v>
      </c>
      <c r="AI47">
        <f t="shared" si="18"/>
        <v>0</v>
      </c>
      <c r="AJ47">
        <f t="shared" si="18"/>
        <v>0</v>
      </c>
      <c r="AK47">
        <f t="shared" si="18"/>
        <v>17500</v>
      </c>
      <c r="AL47">
        <f t="shared" si="18"/>
        <v>0</v>
      </c>
      <c r="AM47">
        <f t="shared" si="18"/>
        <v>0</v>
      </c>
      <c r="AN47">
        <f t="shared" si="18"/>
        <v>0</v>
      </c>
      <c r="AO47">
        <f t="shared" si="18"/>
        <v>0</v>
      </c>
      <c r="AP47">
        <f t="shared" si="18"/>
        <v>0</v>
      </c>
      <c r="AQ47">
        <f t="shared" si="18"/>
        <v>17500</v>
      </c>
      <c r="AR47">
        <f t="shared" si="18"/>
        <v>0</v>
      </c>
      <c r="AS47">
        <f t="shared" si="18"/>
        <v>0</v>
      </c>
      <c r="AT47">
        <f t="shared" si="18"/>
        <v>0</v>
      </c>
      <c r="AU47">
        <f t="shared" si="18"/>
        <v>0</v>
      </c>
      <c r="AV47">
        <f t="shared" si="18"/>
        <v>0</v>
      </c>
      <c r="AW47">
        <f t="shared" si="18"/>
        <v>17500</v>
      </c>
      <c r="AX47">
        <f t="shared" si="18"/>
        <v>0</v>
      </c>
      <c r="AY47">
        <f t="shared" si="18"/>
        <v>0</v>
      </c>
      <c r="AZ47">
        <f t="shared" si="18"/>
        <v>0</v>
      </c>
      <c r="BA47">
        <f t="shared" si="18"/>
        <v>0</v>
      </c>
      <c r="BB47">
        <f t="shared" si="18"/>
        <v>0</v>
      </c>
      <c r="BC47">
        <f t="shared" si="18"/>
        <v>0</v>
      </c>
      <c r="BD47">
        <f t="shared" si="18"/>
        <v>17500</v>
      </c>
      <c r="BE47">
        <f t="shared" si="18"/>
        <v>0</v>
      </c>
      <c r="BF47">
        <f t="shared" si="18"/>
        <v>0</v>
      </c>
      <c r="BG47">
        <f t="shared" si="18"/>
        <v>0</v>
      </c>
      <c r="BH47">
        <f t="shared" si="18"/>
        <v>0</v>
      </c>
      <c r="BI47">
        <f t="shared" si="18"/>
        <v>0</v>
      </c>
      <c r="BJ47">
        <f t="shared" si="18"/>
        <v>17500</v>
      </c>
      <c r="BK47">
        <f t="shared" si="18"/>
        <v>0</v>
      </c>
      <c r="BL47">
        <f t="shared" si="18"/>
        <v>0</v>
      </c>
      <c r="BM47">
        <f t="shared" si="18"/>
        <v>0</v>
      </c>
      <c r="BN47">
        <f t="shared" si="18"/>
        <v>0</v>
      </c>
      <c r="BO47">
        <f t="shared" si="18"/>
        <v>0</v>
      </c>
      <c r="BP47">
        <f t="shared" si="18"/>
        <v>17500</v>
      </c>
      <c r="BQ47">
        <f t="shared" si="18"/>
        <v>0</v>
      </c>
      <c r="BR47">
        <f t="shared" si="18"/>
        <v>0</v>
      </c>
      <c r="BS47">
        <f t="shared" si="18"/>
        <v>0</v>
      </c>
      <c r="BT47">
        <f t="shared" ref="BT47:BY47" si="19">SUMIFS(BR$4:BR$24, BT$4:BT$24, "*Remittance*")</f>
        <v>0</v>
      </c>
      <c r="BU47">
        <f t="shared" si="19"/>
        <v>0</v>
      </c>
      <c r="BV47">
        <f t="shared" si="19"/>
        <v>17500</v>
      </c>
      <c r="BW47">
        <f t="shared" si="19"/>
        <v>0</v>
      </c>
      <c r="BX47">
        <f t="shared" si="19"/>
        <v>0</v>
      </c>
      <c r="BY47">
        <f t="shared" si="19"/>
        <v>0</v>
      </c>
    </row>
    <row r="48" spans="1:77" x14ac:dyDescent="0.35">
      <c r="A48" t="s">
        <v>67</v>
      </c>
    </row>
    <row r="49" spans="1:4" x14ac:dyDescent="0.35">
      <c r="A49" t="s">
        <v>68</v>
      </c>
    </row>
    <row r="50" spans="1:4" ht="58" x14ac:dyDescent="0.35">
      <c r="A50" s="5" t="s">
        <v>69</v>
      </c>
    </row>
    <row r="51" spans="1:4" x14ac:dyDescent="0.35">
      <c r="A51" t="s">
        <v>70</v>
      </c>
      <c r="B51" s="4">
        <v>24000</v>
      </c>
    </row>
    <row r="52" spans="1:4" ht="26.25" customHeight="1" x14ac:dyDescent="0.35">
      <c r="A52" s="12" t="s">
        <v>71</v>
      </c>
    </row>
    <row r="53" spans="1:4" x14ac:dyDescent="0.35">
      <c r="A53" s="12"/>
      <c r="B53" t="s">
        <v>72</v>
      </c>
      <c r="C53">
        <f>AVERAGE(F33,L33,R33,X33,AD33,AJ33,AP33,AV33,BC33,BI33,BO33,BU33)</f>
        <v>21286.75</v>
      </c>
      <c r="D53" s="3"/>
    </row>
    <row r="54" spans="1:4" x14ac:dyDescent="0.35">
      <c r="A54" s="12"/>
      <c r="B54" t="s">
        <v>73</v>
      </c>
      <c r="C54" s="3">
        <f>C41/12</f>
        <v>2000</v>
      </c>
    </row>
    <row r="55" spans="1:4" x14ac:dyDescent="0.35">
      <c r="A55" s="12"/>
      <c r="B55" t="s">
        <v>74</v>
      </c>
      <c r="C55" s="7">
        <f>C47/12</f>
        <v>17500</v>
      </c>
      <c r="D55" s="3"/>
    </row>
    <row r="56" spans="1:4" x14ac:dyDescent="0.35">
      <c r="A56" s="12"/>
      <c r="B56" t="s">
        <v>75</v>
      </c>
      <c r="C56" s="3">
        <f>C43/12</f>
        <v>14000</v>
      </c>
      <c r="D56" s="3"/>
    </row>
    <row r="57" spans="1:4" x14ac:dyDescent="0.35">
      <c r="B57" t="s">
        <v>76</v>
      </c>
      <c r="C57" s="3">
        <f>C44/12</f>
        <v>11083.333333333334</v>
      </c>
    </row>
    <row r="60" spans="1:4" x14ac:dyDescent="0.35">
      <c r="B60" s="6"/>
    </row>
    <row r="61" spans="1:4" x14ac:dyDescent="0.35">
      <c r="B61" s="8"/>
    </row>
    <row r="62" spans="1:4" x14ac:dyDescent="0.35">
      <c r="C62" t="s">
        <v>13</v>
      </c>
      <c r="D62" t="s">
        <v>14</v>
      </c>
    </row>
    <row r="63" spans="1:4" x14ac:dyDescent="0.35">
      <c r="B63" s="6" t="s">
        <v>77</v>
      </c>
      <c r="C63">
        <v>100000</v>
      </c>
      <c r="D63">
        <v>93599</v>
      </c>
    </row>
    <row r="64" spans="1:4" x14ac:dyDescent="0.35">
      <c r="B64" s="6" t="s">
        <v>78</v>
      </c>
      <c r="C64">
        <v>100000</v>
      </c>
      <c r="D64">
        <v>79149</v>
      </c>
    </row>
    <row r="65" spans="2:4" x14ac:dyDescent="0.35">
      <c r="B65" s="6" t="s">
        <v>79</v>
      </c>
      <c r="C65">
        <v>100000</v>
      </c>
      <c r="D65">
        <v>66124</v>
      </c>
    </row>
    <row r="66" spans="2:4" x14ac:dyDescent="0.35">
      <c r="B66" s="6" t="s">
        <v>80</v>
      </c>
      <c r="C66">
        <v>100000</v>
      </c>
      <c r="D66">
        <v>146224</v>
      </c>
    </row>
    <row r="67" spans="2:4" x14ac:dyDescent="0.35">
      <c r="B67" s="6" t="s">
        <v>81</v>
      </c>
      <c r="C67">
        <v>100000</v>
      </c>
      <c r="D67">
        <v>158812</v>
      </c>
    </row>
    <row r="68" spans="2:4" x14ac:dyDescent="0.35">
      <c r="B68" s="6" t="s">
        <v>82</v>
      </c>
      <c r="C68">
        <v>100000</v>
      </c>
      <c r="D68">
        <v>89649</v>
      </c>
    </row>
    <row r="69" spans="2:4" x14ac:dyDescent="0.35">
      <c r="B69" s="6" t="s">
        <v>83</v>
      </c>
      <c r="C69">
        <v>200000</v>
      </c>
      <c r="D69">
        <v>66549</v>
      </c>
    </row>
    <row r="70" spans="2:4" x14ac:dyDescent="0.35">
      <c r="B70" s="6" t="s">
        <v>84</v>
      </c>
      <c r="C70">
        <v>100000</v>
      </c>
      <c r="D70">
        <v>156963</v>
      </c>
    </row>
    <row r="71" spans="2:4" x14ac:dyDescent="0.35">
      <c r="B71" s="6" t="s">
        <v>85</v>
      </c>
      <c r="C71">
        <v>100000</v>
      </c>
      <c r="D71">
        <v>159699</v>
      </c>
    </row>
    <row r="72" spans="2:4" x14ac:dyDescent="0.35">
      <c r="B72" s="6" t="s">
        <v>86</v>
      </c>
      <c r="C72">
        <v>100000</v>
      </c>
      <c r="D72">
        <v>95975</v>
      </c>
    </row>
    <row r="73" spans="2:4" x14ac:dyDescent="0.35">
      <c r="B73" s="6" t="s">
        <v>87</v>
      </c>
      <c r="C73">
        <v>100000</v>
      </c>
      <c r="D73">
        <v>102225</v>
      </c>
    </row>
    <row r="74" spans="2:4" x14ac:dyDescent="0.35">
      <c r="B74" s="6" t="s">
        <v>88</v>
      </c>
      <c r="C74">
        <v>200000</v>
      </c>
      <c r="D74">
        <v>174925</v>
      </c>
    </row>
    <row r="76" spans="2:4" x14ac:dyDescent="0.35">
      <c r="B76" s="8"/>
    </row>
    <row r="78" spans="2:4" x14ac:dyDescent="0.35">
      <c r="B78" s="8"/>
    </row>
    <row r="80" spans="2:4" x14ac:dyDescent="0.35">
      <c r="B80" s="8"/>
    </row>
    <row r="81" spans="2:4" x14ac:dyDescent="0.35">
      <c r="C81" t="s">
        <v>89</v>
      </c>
      <c r="D81" t="s">
        <v>90</v>
      </c>
    </row>
    <row r="82" spans="2:4" x14ac:dyDescent="0.35">
      <c r="B82" s="6" t="s">
        <v>77</v>
      </c>
      <c r="C82" s="3">
        <v>5000</v>
      </c>
      <c r="D82" s="3">
        <v>300</v>
      </c>
    </row>
    <row r="83" spans="2:4" x14ac:dyDescent="0.35">
      <c r="B83" s="6" t="s">
        <v>78</v>
      </c>
      <c r="C83" s="3">
        <v>4500</v>
      </c>
      <c r="D83" s="3">
        <v>250</v>
      </c>
    </row>
    <row r="84" spans="2:4" x14ac:dyDescent="0.35">
      <c r="B84" s="6" t="s">
        <v>79</v>
      </c>
      <c r="C84" s="3">
        <v>4700</v>
      </c>
      <c r="D84" s="3">
        <v>295</v>
      </c>
    </row>
    <row r="85" spans="2:4" x14ac:dyDescent="0.35">
      <c r="B85" s="6" t="s">
        <v>80</v>
      </c>
      <c r="C85" s="3">
        <v>4700</v>
      </c>
      <c r="D85" s="3">
        <v>295</v>
      </c>
    </row>
    <row r="86" spans="2:4" x14ac:dyDescent="0.35">
      <c r="B86" s="6" t="s">
        <v>81</v>
      </c>
      <c r="C86" s="3">
        <v>4921</v>
      </c>
      <c r="D86" s="3">
        <v>300</v>
      </c>
    </row>
    <row r="87" spans="2:4" x14ac:dyDescent="0.35">
      <c r="B87" s="6" t="s">
        <v>82</v>
      </c>
      <c r="C87" s="3">
        <v>4500</v>
      </c>
      <c r="D87" s="3">
        <v>500</v>
      </c>
    </row>
    <row r="88" spans="2:4" x14ac:dyDescent="0.35">
      <c r="B88" s="6" t="s">
        <v>83</v>
      </c>
      <c r="C88" s="3">
        <v>4500</v>
      </c>
      <c r="D88" s="3">
        <v>500</v>
      </c>
    </row>
    <row r="89" spans="2:4" x14ac:dyDescent="0.35">
      <c r="B89" s="6" t="s">
        <v>84</v>
      </c>
      <c r="C89" s="3">
        <v>4420</v>
      </c>
      <c r="D89" s="3">
        <v>344</v>
      </c>
    </row>
    <row r="90" spans="2:4" x14ac:dyDescent="0.35">
      <c r="B90" s="6" t="s">
        <v>85</v>
      </c>
      <c r="C90" s="3">
        <v>3300</v>
      </c>
      <c r="D90" s="3">
        <v>250</v>
      </c>
    </row>
    <row r="91" spans="2:4" x14ac:dyDescent="0.35">
      <c r="B91" s="6" t="s">
        <v>86</v>
      </c>
      <c r="C91" s="3">
        <v>5514</v>
      </c>
      <c r="D91" s="3">
        <v>412</v>
      </c>
    </row>
    <row r="92" spans="2:4" x14ac:dyDescent="0.35">
      <c r="B92" s="6" t="s">
        <v>87</v>
      </c>
      <c r="C92" s="3">
        <v>5514</v>
      </c>
      <c r="D92" s="3">
        <v>412</v>
      </c>
    </row>
    <row r="93" spans="2:4" x14ac:dyDescent="0.35">
      <c r="B93" s="6" t="s">
        <v>88</v>
      </c>
      <c r="C93" s="3">
        <v>5514</v>
      </c>
      <c r="D93" s="3">
        <v>412</v>
      </c>
    </row>
  </sheetData>
  <sheetProtection algorithmName="SHA-512" hashValue="mHq93axmu+I0cEYleW5cqy8uUDIXJBQe/7lrtgl3DAhu3wzP9+QQZ2dMNG/6EsFBQNmGIcMi0DbnXw0+AouYLw==" saltValue="7sIw7OX6DVfnFjXK1Y1xRA==" spinCount="100000" sheet="1" formatCells="0" formatColumns="0" formatRows="0" insertColumns="0" insertRows="0" insertHyperlinks="0" deleteColumns="0" deleteRows="0" sort="0" autoFilter="0" pivotTables="0"/>
  <mergeCells count="27">
    <mergeCell ref="U28:Y28"/>
    <mergeCell ref="U1:Y1"/>
    <mergeCell ref="C1:G1"/>
    <mergeCell ref="I1:M1"/>
    <mergeCell ref="O1:S1"/>
    <mergeCell ref="AG1:AK1"/>
    <mergeCell ref="A37:A47"/>
    <mergeCell ref="A52:A56"/>
    <mergeCell ref="C28:G28"/>
    <mergeCell ref="I28:M28"/>
    <mergeCell ref="O28:S28"/>
    <mergeCell ref="BW1:BX1"/>
    <mergeCell ref="AX1:AY1"/>
    <mergeCell ref="BL28:BP28"/>
    <mergeCell ref="BR28:BV28"/>
    <mergeCell ref="AA28:AE28"/>
    <mergeCell ref="AG28:AK28"/>
    <mergeCell ref="AM28:AQ28"/>
    <mergeCell ref="AS28:AW28"/>
    <mergeCell ref="AZ28:BD28"/>
    <mergeCell ref="BF28:BJ28"/>
    <mergeCell ref="BL1:BP1"/>
    <mergeCell ref="BR1:BV1"/>
    <mergeCell ref="AM1:AQ1"/>
    <mergeCell ref="AS1:AW1"/>
    <mergeCell ref="AZ1:BD1"/>
    <mergeCell ref="BF1:BJ1"/>
  </mergeCells>
  <conditionalFormatting sqref="C1:G25">
    <cfRule type="expression" dxfId="71" priority="81">
      <formula>AND($E1&gt;20000,$G1="Credit Card")</formula>
    </cfRule>
    <cfRule type="expression" dxfId="70" priority="79">
      <formula>AND(E2&lt;=4000, $G1="Electricity")</formula>
    </cfRule>
    <cfRule type="expression" dxfId="69" priority="78">
      <formula>AND($E1&gt;2000,$G1="Utility: Electricity")</formula>
    </cfRule>
    <cfRule type="expression" dxfId="68" priority="77">
      <formula>AND($E1&lt;=2000,$G1="Utility: Electricity")</formula>
    </cfRule>
    <cfRule type="expression" dxfId="67" priority="76">
      <formula>AND($E1&gt;10000, $G1="Grocery")</formula>
    </cfRule>
    <cfRule type="expression" dxfId="66" priority="75">
      <formula>AND($E1&lt;=10000,  $G1="Grocery")</formula>
    </cfRule>
  </conditionalFormatting>
  <conditionalFormatting sqref="I1:M25">
    <cfRule type="expression" dxfId="65" priority="74">
      <formula>AND($K1&gt;20000, $M1="Credit Card")</formula>
    </cfRule>
    <cfRule type="expression" dxfId="64" priority="73">
      <formula>AND($K1&lt;=20000, $M1="Credit Card")</formula>
    </cfRule>
    <cfRule type="expression" dxfId="63" priority="72">
      <formula>AND($K1&gt;4000, $M1="Utility: Electricity")</formula>
    </cfRule>
    <cfRule type="expression" dxfId="62" priority="71">
      <formula>AND($K1&lt;=4000, $M1="Utility: Electricity")</formula>
    </cfRule>
    <cfRule type="expression" dxfId="61" priority="70">
      <formula>AND($K1&gt;10000, $M1="Grocery")</formula>
    </cfRule>
    <cfRule type="expression" dxfId="60" priority="69">
      <formula>AND($K1&lt;=10000, $M1="Grocery")</formula>
    </cfRule>
  </conditionalFormatting>
  <conditionalFormatting sqref="O1:S25">
    <cfRule type="expression" dxfId="59" priority="63">
      <formula>AND($K1&lt;=10000, $M1="Grocery")</formula>
    </cfRule>
    <cfRule type="expression" dxfId="58" priority="64">
      <formula>AND($K1&gt;10000, $M1="Grocery")</formula>
    </cfRule>
    <cfRule type="expression" dxfId="57" priority="65">
      <formula>AND($K1&lt;=4000, $M1="Utility: Electricity")</formula>
    </cfRule>
    <cfRule type="expression" dxfId="56" priority="66">
      <formula>AND($K1&gt;4000, $M1="Utility: Electricity")</formula>
    </cfRule>
    <cfRule type="expression" dxfId="55" priority="67">
      <formula>AND($K1&lt;=20000, $M1="Credit Card")</formula>
    </cfRule>
    <cfRule type="expression" dxfId="54" priority="68">
      <formula>AND($K1&gt;20000, $M1="Credit Card")</formula>
    </cfRule>
  </conditionalFormatting>
  <conditionalFormatting sqref="U1:Y25">
    <cfRule type="expression" dxfId="53" priority="57">
      <formula>AND($K1&lt;=10000, $M1="Grocery")</formula>
    </cfRule>
    <cfRule type="expression" dxfId="52" priority="58">
      <formula>AND($K1&gt;10000, $M1="Grocery")</formula>
    </cfRule>
    <cfRule type="expression" dxfId="51" priority="59">
      <formula>AND($K1&lt;=4000, $M1="Utility: Electricity")</formula>
    </cfRule>
    <cfRule type="expression" dxfId="50" priority="60">
      <formula>AND($K1&gt;4000, $M1="Utility: Electricity")</formula>
    </cfRule>
    <cfRule type="expression" dxfId="49" priority="61">
      <formula>AND($K1&lt;=20000, $M1="Credit Card")</formula>
    </cfRule>
    <cfRule type="expression" dxfId="48" priority="62">
      <formula>AND($K1&gt;20000, $M1="Credit Card")</formula>
    </cfRule>
  </conditionalFormatting>
  <conditionalFormatting sqref="AG1:AK25">
    <cfRule type="expression" dxfId="47" priority="51">
      <formula>AND($K1&lt;=10000, $M1="Grocery")</formula>
    </cfRule>
    <cfRule type="expression" dxfId="46" priority="52">
      <formula>AND($K1&gt;10000, $M1="Grocery")</formula>
    </cfRule>
    <cfRule type="expression" dxfId="45" priority="53">
      <formula>AND($K1&lt;=4000, $M1="Utility: Electricity")</formula>
    </cfRule>
    <cfRule type="expression" dxfId="44" priority="54">
      <formula>AND($K1&gt;4000, $M1="Utility: Electricity")</formula>
    </cfRule>
    <cfRule type="expression" dxfId="43" priority="55">
      <formula>AND($K1&lt;=20000, $M1="Credit Card")</formula>
    </cfRule>
    <cfRule type="expression" dxfId="42" priority="56">
      <formula>AND($K1&gt;20000, $M1="Credit Card")</formula>
    </cfRule>
  </conditionalFormatting>
  <conditionalFormatting sqref="BL1:BP25">
    <cfRule type="expression" dxfId="41" priority="49">
      <formula>AND($BN1&gt;=20000, $BP1="Credit Card")</formula>
    </cfRule>
    <cfRule type="expression" dxfId="40" priority="48">
      <formula>AND($BN1&lt;20000, $BP1="Credit Card")</formula>
    </cfRule>
    <cfRule type="expression" dxfId="39" priority="47">
      <formula>AND($BN1&lt;10000, $BP1="Grocery")</formula>
    </cfRule>
    <cfRule type="expression" dxfId="38" priority="46">
      <formula>AND($BN1&gt;=10000, $BP1="Grocery")</formula>
    </cfRule>
    <cfRule type="expression" dxfId="37" priority="45">
      <formula>AND($BN1&gt;=4000, $BP1="Utility: Electricity")</formula>
    </cfRule>
    <cfRule type="expression" dxfId="36" priority="44">
      <formula>AND($BN1&lt;4000, $BP1="Utility: Electricity")</formula>
    </cfRule>
  </conditionalFormatting>
  <conditionalFormatting sqref="AM1:AQ25">
    <cfRule type="expression" dxfId="35" priority="41">
      <formula>AND($AO1&gt;=20000, $AQ1="Credit Card")</formula>
    </cfRule>
    <cfRule type="expression" dxfId="34" priority="40">
      <formula>AND($AO1&lt;20000, $AQ1="Credit Card")</formula>
    </cfRule>
    <cfRule type="expression" dxfId="33" priority="39">
      <formula>AND($AO1&gt;=10000, $AQ1="Grocery")</formula>
    </cfRule>
    <cfRule type="expression" dxfId="32" priority="36">
      <formula>AND($AO1&lt;10000, $AQ1="Grocery")</formula>
    </cfRule>
    <cfRule type="expression" dxfId="31" priority="35">
      <formula>AND($AO1&gt;=4000, $AQ1="Utility: Electricity")</formula>
    </cfRule>
    <cfRule type="expression" dxfId="30" priority="34">
      <formula>AND($AO1&lt;4000, $AQ1="Utility: Electricity")</formula>
    </cfRule>
  </conditionalFormatting>
  <conditionalFormatting sqref="AA1:AE25">
    <cfRule type="expression" dxfId="29" priority="30">
      <formula>AND($AC1&gt;=4000, $AE1="Utility: Electricity")</formula>
    </cfRule>
    <cfRule type="expression" dxfId="28" priority="29">
      <formula>AND($AC1&lt;4000, $AE1="Utility: Electricity")</formula>
    </cfRule>
    <cfRule type="expression" dxfId="27" priority="28">
      <formula>AND($AC1&gt;=10000, $AE1="Grocery")</formula>
    </cfRule>
    <cfRule type="expression" dxfId="26" priority="27">
      <formula>AND($AC1&lt;10000, $AE1="Grocery")</formula>
    </cfRule>
    <cfRule type="expression" dxfId="25" priority="26">
      <formula>AND($AC1&gt;=20000, $AE1="Credit Card")</formula>
    </cfRule>
    <cfRule type="expression" dxfId="24" priority="25">
      <formula>AND($AC1&lt;20000, $AE1="Credit Card")</formula>
    </cfRule>
  </conditionalFormatting>
  <conditionalFormatting sqref="AZ1:BD25">
    <cfRule type="expression" dxfId="23" priority="19">
      <formula>AND($BB1&lt;4000, $BD1="Utility: Electricity")</formula>
    </cfRule>
    <cfRule type="expression" dxfId="22" priority="20">
      <formula>AND($BB1&gt;=4000, $BD1="Utility: Electricity")</formula>
    </cfRule>
    <cfRule type="expression" dxfId="21" priority="21">
      <formula>AND($BB1&lt;10000, $BD1="Grocery")</formula>
    </cfRule>
    <cfRule type="expression" dxfId="20" priority="22">
      <formula>AND($BB1&gt;=10000, $BD1="Grocery")</formula>
    </cfRule>
    <cfRule type="expression" dxfId="19" priority="23">
      <formula>AND($BB1&lt;20000, $BD1="Credit Card")</formula>
    </cfRule>
    <cfRule type="expression" dxfId="18" priority="24">
      <formula>AND($BB1&gt;=20000, $BD1="Credit Card")</formula>
    </cfRule>
  </conditionalFormatting>
  <conditionalFormatting sqref="BF1:BJ25">
    <cfRule type="expression" dxfId="17" priority="13">
      <formula>AND($BB1&lt;4000, $BD1="Utility: Electricity")</formula>
    </cfRule>
    <cfRule type="expression" dxfId="16" priority="14">
      <formula>AND($BB1&gt;=4000, $BD1="Utility: Electricity")</formula>
    </cfRule>
    <cfRule type="expression" dxfId="15" priority="15">
      <formula>AND($BB1&lt;10000, $BD1="Grocery")</formula>
    </cfRule>
    <cfRule type="expression" dxfId="14" priority="16">
      <formula>AND($BB1&gt;=10000, $BD1="Grocery")</formula>
    </cfRule>
    <cfRule type="expression" dxfId="13" priority="17">
      <formula>AND($BB1&lt;20000, $BD1="Credit Card")</formula>
    </cfRule>
    <cfRule type="expression" dxfId="12" priority="18">
      <formula>AND($BB1&gt;=20000, $BD1="Credit Card")</formula>
    </cfRule>
  </conditionalFormatting>
  <conditionalFormatting sqref="AS1:AY25">
    <cfRule type="expression" dxfId="11" priority="7">
      <formula>AND($BB1&lt;4000, $BD1="Utility: Electricity")</formula>
    </cfRule>
    <cfRule type="expression" dxfId="10" priority="8">
      <formula>AND($BB1&gt;=4000, $BD1="Utility: Electricity")</formula>
    </cfRule>
    <cfRule type="expression" dxfId="9" priority="9">
      <formula>AND($BB1&lt;10000, $BD1="Grocery")</formula>
    </cfRule>
    <cfRule type="expression" dxfId="8" priority="10">
      <formula>AND($BB1&gt;=10000, $BD1="Grocery")</formula>
    </cfRule>
    <cfRule type="expression" dxfId="7" priority="11">
      <formula>AND($BB1&lt;20000, $BD1="Credit Card")</formula>
    </cfRule>
    <cfRule type="expression" dxfId="6" priority="12">
      <formula>AND($BB1&gt;=20000, $BD1="Credit Card")</formula>
    </cfRule>
  </conditionalFormatting>
  <conditionalFormatting sqref="BR1:BX25">
    <cfRule type="expression" dxfId="5" priority="1">
      <formula>AND($BT1&lt;4000, $BV1="Utility: Electricity")</formula>
    </cfRule>
    <cfRule type="expression" dxfId="4" priority="2">
      <formula>AND($BT1&gt;=4000, $BV1="Utility: Electricity")</formula>
    </cfRule>
    <cfRule type="expression" dxfId="3" priority="3">
      <formula>AND($BT1&lt;10000, $BV1="Grocery")</formula>
    </cfRule>
    <cfRule type="expression" dxfId="2" priority="4">
      <formula>AND($BT1&gt;=10000, $BV1="Grocery")</formula>
    </cfRule>
    <cfRule type="expression" dxfId="1" priority="5">
      <formula>AND($BT1&lt;20000, $BV1="Credit Card")</formula>
    </cfRule>
    <cfRule type="expression" dxfId="0" priority="6">
      <formula>AND($BT1&gt;=20000, $BV1="Credit Card")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Christian Dalton</dc:creator>
  <cp:lastModifiedBy>John Christian</cp:lastModifiedBy>
  <dcterms:created xsi:type="dcterms:W3CDTF">2024-03-26T13:21:18Z</dcterms:created>
  <dcterms:modified xsi:type="dcterms:W3CDTF">2024-05-24T14:05:01Z</dcterms:modified>
</cp:coreProperties>
</file>