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e4a43c5a20a8a9/Documents/Astronomy/Calen-Easter-Time/"/>
    </mc:Choice>
  </mc:AlternateContent>
  <bookViews>
    <workbookView xWindow="8775" yWindow="-15" windowWidth="8835" windowHeight="7485"/>
  </bookViews>
  <sheets>
    <sheet name="Sheet1" sheetId="1" r:id="rId1"/>
    <sheet name="Modulo behavior" sheetId="2" r:id="rId2"/>
  </sheets>
  <definedNames>
    <definedName name="a">Sheet1!$C$5</definedName>
    <definedName name="b">Sheet1!$C$15</definedName>
    <definedName name="hh">Sheet1!$C$16</definedName>
    <definedName name="littleu">Sheet1!$C$17</definedName>
    <definedName name="m">Sheet1!$C$7</definedName>
    <definedName name="mm">Sheet1!$C$14</definedName>
    <definedName name="ss">Sheet1!$C$12</definedName>
    <definedName name="U">Sheet1!$C$11</definedName>
    <definedName name="y">Sheet1!$C$6</definedName>
  </definedNames>
  <calcPr calcId="162913"/>
</workbook>
</file>

<file path=xl/calcChain.xml><?xml version="1.0" encoding="utf-8"?>
<calcChain xmlns="http://schemas.openxmlformats.org/spreadsheetml/2006/main">
  <c r="B2" i="2" l="1"/>
  <c r="C20" i="1" l="1"/>
  <c r="F26" i="1" l="1"/>
  <c r="C41" i="1" s="1"/>
  <c r="C42" i="1" s="1"/>
  <c r="F25" i="1"/>
  <c r="F24" i="1"/>
  <c r="F23" i="1"/>
  <c r="F22" i="1"/>
  <c r="C27" i="1"/>
  <c r="C26" i="1"/>
  <c r="C25" i="1"/>
  <c r="C22" i="1"/>
  <c r="C30" i="1"/>
  <c r="C31" i="1" s="1"/>
  <c r="C32" i="1" s="1"/>
  <c r="C33" i="1" s="1"/>
  <c r="C12" i="1"/>
  <c r="C13" i="1" s="1"/>
  <c r="C5" i="1"/>
  <c r="C14" i="1" s="1"/>
  <c r="C15" i="1" s="1"/>
  <c r="C16" i="1" s="1"/>
  <c r="C44" i="1" l="1"/>
  <c r="C43" i="1"/>
  <c r="C6" i="1"/>
  <c r="C7" i="1"/>
  <c r="C34" i="1"/>
  <c r="C36" i="1" s="1"/>
  <c r="C37" i="1" s="1"/>
  <c r="C17" i="1"/>
  <c r="C18" i="1" s="1"/>
  <c r="C8" i="1" l="1"/>
  <c r="C46" i="1"/>
  <c r="C47" i="1" s="1"/>
  <c r="C45" i="1"/>
  <c r="C35" i="1"/>
  <c r="C48" i="1" l="1"/>
  <c r="C49" i="1" s="1"/>
</calcChain>
</file>

<file path=xl/sharedStrings.xml><?xml version="1.0" encoding="utf-8"?>
<sst xmlns="http://schemas.openxmlformats.org/spreadsheetml/2006/main" count="97" uniqueCount="79">
  <si>
    <t>Julian date calculation</t>
  </si>
  <si>
    <t>a</t>
  </si>
  <si>
    <t>=</t>
  </si>
  <si>
    <t>Gregorian date to be converted</t>
  </si>
  <si>
    <t>day</t>
  </si>
  <si>
    <t>month</t>
  </si>
  <si>
    <t>year</t>
  </si>
  <si>
    <t>y</t>
  </si>
  <si>
    <t>m</t>
  </si>
  <si>
    <t>JDN</t>
  </si>
  <si>
    <t>From unix time</t>
  </si>
  <si>
    <t>time to convert</t>
  </si>
  <si>
    <t>ss</t>
  </si>
  <si>
    <t>mm</t>
  </si>
  <si>
    <t>b</t>
  </si>
  <si>
    <t>hh</t>
  </si>
  <si>
    <t>littleu</t>
  </si>
  <si>
    <t>J</t>
  </si>
  <si>
    <t>Julian date to convert</t>
  </si>
  <si>
    <t>v</t>
  </si>
  <si>
    <t>j</t>
  </si>
  <si>
    <t>u</t>
  </si>
  <si>
    <t>s</t>
  </si>
  <si>
    <t>n</t>
  </si>
  <si>
    <t>w</t>
  </si>
  <si>
    <t>r</t>
  </si>
  <si>
    <t>B</t>
  </si>
  <si>
    <t>p</t>
  </si>
  <si>
    <t>C</t>
  </si>
  <si>
    <t>Step</t>
  </si>
  <si>
    <t>f=</t>
  </si>
  <si>
    <t>e=</t>
  </si>
  <si>
    <t>g=</t>
  </si>
  <si>
    <t>h=</t>
  </si>
  <si>
    <t>D=</t>
  </si>
  <si>
    <t>M=</t>
  </si>
  <si>
    <t>Y=</t>
  </si>
  <si>
    <t>1a</t>
  </si>
  <si>
    <t>g =</t>
  </si>
  <si>
    <t>G</t>
  </si>
  <si>
    <t>Algorithm F, Mapping Time page 324</t>
  </si>
  <si>
    <t>Exp Sup 3rd</t>
  </si>
  <si>
    <t>Mapping Time</t>
  </si>
  <si>
    <t>1401 + g</t>
  </si>
  <si>
    <t>step</t>
  </si>
  <si>
    <t>1b</t>
  </si>
  <si>
    <t>J' =</t>
  </si>
  <si>
    <t>T' =</t>
  </si>
  <si>
    <t>Y' =</t>
  </si>
  <si>
    <t>M' =</t>
  </si>
  <si>
    <t>D' =</t>
  </si>
  <si>
    <t>D =</t>
  </si>
  <si>
    <t>M =</t>
  </si>
  <si>
    <t>Y =</t>
  </si>
  <si>
    <t>J', a number similar to J but which can be handled with Julian calendar rules.</t>
  </si>
  <si>
    <t>=T', the number of days remaining in the computational period after complete years are removed.</t>
  </si>
  <si>
    <t>Intermediate result, will be equal to number of complete years in J' after e is divided by p</t>
  </si>
  <si>
    <t>Corresponds to Algorythm F but division of e by p is done in this step rather than computing Y' in a separate step</t>
  </si>
  <si>
    <t>Corresponds to Algorythm F but M' and D' are not brought out as distinct quantities.</t>
  </si>
  <si>
    <t>Difference between J&lt;sub&gt;G and J&lt;sub&gt;J, which result from treating date as Gregorian or Julian</t>
  </si>
  <si>
    <t>Computational day number, positioned at March 1 at start of leap year cycle</t>
  </si>
  <si>
    <t>Complete years in computational period J'</t>
  </si>
  <si>
    <t>Days remaining in J' after complete years are removed</t>
  </si>
  <si>
    <t>Number of full months before J', where March is month 0</t>
  </si>
  <si>
    <t>Day of current month where first day = 0</t>
  </si>
  <si>
    <t>Convert from computational to calendar day number</t>
  </si>
  <si>
    <t>Convert from computational to calendar month number</t>
  </si>
  <si>
    <t>Year</t>
  </si>
  <si>
    <t>Values tested</t>
  </si>
  <si>
    <t>(success unless otherwise noted)</t>
  </si>
  <si>
    <t>Richard's algorithm</t>
  </si>
  <si>
    <t>Should be</t>
  </si>
  <si>
    <t>Expression</t>
  </si>
  <si>
    <t>Result</t>
  </si>
  <si>
    <t>=MOD(-2, 7)</t>
  </si>
  <si>
    <t>This is what the Wikipedia article "Zeller's congruence" calls the "mathematician's definition of modulo division"</t>
  </si>
  <si>
    <t>Alegedly some computer software gives the result -2. Excel's behavior gives</t>
  </si>
  <si>
    <t>the desireable result that if dividend is increased by an integer multiple of the modulus,</t>
  </si>
  <si>
    <t>the result is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</si>
</sst>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6" tint="-0.499984740745262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</borders>
  <cellStyleXfs count="4">
    <xf numFmtId="0" fontId="0" fillId="0" borderId="0"/>
    <xf numFmtId="0" fontId="4" fillId="0" borderId="2" applyNumberFormat="0" applyFill="0" applyAlignment="0" applyProtection="0"/>
    <xf numFmtId="0" fontId="5" fillId="0" borderId="0"/>
    <xf numFmtId="0" fontId="6" fillId="2" borderId="3" applyNumberFormat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2" xfId="1"/>
    <xf numFmtId="0" fontId="5" fillId="0" borderId="0" xfId="2"/>
    <xf numFmtId="0" fontId="2" fillId="0" borderId="0" xfId="0" quotePrefix="1" applyFont="1"/>
    <xf numFmtId="0" fontId="2" fillId="0" borderId="0" xfId="0" quotePrefix="1" applyFont="1" applyAlignment="1">
      <alignment horizontal="right"/>
    </xf>
    <xf numFmtId="3" fontId="5" fillId="0" borderId="0" xfId="2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3" fontId="0" fillId="0" borderId="1" xfId="0" applyNumberFormat="1" applyBorder="1"/>
    <xf numFmtId="3" fontId="6" fillId="2" borderId="3" xfId="3" applyNumberFormat="1"/>
    <xf numFmtId="0" fontId="6" fillId="2" borderId="3" xfId="3"/>
    <xf numFmtId="0" fontId="6" fillId="2" borderId="4" xfId="3" applyBorder="1"/>
    <xf numFmtId="0" fontId="6" fillId="2" borderId="5" xfId="3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heck Cell" xfId="3" builtinId="23"/>
    <cellStyle name="Given constant" xfId="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64" workbookViewId="0">
      <selection activeCell="I4" sqref="I4"/>
    </sheetView>
  </sheetViews>
  <sheetFormatPr defaultRowHeight="12.75" x14ac:dyDescent="0.2"/>
  <cols>
    <col min="2" max="2" width="11.5703125" customWidth="1"/>
    <col min="3" max="3" width="21.7109375" customWidth="1"/>
    <col min="5" max="5" width="11.5703125" customWidth="1"/>
  </cols>
  <sheetData>
    <row r="1" spans="1:9" x14ac:dyDescent="0.2">
      <c r="A1" t="s">
        <v>0</v>
      </c>
    </row>
    <row r="3" spans="1:9" x14ac:dyDescent="0.2">
      <c r="A3" t="s">
        <v>3</v>
      </c>
      <c r="D3" t="s">
        <v>6</v>
      </c>
      <c r="E3">
        <v>-4713</v>
      </c>
      <c r="F3" t="s">
        <v>5</v>
      </c>
      <c r="G3">
        <v>11</v>
      </c>
      <c r="H3" t="s">
        <v>4</v>
      </c>
      <c r="I3">
        <v>24</v>
      </c>
    </row>
    <row r="5" spans="1:9" x14ac:dyDescent="0.2">
      <c r="A5" t="s">
        <v>1</v>
      </c>
      <c r="B5" t="s">
        <v>2</v>
      </c>
      <c r="C5">
        <f>FLOOR((14-G3)/12,1)</f>
        <v>0</v>
      </c>
    </row>
    <row r="6" spans="1:9" x14ac:dyDescent="0.2">
      <c r="A6" t="s">
        <v>7</v>
      </c>
      <c r="B6" t="s">
        <v>2</v>
      </c>
      <c r="C6">
        <f>E3+4800-a</f>
        <v>87</v>
      </c>
    </row>
    <row r="7" spans="1:9" x14ac:dyDescent="0.2">
      <c r="A7" t="s">
        <v>8</v>
      </c>
      <c r="B7" t="s">
        <v>2</v>
      </c>
      <c r="C7">
        <f>G3+(12*a)-3</f>
        <v>8</v>
      </c>
    </row>
    <row r="8" spans="1:9" x14ac:dyDescent="0.2">
      <c r="A8" t="s">
        <v>9</v>
      </c>
      <c r="B8" t="s">
        <v>2</v>
      </c>
      <c r="C8">
        <f>I3+FLOOR((153*m+2)/5,1)+365*y+FLOOR(y/4,1)-FLOOR(y/100,1)+FLOOR(y/400,1)-32045</f>
        <v>0</v>
      </c>
    </row>
    <row r="10" spans="1:9" x14ac:dyDescent="0.2">
      <c r="A10" t="s">
        <v>10</v>
      </c>
    </row>
    <row r="11" spans="1:9" x14ac:dyDescent="0.2">
      <c r="A11" t="s">
        <v>11</v>
      </c>
      <c r="C11">
        <v>1252411200</v>
      </c>
    </row>
    <row r="12" spans="1:9" x14ac:dyDescent="0.2">
      <c r="A12" t="s">
        <v>12</v>
      </c>
      <c r="C12">
        <f>MOD(U,60)</f>
        <v>0</v>
      </c>
    </row>
    <row r="13" spans="1:9" x14ac:dyDescent="0.2">
      <c r="A13" t="s">
        <v>1</v>
      </c>
      <c r="C13">
        <f>QUOTIENT(U-ss,60)</f>
        <v>20873520</v>
      </c>
    </row>
    <row r="14" spans="1:9" x14ac:dyDescent="0.2">
      <c r="A14" t="s">
        <v>13</v>
      </c>
      <c r="C14">
        <f>MOD(a,60)</f>
        <v>0</v>
      </c>
    </row>
    <row r="15" spans="1:9" x14ac:dyDescent="0.2">
      <c r="A15" t="s">
        <v>14</v>
      </c>
      <c r="C15">
        <f>QUOTIENT(a-mm,60)</f>
        <v>0</v>
      </c>
    </row>
    <row r="16" spans="1:9" x14ac:dyDescent="0.2">
      <c r="A16" t="s">
        <v>15</v>
      </c>
      <c r="C16">
        <f>MOD(b,24)</f>
        <v>0</v>
      </c>
    </row>
    <row r="17" spans="1:15" x14ac:dyDescent="0.2">
      <c r="A17" t="s">
        <v>16</v>
      </c>
      <c r="C17">
        <f>U-ss-mm*60-hh*3600</f>
        <v>1252411200</v>
      </c>
    </row>
    <row r="18" spans="1:15" s="1" customFormat="1" ht="13.5" thickBot="1" x14ac:dyDescent="0.25">
      <c r="A18" s="1" t="s">
        <v>17</v>
      </c>
      <c r="C18" s="12">
        <f>QUOTIENT(littleu,86400)+2440588</f>
        <v>2455083</v>
      </c>
    </row>
    <row r="19" spans="1:15" ht="13.5" thickTop="1" x14ac:dyDescent="0.2"/>
    <row r="20" spans="1:15" x14ac:dyDescent="0.2">
      <c r="A20" s="2" t="s">
        <v>18</v>
      </c>
      <c r="C20" s="10">
        <f>-1364-28</f>
        <v>-1392</v>
      </c>
      <c r="H20" t="s">
        <v>68</v>
      </c>
      <c r="J20" s="2" t="s">
        <v>69</v>
      </c>
    </row>
    <row r="21" spans="1:15" ht="13.5" thickBot="1" x14ac:dyDescent="0.25">
      <c r="A21" s="2"/>
      <c r="B21" s="2" t="s">
        <v>41</v>
      </c>
      <c r="C21" s="2" t="s">
        <v>42</v>
      </c>
      <c r="E21" s="2" t="s">
        <v>41</v>
      </c>
      <c r="F21" s="2" t="s">
        <v>42</v>
      </c>
      <c r="H21" t="s">
        <v>9</v>
      </c>
      <c r="I21" t="s">
        <v>6</v>
      </c>
      <c r="J21" t="s">
        <v>5</v>
      </c>
      <c r="K21" t="s">
        <v>4</v>
      </c>
      <c r="L21" t="s">
        <v>9</v>
      </c>
      <c r="M21" t="s">
        <v>6</v>
      </c>
      <c r="N21" t="s">
        <v>5</v>
      </c>
      <c r="O21" t="s">
        <v>4</v>
      </c>
    </row>
    <row r="22" spans="1:15" ht="16.5" thickTop="1" thickBot="1" x14ac:dyDescent="0.3">
      <c r="A22" s="2" t="s">
        <v>7</v>
      </c>
      <c r="B22" s="6">
        <v>4716</v>
      </c>
      <c r="C22">
        <f>B22</f>
        <v>4716</v>
      </c>
      <c r="D22" s="2" t="s">
        <v>19</v>
      </c>
      <c r="E22" s="6">
        <v>3</v>
      </c>
      <c r="F22">
        <f>E22</f>
        <v>3</v>
      </c>
      <c r="H22" s="13">
        <v>2455083</v>
      </c>
      <c r="I22" s="14">
        <v>2009</v>
      </c>
      <c r="J22" s="14">
        <v>9</v>
      </c>
      <c r="K22" s="14">
        <v>8</v>
      </c>
      <c r="L22" s="15">
        <v>-1364</v>
      </c>
      <c r="M22" s="15">
        <v>-4716</v>
      </c>
      <c r="N22" s="15">
        <v>2</v>
      </c>
      <c r="O22" s="15">
        <v>29</v>
      </c>
    </row>
    <row r="23" spans="1:15" ht="16.5" thickTop="1" thickBot="1" x14ac:dyDescent="0.3">
      <c r="A23" s="2" t="s">
        <v>20</v>
      </c>
      <c r="B23" s="6">
        <v>1401</v>
      </c>
      <c r="C23" s="8" t="s">
        <v>43</v>
      </c>
      <c r="D23" s="2" t="s">
        <v>21</v>
      </c>
      <c r="E23" s="6">
        <v>5</v>
      </c>
      <c r="F23">
        <f>E23</f>
        <v>5</v>
      </c>
      <c r="H23" s="13">
        <v>2451545</v>
      </c>
      <c r="I23" s="14">
        <v>2000</v>
      </c>
      <c r="J23" s="14">
        <v>1</v>
      </c>
      <c r="K23" s="14">
        <v>1</v>
      </c>
      <c r="L23" s="17" t="s">
        <v>70</v>
      </c>
      <c r="M23" s="18"/>
      <c r="N23" s="18"/>
      <c r="O23" s="18"/>
    </row>
    <row r="24" spans="1:15" ht="16.5" thickTop="1" thickBot="1" x14ac:dyDescent="0.3">
      <c r="A24" s="2" t="s">
        <v>8</v>
      </c>
      <c r="B24" s="6">
        <v>2</v>
      </c>
      <c r="C24">
        <v>3</v>
      </c>
      <c r="D24" s="2" t="s">
        <v>22</v>
      </c>
      <c r="E24" s="6">
        <v>153</v>
      </c>
      <c r="F24">
        <f>E24</f>
        <v>153</v>
      </c>
      <c r="H24" s="13">
        <v>2433283</v>
      </c>
      <c r="I24" s="14">
        <v>1950</v>
      </c>
      <c r="J24" s="14">
        <v>1</v>
      </c>
      <c r="K24" s="14">
        <v>1</v>
      </c>
      <c r="L24" s="15">
        <v>-1392</v>
      </c>
      <c r="M24" s="16">
        <v>-4715</v>
      </c>
      <c r="N24" s="16">
        <v>2</v>
      </c>
      <c r="O24" s="16">
        <v>1</v>
      </c>
    </row>
    <row r="25" spans="1:15" ht="16.5" thickTop="1" thickBot="1" x14ac:dyDescent="0.3">
      <c r="A25" s="2" t="s">
        <v>23</v>
      </c>
      <c r="B25" s="6">
        <v>12</v>
      </c>
      <c r="C25">
        <f>B25</f>
        <v>12</v>
      </c>
      <c r="D25" s="2" t="s">
        <v>24</v>
      </c>
      <c r="E25" s="6">
        <v>2</v>
      </c>
      <c r="F25">
        <f>E25</f>
        <v>2</v>
      </c>
      <c r="H25" s="13">
        <v>2378497</v>
      </c>
      <c r="I25" s="14">
        <v>1800</v>
      </c>
      <c r="J25" s="14">
        <v>1</v>
      </c>
      <c r="K25" s="14">
        <v>1</v>
      </c>
      <c r="L25" s="17" t="s">
        <v>71</v>
      </c>
      <c r="M25" s="18"/>
      <c r="N25" s="18"/>
      <c r="O25" s="18"/>
    </row>
    <row r="26" spans="1:15" ht="16.5" thickTop="1" thickBot="1" x14ac:dyDescent="0.3">
      <c r="A26" s="2" t="s">
        <v>25</v>
      </c>
      <c r="B26" s="6">
        <v>4</v>
      </c>
      <c r="C26">
        <f>B26</f>
        <v>4</v>
      </c>
      <c r="D26" s="2" t="s">
        <v>26</v>
      </c>
      <c r="E26" s="9">
        <v>274277</v>
      </c>
      <c r="F26" s="10">
        <f>E26</f>
        <v>274277</v>
      </c>
      <c r="H26" s="13">
        <v>2341973</v>
      </c>
      <c r="I26" s="14">
        <v>1700</v>
      </c>
      <c r="J26" s="14">
        <v>1</v>
      </c>
      <c r="K26" s="14">
        <v>1</v>
      </c>
      <c r="L26" s="15">
        <v>-1392</v>
      </c>
      <c r="M26" s="15">
        <v>-4716</v>
      </c>
      <c r="N26" s="15">
        <v>2</v>
      </c>
      <c r="O26" s="15">
        <v>1</v>
      </c>
    </row>
    <row r="27" spans="1:15" ht="16.5" thickTop="1" thickBot="1" x14ac:dyDescent="0.3">
      <c r="A27" s="2" t="s">
        <v>27</v>
      </c>
      <c r="B27" s="6">
        <v>1461</v>
      </c>
      <c r="C27">
        <f>B27</f>
        <v>1461</v>
      </c>
      <c r="D27" s="2" t="s">
        <v>28</v>
      </c>
      <c r="E27" s="6">
        <v>-38</v>
      </c>
      <c r="H27" s="13">
        <v>2305448</v>
      </c>
      <c r="I27" s="14">
        <v>1600</v>
      </c>
      <c r="J27" s="14">
        <v>1</v>
      </c>
      <c r="K27" s="14">
        <v>1</v>
      </c>
    </row>
    <row r="28" spans="1:15" ht="16.5" thickTop="1" thickBot="1" x14ac:dyDescent="0.3">
      <c r="D28" s="2" t="s">
        <v>39</v>
      </c>
      <c r="F28">
        <v>-38</v>
      </c>
      <c r="H28" s="13">
        <v>0</v>
      </c>
      <c r="I28" s="14">
        <v>-4713</v>
      </c>
      <c r="J28" s="14">
        <v>11</v>
      </c>
      <c r="K28" s="14">
        <v>24</v>
      </c>
    </row>
    <row r="29" spans="1:15" ht="16.5" thickTop="1" thickBot="1" x14ac:dyDescent="0.3">
      <c r="A29" s="2" t="s">
        <v>29</v>
      </c>
      <c r="H29" s="13">
        <v>-1362</v>
      </c>
      <c r="I29" s="13">
        <v>-4716</v>
      </c>
      <c r="J29" s="13">
        <v>3</v>
      </c>
      <c r="K29" s="13">
        <v>2</v>
      </c>
    </row>
    <row r="30" spans="1:15" ht="16.5" thickTop="1" thickBot="1" x14ac:dyDescent="0.3">
      <c r="A30" s="2">
        <v>1</v>
      </c>
      <c r="B30" s="2" t="s">
        <v>30</v>
      </c>
      <c r="C30" s="10">
        <f>C20+B23</f>
        <v>9</v>
      </c>
      <c r="E30" s="4"/>
      <c r="H30" s="13">
        <v>-1363</v>
      </c>
      <c r="I30" s="13">
        <v>-4716</v>
      </c>
      <c r="J30" s="13">
        <v>3</v>
      </c>
      <c r="K30" s="13">
        <v>1</v>
      </c>
    </row>
    <row r="31" spans="1:15" ht="13.5" thickTop="1" x14ac:dyDescent="0.2">
      <c r="A31" s="2" t="s">
        <v>37</v>
      </c>
      <c r="B31" s="2" t="s">
        <v>30</v>
      </c>
      <c r="C31" s="10">
        <f>C30+(QUOTIENT(QUOTIENT(4*$C$20+$E$26,146097)*3,4)+$E$27)</f>
        <v>-29</v>
      </c>
      <c r="F31" t="s">
        <v>54</v>
      </c>
    </row>
    <row r="32" spans="1:15" x14ac:dyDescent="0.2">
      <c r="A32">
        <v>2</v>
      </c>
      <c r="B32" s="2" t="s">
        <v>31</v>
      </c>
      <c r="C32" s="10">
        <f>$B$26*C31+$E$22</f>
        <v>-113</v>
      </c>
      <c r="F32" t="s">
        <v>56</v>
      </c>
    </row>
    <row r="33" spans="1:7" x14ac:dyDescent="0.2">
      <c r="A33">
        <v>3</v>
      </c>
      <c r="B33" s="2" t="s">
        <v>32</v>
      </c>
      <c r="C33">
        <f>QUOTIENT(MOD(C32,$B$27),$B$26)</f>
        <v>337</v>
      </c>
      <c r="D33" s="2"/>
      <c r="F33" s="7" t="s">
        <v>55</v>
      </c>
    </row>
    <row r="34" spans="1:7" x14ac:dyDescent="0.2">
      <c r="A34">
        <v>4</v>
      </c>
      <c r="B34" s="2" t="s">
        <v>33</v>
      </c>
      <c r="C34">
        <f>$E$23*C33+$E$25</f>
        <v>1687</v>
      </c>
      <c r="F34" t="s">
        <v>58</v>
      </c>
      <c r="G34" s="2"/>
    </row>
    <row r="35" spans="1:7" x14ac:dyDescent="0.2">
      <c r="A35">
        <v>5</v>
      </c>
      <c r="B35" s="3" t="s">
        <v>34</v>
      </c>
      <c r="C35">
        <f>(QUOTIENT(MOD(C34,$E$24),$E$23)+1)</f>
        <v>1</v>
      </c>
    </row>
    <row r="36" spans="1:7" x14ac:dyDescent="0.2">
      <c r="A36">
        <v>6</v>
      </c>
      <c r="B36" s="3" t="s">
        <v>35</v>
      </c>
      <c r="C36">
        <f>MOD(QUOTIENT(C34,$E$24)+$B$24,$B$25)+1</f>
        <v>2</v>
      </c>
    </row>
    <row r="37" spans="1:7" x14ac:dyDescent="0.2">
      <c r="A37">
        <v>7</v>
      </c>
      <c r="B37" s="3" t="s">
        <v>36</v>
      </c>
      <c r="C37">
        <f>QUOTIENT(C32,$B$27)-$B$22+QUOTIENT($B$25+$B$24-C36,$B$25)</f>
        <v>-4715</v>
      </c>
      <c r="F37" t="s">
        <v>57</v>
      </c>
    </row>
    <row r="39" spans="1:7" ht="20.25" thickBot="1" x14ac:dyDescent="0.35">
      <c r="A39" s="5" t="s">
        <v>40</v>
      </c>
    </row>
    <row r="40" spans="1:7" ht="13.5" thickTop="1" x14ac:dyDescent="0.2">
      <c r="A40" s="2" t="s">
        <v>44</v>
      </c>
    </row>
    <row r="41" spans="1:7" x14ac:dyDescent="0.2">
      <c r="A41" s="11" t="s">
        <v>37</v>
      </c>
      <c r="B41" s="2" t="s">
        <v>38</v>
      </c>
      <c r="C41" s="2">
        <f>3*QUOTIENT(QUOTIENT(4*$C$20+$F$26,146097),4)+F28</f>
        <v>-38</v>
      </c>
      <c r="F41" t="s">
        <v>59</v>
      </c>
    </row>
    <row r="42" spans="1:7" x14ac:dyDescent="0.2">
      <c r="A42" s="11" t="s">
        <v>45</v>
      </c>
      <c r="B42" s="2" t="s">
        <v>46</v>
      </c>
      <c r="C42" s="10">
        <f>C20+B23+C41</f>
        <v>-29</v>
      </c>
      <c r="F42" t="s">
        <v>60</v>
      </c>
    </row>
    <row r="43" spans="1:7" x14ac:dyDescent="0.2">
      <c r="A43">
        <v>2</v>
      </c>
      <c r="B43" s="2" t="s">
        <v>48</v>
      </c>
      <c r="C43">
        <f>QUOTIENT(C26*C42+F22,C27)</f>
        <v>0</v>
      </c>
      <c r="F43" t="s">
        <v>61</v>
      </c>
    </row>
    <row r="44" spans="1:7" x14ac:dyDescent="0.2">
      <c r="A44">
        <v>3</v>
      </c>
      <c r="B44" s="2" t="s">
        <v>47</v>
      </c>
      <c r="C44">
        <f>QUOTIENT(MOD($C$26*C42+$F$22,$C$27),$C$26)</f>
        <v>337</v>
      </c>
      <c r="F44" t="s">
        <v>62</v>
      </c>
    </row>
    <row r="45" spans="1:7" x14ac:dyDescent="0.2">
      <c r="A45">
        <v>4</v>
      </c>
      <c r="B45" s="2" t="s">
        <v>49</v>
      </c>
      <c r="C45">
        <f>QUOTIENT(F23*C44+F25,F24)</f>
        <v>11</v>
      </c>
      <c r="F45" t="s">
        <v>63</v>
      </c>
    </row>
    <row r="46" spans="1:7" x14ac:dyDescent="0.2">
      <c r="A46">
        <v>5</v>
      </c>
      <c r="B46" s="2" t="s">
        <v>50</v>
      </c>
      <c r="C46" s="2">
        <f>QUOTIENT(MOD(F23*C44+F25,F24),F23)</f>
        <v>0</v>
      </c>
      <c r="F46" t="s">
        <v>64</v>
      </c>
    </row>
    <row r="47" spans="1:7" x14ac:dyDescent="0.2">
      <c r="A47">
        <v>6</v>
      </c>
      <c r="B47" s="2" t="s">
        <v>51</v>
      </c>
      <c r="C47">
        <f>C46+1</f>
        <v>1</v>
      </c>
      <c r="D47" s="2"/>
      <c r="F47" t="s">
        <v>65</v>
      </c>
    </row>
    <row r="48" spans="1:7" x14ac:dyDescent="0.2">
      <c r="A48">
        <v>7</v>
      </c>
      <c r="B48" s="2" t="s">
        <v>52</v>
      </c>
      <c r="C48" s="2">
        <f>MOD(C45+C24-1,C25)+1</f>
        <v>2</v>
      </c>
      <c r="D48" s="2"/>
      <c r="F48" t="s">
        <v>66</v>
      </c>
    </row>
    <row r="49" spans="1:6" x14ac:dyDescent="0.2">
      <c r="A49">
        <v>8</v>
      </c>
      <c r="B49" s="2" t="s">
        <v>53</v>
      </c>
      <c r="C49">
        <f>C43-C22+QUOTIENT(C25+C24-1-C48,C25)</f>
        <v>-4715</v>
      </c>
      <c r="F49" t="s">
        <v>67</v>
      </c>
    </row>
  </sheetData>
  <mergeCells count="2">
    <mergeCell ref="L23:O23"/>
    <mergeCell ref="L25:O25"/>
  </mergeCells>
  <phoneticPr fontId="1" type="noConversion"/>
  <pageMargins left="0.75" right="0.75" top="1" bottom="1" header="0.5" footer="0.5"/>
  <pageSetup orientation="portrait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.75" x14ac:dyDescent="0.2"/>
  <cols>
    <col min="1" max="1" width="14.28515625" bestFit="1" customWidth="1"/>
    <col min="2" max="2" width="8.7109375" bestFit="1" customWidth="1"/>
  </cols>
  <sheetData>
    <row r="1" spans="1:2" ht="20.25" thickBot="1" x14ac:dyDescent="0.35">
      <c r="A1" s="5" t="s">
        <v>72</v>
      </c>
      <c r="B1" s="5" t="s">
        <v>73</v>
      </c>
    </row>
    <row r="2" spans="1:2" ht="13.5" thickTop="1" x14ac:dyDescent="0.2">
      <c r="A2" s="4" t="s">
        <v>74</v>
      </c>
      <c r="B2">
        <f>MOD(-2, 7)</f>
        <v>5</v>
      </c>
    </row>
    <row r="4" spans="1:2" x14ac:dyDescent="0.2">
      <c r="A4" t="s">
        <v>75</v>
      </c>
    </row>
    <row r="6" spans="1:2" x14ac:dyDescent="0.2">
      <c r="A6" t="s">
        <v>76</v>
      </c>
    </row>
    <row r="7" spans="1:2" x14ac:dyDescent="0.2">
      <c r="A7" t="s">
        <v>77</v>
      </c>
    </row>
    <row r="8" spans="1:2" x14ac:dyDescent="0.2">
      <c r="A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Modulo behavior</vt:lpstr>
      <vt:lpstr>a</vt:lpstr>
      <vt:lpstr>b</vt:lpstr>
      <vt:lpstr>hh</vt:lpstr>
      <vt:lpstr>littleu</vt:lpstr>
      <vt:lpstr>m</vt:lpstr>
      <vt:lpstr>mm</vt:lpstr>
      <vt:lpstr>ss</vt:lpstr>
      <vt:lpstr>U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Ashton</dc:creator>
  <cp:lastModifiedBy>Gerard Ashton</cp:lastModifiedBy>
  <dcterms:created xsi:type="dcterms:W3CDTF">2009-09-08T15:01:02Z</dcterms:created>
  <dcterms:modified xsi:type="dcterms:W3CDTF">2017-09-17T20:48:17Z</dcterms:modified>
</cp:coreProperties>
</file>