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enne\Documents\Dofus\"/>
    </mc:Choice>
  </mc:AlternateContent>
  <xr:revisionPtr revIDLastSave="0" documentId="13_ncr:1_{542FBB03-42A7-4BE9-8D00-9E47138D7645}" xr6:coauthVersionLast="47" xr6:coauthVersionMax="47" xr10:uidLastSave="{00000000-0000-0000-0000-000000000000}"/>
  <bookViews>
    <workbookView xWindow="-108" yWindow="-108" windowWidth="23256" windowHeight="12576" activeTab="1" xr2:uid="{DF0802B0-46F8-44AA-97CF-78339510D66C}"/>
  </bookViews>
  <sheets>
    <sheet name="Pépite Wiki" sheetId="1" r:id="rId1"/>
    <sheet name="Pépite 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2" i="1"/>
  <c r="D6" i="1"/>
  <c r="D7" i="1"/>
  <c r="D8" i="1"/>
  <c r="D28" i="1"/>
  <c r="D9" i="1"/>
  <c r="D29" i="1"/>
  <c r="D30" i="1"/>
  <c r="D21" i="1"/>
  <c r="D31" i="1"/>
  <c r="D18" i="1"/>
  <c r="D22" i="1"/>
  <c r="D14" i="1"/>
  <c r="D15" i="1"/>
  <c r="D32" i="1"/>
  <c r="D3" i="1"/>
  <c r="D10" i="1"/>
  <c r="D23" i="1"/>
  <c r="D11" i="1"/>
  <c r="D33" i="1"/>
  <c r="D4" i="1"/>
  <c r="D17" i="1"/>
  <c r="D2" i="1"/>
  <c r="D19" i="1"/>
  <c r="D34" i="1"/>
  <c r="D24" i="1"/>
  <c r="D25" i="1"/>
  <c r="D26" i="1"/>
  <c r="D27" i="1"/>
  <c r="D16" i="1"/>
  <c r="D12" i="1"/>
  <c r="D13" i="1"/>
  <c r="D5" i="1"/>
  <c r="D20" i="1"/>
  <c r="J6" i="1"/>
  <c r="J7" i="1"/>
  <c r="J8" i="1"/>
  <c r="J28" i="1"/>
  <c r="J9" i="1"/>
  <c r="J29" i="1"/>
  <c r="J30" i="1"/>
  <c r="J21" i="1"/>
  <c r="J31" i="1"/>
  <c r="J18" i="1"/>
  <c r="J22" i="1"/>
  <c r="J14" i="1"/>
  <c r="J15" i="1"/>
  <c r="J32" i="1"/>
  <c r="J3" i="1"/>
  <c r="J10" i="1"/>
  <c r="J23" i="1"/>
  <c r="J11" i="1"/>
  <c r="J33" i="1"/>
  <c r="J4" i="1"/>
  <c r="J17" i="1"/>
  <c r="J2" i="1"/>
  <c r="R2" i="1" s="1"/>
  <c r="J19" i="1"/>
  <c r="J34" i="1"/>
  <c r="J24" i="1"/>
  <c r="J25" i="1"/>
  <c r="J26" i="1"/>
  <c r="J27" i="1"/>
  <c r="J16" i="1"/>
  <c r="J12" i="1"/>
  <c r="J13" i="1"/>
  <c r="J5" i="1"/>
  <c r="J20" i="1"/>
  <c r="G7" i="1"/>
  <c r="G29" i="1"/>
  <c r="K29" i="1" s="1"/>
  <c r="G18" i="1"/>
  <c r="K18" i="1" s="1"/>
  <c r="G32" i="1"/>
  <c r="K32" i="1" s="1"/>
  <c r="G11" i="1"/>
  <c r="G2" i="1"/>
  <c r="K2" i="1" s="1"/>
  <c r="G25" i="1"/>
  <c r="K25" i="1" s="1"/>
  <c r="G12" i="1"/>
  <c r="K12" i="1" s="1"/>
  <c r="K7" i="1"/>
  <c r="K11" i="1"/>
  <c r="E6" i="1"/>
  <c r="F6" i="1"/>
  <c r="G6" i="1" s="1"/>
  <c r="K6" i="1" s="1"/>
  <c r="E7" i="1"/>
  <c r="F7" i="1"/>
  <c r="E8" i="1"/>
  <c r="F8" i="1"/>
  <c r="G8" i="1" s="1"/>
  <c r="K8" i="1" s="1"/>
  <c r="E28" i="1"/>
  <c r="F28" i="1"/>
  <c r="G28" i="1" s="1"/>
  <c r="K28" i="1" s="1"/>
  <c r="E9" i="1"/>
  <c r="F9" i="1"/>
  <c r="G9" i="1" s="1"/>
  <c r="K9" i="1" s="1"/>
  <c r="E29" i="1"/>
  <c r="F29" i="1"/>
  <c r="E30" i="1"/>
  <c r="F30" i="1"/>
  <c r="G30" i="1" s="1"/>
  <c r="K30" i="1" s="1"/>
  <c r="E21" i="1"/>
  <c r="F21" i="1"/>
  <c r="G21" i="1" s="1"/>
  <c r="K21" i="1" s="1"/>
  <c r="E31" i="1"/>
  <c r="F31" i="1"/>
  <c r="G31" i="1" s="1"/>
  <c r="K31" i="1" s="1"/>
  <c r="E18" i="1"/>
  <c r="F18" i="1"/>
  <c r="E22" i="1"/>
  <c r="F22" i="1"/>
  <c r="G22" i="1" s="1"/>
  <c r="K22" i="1" s="1"/>
  <c r="E14" i="1"/>
  <c r="F14" i="1"/>
  <c r="G14" i="1" s="1"/>
  <c r="K14" i="1" s="1"/>
  <c r="E15" i="1"/>
  <c r="F15" i="1"/>
  <c r="G15" i="1" s="1"/>
  <c r="K15" i="1" s="1"/>
  <c r="E32" i="1"/>
  <c r="F32" i="1"/>
  <c r="E3" i="1"/>
  <c r="F3" i="1"/>
  <c r="G3" i="1" s="1"/>
  <c r="K3" i="1" s="1"/>
  <c r="E10" i="1"/>
  <c r="F10" i="1"/>
  <c r="G10" i="1" s="1"/>
  <c r="K10" i="1" s="1"/>
  <c r="E23" i="1"/>
  <c r="F23" i="1"/>
  <c r="G23" i="1" s="1"/>
  <c r="K23" i="1" s="1"/>
  <c r="E11" i="1"/>
  <c r="F11" i="1"/>
  <c r="E33" i="1"/>
  <c r="F33" i="1"/>
  <c r="G33" i="1" s="1"/>
  <c r="K33" i="1" s="1"/>
  <c r="E4" i="1"/>
  <c r="F4" i="1"/>
  <c r="G4" i="1" s="1"/>
  <c r="K4" i="1" s="1"/>
  <c r="E17" i="1"/>
  <c r="F17" i="1"/>
  <c r="G17" i="1" s="1"/>
  <c r="K17" i="1" s="1"/>
  <c r="E2" i="1"/>
  <c r="M2" i="1" s="1"/>
  <c r="F2" i="1"/>
  <c r="N2" i="1" s="1"/>
  <c r="E19" i="1"/>
  <c r="F19" i="1"/>
  <c r="G19" i="1" s="1"/>
  <c r="K19" i="1" s="1"/>
  <c r="E34" i="1"/>
  <c r="F34" i="1"/>
  <c r="G34" i="1" s="1"/>
  <c r="K34" i="1" s="1"/>
  <c r="E24" i="1"/>
  <c r="F24" i="1"/>
  <c r="G24" i="1" s="1"/>
  <c r="K24" i="1" s="1"/>
  <c r="E25" i="1"/>
  <c r="F25" i="1"/>
  <c r="E26" i="1"/>
  <c r="F26" i="1"/>
  <c r="G26" i="1" s="1"/>
  <c r="K26" i="1" s="1"/>
  <c r="E27" i="1"/>
  <c r="F27" i="1"/>
  <c r="G27" i="1" s="1"/>
  <c r="K27" i="1" s="1"/>
  <c r="E16" i="1"/>
  <c r="F16" i="1"/>
  <c r="G16" i="1" s="1"/>
  <c r="K16" i="1" s="1"/>
  <c r="E12" i="1"/>
  <c r="F12" i="1"/>
  <c r="E13" i="1"/>
  <c r="F13" i="1"/>
  <c r="G13" i="1" s="1"/>
  <c r="K13" i="1" s="1"/>
  <c r="E5" i="1"/>
  <c r="F5" i="1"/>
  <c r="G5" i="1" s="1"/>
  <c r="K5" i="1" s="1"/>
  <c r="F20" i="1"/>
  <c r="G20" i="1" s="1"/>
  <c r="K20" i="1" s="1"/>
  <c r="E20" i="1"/>
  <c r="Q2" i="1" l="1"/>
</calcChain>
</file>

<file path=xl/sharedStrings.xml><?xml version="1.0" encoding="utf-8"?>
<sst xmlns="http://schemas.openxmlformats.org/spreadsheetml/2006/main" count="85" uniqueCount="65">
  <si>
    <t>Item</t>
  </si>
  <si>
    <t>Nombre d'item</t>
  </si>
  <si>
    <t>Prix Kamas</t>
  </si>
  <si>
    <t>Prix unité</t>
  </si>
  <si>
    <t>Kamas perso</t>
  </si>
  <si>
    <t>Kamas recyclage</t>
  </si>
  <si>
    <t>Total kamas</t>
  </si>
  <si>
    <t>pépite perso</t>
  </si>
  <si>
    <t>Pépite recyclage</t>
  </si>
  <si>
    <t>Total pépite</t>
  </si>
  <si>
    <t>Profit %</t>
  </si>
  <si>
    <t>Type</t>
  </si>
  <si>
    <t>Kamas total perso</t>
  </si>
  <si>
    <t>Pépite total Perso</t>
  </si>
  <si>
    <t>Total Kamas</t>
  </si>
  <si>
    <t>Total Pépite</t>
  </si>
  <si>
    <t>Daube Frotifiante</t>
  </si>
  <si>
    <t>Viande</t>
  </si>
  <si>
    <t>Quenelle Tijan Fortifiante</t>
  </si>
  <si>
    <t>Filet Mignon</t>
  </si>
  <si>
    <t>Caresseur de nileza</t>
  </si>
  <si>
    <t>Objet Elevage</t>
  </si>
  <si>
    <t>Prix Pépite</t>
  </si>
  <si>
    <t>Dragofesse d'Ombre</t>
  </si>
  <si>
    <t>Multygely</t>
  </si>
  <si>
    <t>Friandise</t>
  </si>
  <si>
    <t>Andouillette de gibier Fortifiante</t>
  </si>
  <si>
    <t>Saucisse fumée fortifiante</t>
  </si>
  <si>
    <t>Armure Aqueuse Oubli</t>
  </si>
  <si>
    <t>Potion</t>
  </si>
  <si>
    <t>Filet Mignon Fortifiante</t>
  </si>
  <si>
    <t>Kamatrix</t>
  </si>
  <si>
    <t>Ressource diverse</t>
  </si>
  <si>
    <t>Viande Goutue</t>
  </si>
  <si>
    <t>pikmi</t>
  </si>
  <si>
    <t>Idole</t>
  </si>
  <si>
    <t>Cafra mineure</t>
  </si>
  <si>
    <t>Baguette rythmique</t>
  </si>
  <si>
    <t>Antenne de bacterrib</t>
  </si>
  <si>
    <t>Cendres de chause</t>
  </si>
  <si>
    <t>Diadème de chocoligarque</t>
  </si>
  <si>
    <t>Fragment de chakanoubis</t>
  </si>
  <si>
    <t>Aile de puceronde</t>
  </si>
  <si>
    <t>Aile</t>
  </si>
  <si>
    <t>Carapace de krabouilleur</t>
  </si>
  <si>
    <t>Carapace</t>
  </si>
  <si>
    <t>Coquille de virustine</t>
  </si>
  <si>
    <t>Coquille</t>
  </si>
  <si>
    <t>Oeil de verminocule</t>
  </si>
  <si>
    <t>Oeil</t>
  </si>
  <si>
    <t>Astragale de mécanofoux</t>
  </si>
  <si>
    <t>Os</t>
  </si>
  <si>
    <t>Patte de tabacille</t>
  </si>
  <si>
    <t>Patte</t>
  </si>
  <si>
    <t>Sourcil de Barbétoal</t>
  </si>
  <si>
    <t>Poil</t>
  </si>
  <si>
    <t>Oeil de Harrogant</t>
  </si>
  <si>
    <t>Oeil de Harpille</t>
  </si>
  <si>
    <t>Sablier miniature</t>
  </si>
  <si>
    <t>Gravure d'Etincelle</t>
  </si>
  <si>
    <t>gravure</t>
  </si>
  <si>
    <t>Gravure d'Averse</t>
  </si>
  <si>
    <t>Gravure de secousse</t>
  </si>
  <si>
    <t>Gravure</t>
  </si>
  <si>
    <t>Gravure de Crachin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</si>
</sst>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 wrapText="1"/>
    </xf>
    <xf numFmtId="0" fontId="2" fillId="7" borderId="1" xfId="0" applyFont="1" applyFill="1" applyBorder="1" applyAlignment="1">
      <alignment horizontal="right" wrapText="1"/>
    </xf>
    <xf numFmtId="0" fontId="2" fillId="8" borderId="1" xfId="0" applyFont="1" applyFill="1" applyBorder="1" applyAlignment="1">
      <alignment horizontal="right" wrapText="1"/>
    </xf>
    <xf numFmtId="0" fontId="2" fillId="9" borderId="1" xfId="0" applyFont="1" applyFill="1" applyBorder="1" applyAlignment="1">
      <alignment horizontal="right" wrapText="1"/>
    </xf>
    <xf numFmtId="0" fontId="2" fillId="10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10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1" fillId="9" borderId="5" xfId="0" applyFont="1" applyFill="1" applyBorder="1" applyAlignment="1">
      <alignment wrapText="1"/>
    </xf>
    <xf numFmtId="0" fontId="1" fillId="10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3" borderId="8" xfId="0" applyFont="1" applyFill="1" applyBorder="1" applyAlignment="1">
      <alignment horizontal="right" wrapText="1"/>
    </xf>
    <xf numFmtId="0" fontId="2" fillId="4" borderId="8" xfId="0" applyFont="1" applyFill="1" applyBorder="1" applyAlignment="1">
      <alignment horizontal="right" wrapText="1"/>
    </xf>
    <xf numFmtId="0" fontId="2" fillId="8" borderId="8" xfId="0" applyFont="1" applyFill="1" applyBorder="1" applyAlignment="1">
      <alignment horizontal="right" wrapText="1"/>
    </xf>
    <xf numFmtId="0" fontId="2" fillId="10" borderId="9" xfId="0" applyFont="1" applyFill="1" applyBorder="1" applyAlignment="1">
      <alignment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2CC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D2E9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F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F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D2E9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9DAF8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9DAF8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AD1DC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6B8AF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CE5CD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6CF99A-0C3F-454E-BF1A-210E740BC5E8}" name="Tableau1" displayName="Tableau1" ref="A1:L34" totalsRowShown="0" headerRowBorderDxfId="14" tableBorderDxfId="13" totalsRowBorderDxfId="12">
  <autoFilter ref="A1:L34" xr:uid="{566CF99A-0C3F-454E-BF1A-210E740BC5E8}"/>
  <sortState xmlns:xlrd2="http://schemas.microsoft.com/office/spreadsheetml/2017/richdata2" ref="A2:L34">
    <sortCondition ref="L1:L34"/>
  </sortState>
  <tableColumns count="12">
    <tableColumn id="1" xr3:uid="{A30E3CFD-BDFB-4DB2-B458-9E8BA99EB836}" name="Item" dataDxfId="11"/>
    <tableColumn id="2" xr3:uid="{48984951-83C0-4CCC-BB7C-E9D539356895}" name="Nombre d'item" dataDxfId="10"/>
    <tableColumn id="3" xr3:uid="{40402716-402B-4CD9-8E17-1E1D57195018}" name="Prix Kamas" dataDxfId="9"/>
    <tableColumn id="4" xr3:uid="{631AB3AA-81AB-41B5-82D9-C4CD28C17F58}" name="Prix unité" dataDxfId="8">
      <calculatedColumnFormula>Tableau1[[#This Row],[Prix Kamas]]/Tableau1[[#This Row],[Nombre d''item]]</calculatedColumnFormula>
    </tableColumn>
    <tableColumn id="5" xr3:uid="{0BD8163B-4F60-4755-A756-09B4C03DADC7}" name="Kamas perso" dataDxfId="7">
      <calculatedColumnFormula>Tableau1[[#This Row],[pépite perso]]*N$5</calculatedColumnFormula>
    </tableColumn>
    <tableColumn id="6" xr3:uid="{C43C1077-9E80-47DB-866A-3D034628E5EF}" name="Kamas recyclage" dataDxfId="6">
      <calculatedColumnFormula>Tableau1[[#This Row],[Pépite recyclage]]*N$5</calculatedColumnFormula>
    </tableColumn>
    <tableColumn id="7" xr3:uid="{4C95E8CD-A373-4594-B808-12C18B19AE60}" name="Total kamas" dataDxfId="5">
      <calculatedColumnFormula>Tableau1[[#This Row],[Kamas recyclage]]+Tableau1[[#This Row],[Kamas perso]]</calculatedColumnFormula>
    </tableColumn>
    <tableColumn id="8" xr3:uid="{1AE425A9-3202-4BD2-8700-A6D710BF0CC9}" name="pépite perso" dataDxfId="4"/>
    <tableColumn id="9" xr3:uid="{D33FFE30-E528-4420-B696-651145260436}" name="Pépite recyclage" dataDxfId="3"/>
    <tableColumn id="10" xr3:uid="{E03E16BA-CCFD-4918-BB5F-71E6DF9D5946}" name="Total pépite" dataDxfId="2">
      <calculatedColumnFormula>Tableau1[[#This Row],[Pépite recyclage]]+Tableau1[[#This Row],[pépite perso]]</calculatedColumnFormula>
    </tableColumn>
    <tableColumn id="11" xr3:uid="{5983BECE-83CD-490E-9D6F-2B75863D10E7}" name="Profit %" dataDxfId="1">
      <calculatedColumnFormula>G2/C2*100</calculatedColumnFormula>
    </tableColumn>
    <tableColumn id="12" xr3:uid="{70934C29-A32D-4D08-A05F-3BC91DDD8C3A}" name="Type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566B-8BA4-4E97-93EE-B1BB2A561A74}">
  <dimension ref="A1:R38"/>
  <sheetViews>
    <sheetView workbookViewId="0">
      <selection activeCell="F3" sqref="F3"/>
    </sheetView>
  </sheetViews>
  <sheetFormatPr baseColWidth="10" defaultRowHeight="14.4" x14ac:dyDescent="0.3"/>
  <cols>
    <col min="1" max="1" width="21.77734375" customWidth="1"/>
    <col min="2" max="2" width="15.5546875" customWidth="1"/>
    <col min="3" max="3" width="12.77734375" customWidth="1"/>
    <col min="5" max="5" width="14.33203125" customWidth="1"/>
    <col min="6" max="6" width="17.6640625" customWidth="1"/>
    <col min="7" max="7" width="13.33203125" customWidth="1"/>
    <col min="8" max="8" width="13.77734375" customWidth="1"/>
    <col min="9" max="9" width="17.21875" customWidth="1"/>
    <col min="10" max="10" width="13.109375" customWidth="1"/>
  </cols>
  <sheetData>
    <row r="1" spans="1:18" ht="27.6" thickBot="1" x14ac:dyDescent="0.35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4" t="s">
        <v>5</v>
      </c>
      <c r="G1" s="25" t="s">
        <v>6</v>
      </c>
      <c r="H1" s="26" t="s">
        <v>7</v>
      </c>
      <c r="I1" s="26" t="s">
        <v>8</v>
      </c>
      <c r="J1" s="25" t="s">
        <v>9</v>
      </c>
      <c r="K1" s="27" t="s">
        <v>10</v>
      </c>
      <c r="L1" s="28" t="s">
        <v>11</v>
      </c>
      <c r="M1" s="1" t="s">
        <v>12</v>
      </c>
      <c r="N1" s="1" t="s">
        <v>5</v>
      </c>
      <c r="O1" s="1" t="s">
        <v>13</v>
      </c>
      <c r="P1" s="1" t="s">
        <v>8</v>
      </c>
      <c r="Q1" s="1" t="s">
        <v>14</v>
      </c>
      <c r="R1" s="1" t="s">
        <v>15</v>
      </c>
    </row>
    <row r="2" spans="1:18" ht="27.6" thickBot="1" x14ac:dyDescent="0.35">
      <c r="A2" s="18" t="s">
        <v>42</v>
      </c>
      <c r="B2" s="3">
        <v>100</v>
      </c>
      <c r="C2" s="4">
        <v>22600</v>
      </c>
      <c r="D2" s="5">
        <f>Tableau1[[#This Row],[Prix Kamas]]/Tableau1[[#This Row],[Nombre d''item]]</f>
        <v>226</v>
      </c>
      <c r="E2" s="6">
        <f>Tableau1[[#This Row],[pépite perso]]*N$5</f>
        <v>2937.5</v>
      </c>
      <c r="F2" s="6">
        <f>Tableau1[[#This Row],[Pépite recyclage]]*N$5</f>
        <v>38187.5</v>
      </c>
      <c r="G2" s="7">
        <f>Tableau1[[#This Row],[Kamas recyclage]]+Tableau1[[#This Row],[Kamas perso]]</f>
        <v>41125</v>
      </c>
      <c r="H2" s="8">
        <v>11.75</v>
      </c>
      <c r="I2" s="8">
        <v>152.75</v>
      </c>
      <c r="J2" s="7">
        <f>Tableau1[[#This Row],[Pépite recyclage]]+Tableau1[[#This Row],[pépite perso]]</f>
        <v>164.5</v>
      </c>
      <c r="K2" s="9">
        <f t="shared" ref="K2:K34" si="0">G2/C2*100</f>
        <v>181.96902654867259</v>
      </c>
      <c r="L2" s="19" t="s">
        <v>43</v>
      </c>
      <c r="M2" s="11">
        <f>SUM(E:E)</f>
        <v>1011582.5</v>
      </c>
      <c r="N2" s="11">
        <f>SUM(F:F)</f>
        <v>13157107.5</v>
      </c>
      <c r="O2" s="11">
        <f>SUM(H:H)</f>
        <v>4046.33</v>
      </c>
      <c r="P2" s="11">
        <f>SUM(I:I)</f>
        <v>52628.43</v>
      </c>
      <c r="Q2" s="11">
        <f>SUM(G:G)</f>
        <v>14168690</v>
      </c>
      <c r="R2" s="11">
        <f>SUM(J:J)</f>
        <v>56674.759999999995</v>
      </c>
    </row>
    <row r="3" spans="1:18" ht="27.6" thickBot="1" x14ac:dyDescent="0.35">
      <c r="A3" s="18" t="s">
        <v>44</v>
      </c>
      <c r="B3" s="3">
        <v>100</v>
      </c>
      <c r="C3" s="4">
        <v>34200</v>
      </c>
      <c r="D3" s="5">
        <f>Tableau1[[#This Row],[Prix Kamas]]/Tableau1[[#This Row],[Nombre d''item]]</f>
        <v>342</v>
      </c>
      <c r="E3" s="6">
        <f>Tableau1[[#This Row],[pépite perso]]*N$5</f>
        <v>5062.5</v>
      </c>
      <c r="F3" s="6">
        <f>Tableau1[[#This Row],[Pépite recyclage]]*N$5</f>
        <v>65812.5</v>
      </c>
      <c r="G3" s="7">
        <f>Tableau1[[#This Row],[Kamas recyclage]]+Tableau1[[#This Row],[Kamas perso]]</f>
        <v>70875</v>
      </c>
      <c r="H3" s="8">
        <v>20.25</v>
      </c>
      <c r="I3" s="8">
        <v>263.25</v>
      </c>
      <c r="J3" s="7">
        <f>Tableau1[[#This Row],[Pépite recyclage]]+Tableau1[[#This Row],[pépite perso]]</f>
        <v>283.5</v>
      </c>
      <c r="K3" s="9">
        <f t="shared" si="0"/>
        <v>207.23684210526315</v>
      </c>
      <c r="L3" s="19" t="s">
        <v>45</v>
      </c>
      <c r="M3" s="1"/>
      <c r="N3" s="1"/>
      <c r="O3" s="1"/>
      <c r="P3" s="1"/>
      <c r="Q3" s="1"/>
      <c r="R3" s="1"/>
    </row>
    <row r="4" spans="1:18" ht="27.6" thickBot="1" x14ac:dyDescent="0.35">
      <c r="A4" s="18" t="s">
        <v>46</v>
      </c>
      <c r="B4" s="3">
        <v>200</v>
      </c>
      <c r="C4" s="4">
        <v>49000</v>
      </c>
      <c r="D4" s="5">
        <f>Tableau1[[#This Row],[Prix Kamas]]/Tableau1[[#This Row],[Nombre d''item]]</f>
        <v>245</v>
      </c>
      <c r="E4" s="6">
        <f>Tableau1[[#This Row],[pépite perso]]*N$5</f>
        <v>6750</v>
      </c>
      <c r="F4" s="6">
        <f>Tableau1[[#This Row],[Pépite recyclage]]*N$5</f>
        <v>87750</v>
      </c>
      <c r="G4" s="7">
        <f>Tableau1[[#This Row],[Kamas recyclage]]+Tableau1[[#This Row],[Kamas perso]]</f>
        <v>94500</v>
      </c>
      <c r="H4" s="8">
        <v>27</v>
      </c>
      <c r="I4" s="8">
        <v>351</v>
      </c>
      <c r="J4" s="7">
        <f>Tableau1[[#This Row],[Pépite recyclage]]+Tableau1[[#This Row],[pépite perso]]</f>
        <v>378</v>
      </c>
      <c r="K4" s="9">
        <f t="shared" si="0"/>
        <v>192.85714285714286</v>
      </c>
      <c r="L4" s="19" t="s">
        <v>47</v>
      </c>
      <c r="M4" s="1"/>
      <c r="N4" s="1"/>
      <c r="O4" s="1"/>
      <c r="P4" s="1"/>
      <c r="Q4" s="1"/>
      <c r="R4" s="1"/>
    </row>
    <row r="5" spans="1:18" ht="15" thickBot="1" x14ac:dyDescent="0.35">
      <c r="A5" s="18" t="s">
        <v>24</v>
      </c>
      <c r="B5" s="3">
        <v>81</v>
      </c>
      <c r="C5" s="4">
        <v>191970</v>
      </c>
      <c r="D5" s="5">
        <f>Tableau1[[#This Row],[Prix Kamas]]/Tableau1[[#This Row],[Nombre d''item]]</f>
        <v>2370</v>
      </c>
      <c r="E5" s="6">
        <f>Tableau1[[#This Row],[pépite perso]]*N$5</f>
        <v>13257.5</v>
      </c>
      <c r="F5" s="6">
        <f>Tableau1[[#This Row],[Pépite recyclage]]*N$5</f>
        <v>172357.5</v>
      </c>
      <c r="G5" s="7">
        <f>Tableau1[[#This Row],[Kamas recyclage]]+Tableau1[[#This Row],[Kamas perso]]</f>
        <v>185615</v>
      </c>
      <c r="H5" s="8">
        <v>53.03</v>
      </c>
      <c r="I5" s="8">
        <v>689.43</v>
      </c>
      <c r="J5" s="7">
        <f>Tableau1[[#This Row],[Pépite recyclage]]+Tableau1[[#This Row],[pépite perso]]</f>
        <v>742.45999999999992</v>
      </c>
      <c r="K5" s="9">
        <f t="shared" si="0"/>
        <v>96.689586914622069</v>
      </c>
      <c r="L5" s="19" t="s">
        <v>25</v>
      </c>
      <c r="M5" s="1" t="s">
        <v>22</v>
      </c>
      <c r="N5" s="11">
        <v>250</v>
      </c>
      <c r="O5" s="1"/>
      <c r="P5" s="1"/>
      <c r="Q5" s="1"/>
      <c r="R5" s="1"/>
    </row>
    <row r="6" spans="1:18" ht="27.6" thickBot="1" x14ac:dyDescent="0.35">
      <c r="A6" s="18" t="s">
        <v>61</v>
      </c>
      <c r="B6" s="3">
        <v>10</v>
      </c>
      <c r="C6" s="4">
        <v>870</v>
      </c>
      <c r="D6" s="5">
        <f>Tableau1[[#This Row],[Prix Kamas]]/Tableau1[[#This Row],[Nombre d''item]]</f>
        <v>87</v>
      </c>
      <c r="E6" s="6">
        <f>Tableau1[[#This Row],[pépite perso]]*N$5</f>
        <v>517.5</v>
      </c>
      <c r="F6" s="6">
        <f>Tableau1[[#This Row],[Pépite recyclage]]*N$5</f>
        <v>6737.5</v>
      </c>
      <c r="G6" s="7">
        <f>Tableau1[[#This Row],[Kamas recyclage]]+Tableau1[[#This Row],[Kamas perso]]</f>
        <v>7255</v>
      </c>
      <c r="H6" s="8">
        <v>2.0699999999999998</v>
      </c>
      <c r="I6" s="8">
        <v>26.95</v>
      </c>
      <c r="J6" s="7">
        <f>Tableau1[[#This Row],[Pépite recyclage]]+Tableau1[[#This Row],[pépite perso]]</f>
        <v>29.02</v>
      </c>
      <c r="K6" s="9">
        <f t="shared" si="0"/>
        <v>833.9080459770114</v>
      </c>
      <c r="L6" s="19" t="s">
        <v>60</v>
      </c>
      <c r="M6" s="1"/>
      <c r="N6" s="1"/>
      <c r="O6" s="1"/>
      <c r="P6" s="1"/>
      <c r="Q6" s="1"/>
      <c r="R6" s="1"/>
    </row>
    <row r="7" spans="1:18" ht="27.6" thickBot="1" x14ac:dyDescent="0.35">
      <c r="A7" s="18" t="s">
        <v>59</v>
      </c>
      <c r="B7" s="3">
        <v>280</v>
      </c>
      <c r="C7" s="4">
        <v>5880</v>
      </c>
      <c r="D7" s="5">
        <f>Tableau1[[#This Row],[Prix Kamas]]/Tableau1[[#This Row],[Nombre d''item]]</f>
        <v>21</v>
      </c>
      <c r="E7" s="6">
        <f>Tableau1[[#This Row],[pépite perso]]*N$5</f>
        <v>2680</v>
      </c>
      <c r="F7" s="6">
        <f>Tableau1[[#This Row],[Pépite recyclage]]*N$5</f>
        <v>34830</v>
      </c>
      <c r="G7" s="7">
        <f>Tableau1[[#This Row],[Kamas recyclage]]+Tableau1[[#This Row],[Kamas perso]]</f>
        <v>37510</v>
      </c>
      <c r="H7" s="8">
        <v>10.72</v>
      </c>
      <c r="I7" s="8">
        <v>139.32</v>
      </c>
      <c r="J7" s="7">
        <f>Tableau1[[#This Row],[Pépite recyclage]]+Tableau1[[#This Row],[pépite perso]]</f>
        <v>150.04</v>
      </c>
      <c r="K7" s="9">
        <f t="shared" si="0"/>
        <v>637.92517006802723</v>
      </c>
      <c r="L7" s="19" t="s">
        <v>60</v>
      </c>
      <c r="M7" s="1"/>
      <c r="N7" s="1"/>
      <c r="O7" s="1"/>
      <c r="P7" s="1"/>
      <c r="Q7" s="1"/>
      <c r="R7" s="1"/>
    </row>
    <row r="8" spans="1:18" ht="27.6" thickBot="1" x14ac:dyDescent="0.35">
      <c r="A8" s="18" t="s">
        <v>64</v>
      </c>
      <c r="B8" s="3">
        <v>400</v>
      </c>
      <c r="C8" s="4">
        <v>14400</v>
      </c>
      <c r="D8" s="5">
        <f>Tableau1[[#This Row],[Prix Kamas]]/Tableau1[[#This Row],[Nombre d''item]]</f>
        <v>36</v>
      </c>
      <c r="E8" s="6">
        <f>Tableau1[[#This Row],[pépite perso]]*N$5</f>
        <v>5635</v>
      </c>
      <c r="F8" s="6">
        <f>Tableau1[[#This Row],[Pépite recyclage]]*N$5</f>
        <v>73245</v>
      </c>
      <c r="G8" s="7">
        <f>Tableau1[[#This Row],[Kamas recyclage]]+Tableau1[[#This Row],[Kamas perso]]</f>
        <v>78880</v>
      </c>
      <c r="H8" s="8">
        <v>22.54</v>
      </c>
      <c r="I8" s="8">
        <v>292.98</v>
      </c>
      <c r="J8" s="7">
        <f>Tableau1[[#This Row],[Pépite recyclage]]+Tableau1[[#This Row],[pépite perso]]</f>
        <v>315.52000000000004</v>
      </c>
      <c r="K8" s="9">
        <f t="shared" si="0"/>
        <v>547.77777777777783</v>
      </c>
      <c r="L8" s="19" t="s">
        <v>63</v>
      </c>
      <c r="M8" s="1"/>
      <c r="N8" s="1"/>
      <c r="O8" s="1"/>
      <c r="P8" s="1"/>
      <c r="Q8" s="1"/>
      <c r="R8" s="1"/>
    </row>
    <row r="9" spans="1:18" ht="27.6" thickBot="1" x14ac:dyDescent="0.35">
      <c r="A9" s="18" t="s">
        <v>62</v>
      </c>
      <c r="B9" s="3">
        <v>700</v>
      </c>
      <c r="C9" s="4">
        <v>39900</v>
      </c>
      <c r="D9" s="5">
        <f>Tableau1[[#This Row],[Prix Kamas]]/Tableau1[[#This Row],[Nombre d''item]]</f>
        <v>57</v>
      </c>
      <c r="E9" s="6">
        <f>Tableau1[[#This Row],[pépite perso]]*N$5</f>
        <v>9860</v>
      </c>
      <c r="F9" s="6">
        <f>Tableau1[[#This Row],[Pépite recyclage]]*N$5</f>
        <v>128177.50000000001</v>
      </c>
      <c r="G9" s="7">
        <f>Tableau1[[#This Row],[Kamas recyclage]]+Tableau1[[#This Row],[Kamas perso]]</f>
        <v>138037.5</v>
      </c>
      <c r="H9" s="8">
        <v>39.44</v>
      </c>
      <c r="I9" s="8">
        <v>512.71</v>
      </c>
      <c r="J9" s="7">
        <f>Tableau1[[#This Row],[Pépite recyclage]]+Tableau1[[#This Row],[pépite perso]]</f>
        <v>552.15000000000009</v>
      </c>
      <c r="K9" s="9">
        <f t="shared" si="0"/>
        <v>345.95864661654139</v>
      </c>
      <c r="L9" s="19" t="s">
        <v>63</v>
      </c>
      <c r="M9" s="1"/>
      <c r="N9" s="1"/>
      <c r="O9" s="1"/>
      <c r="P9" s="1"/>
      <c r="Q9" s="1"/>
      <c r="R9" s="1"/>
    </row>
    <row r="10" spans="1:18" ht="27.6" thickBot="1" x14ac:dyDescent="0.35">
      <c r="A10" s="18" t="s">
        <v>36</v>
      </c>
      <c r="B10" s="3">
        <v>1</v>
      </c>
      <c r="C10" s="4">
        <v>7758</v>
      </c>
      <c r="D10" s="5">
        <f>Tableau1[[#This Row],[Prix Kamas]]/Tableau1[[#This Row],[Nombre d''item]]</f>
        <v>7758</v>
      </c>
      <c r="E10" s="6">
        <f>Tableau1[[#This Row],[pépite perso]]*N$5</f>
        <v>1132.5</v>
      </c>
      <c r="F10" s="6">
        <f>Tableau1[[#This Row],[Pépite recyclage]]*N$5</f>
        <v>14732.5</v>
      </c>
      <c r="G10" s="7">
        <f>Tableau1[[#This Row],[Kamas recyclage]]+Tableau1[[#This Row],[Kamas perso]]</f>
        <v>15865</v>
      </c>
      <c r="H10" s="8">
        <v>4.53</v>
      </c>
      <c r="I10" s="8">
        <v>58.93</v>
      </c>
      <c r="J10" s="7">
        <f>Tableau1[[#This Row],[Pépite recyclage]]+Tableau1[[#This Row],[pépite perso]]</f>
        <v>63.46</v>
      </c>
      <c r="K10" s="9">
        <f t="shared" si="0"/>
        <v>204.49858210879091</v>
      </c>
      <c r="L10" s="19" t="s">
        <v>35</v>
      </c>
      <c r="M10" s="1"/>
      <c r="N10" s="1"/>
      <c r="O10" s="1"/>
      <c r="P10" s="1"/>
      <c r="Q10" s="1"/>
      <c r="R10" s="1"/>
    </row>
    <row r="11" spans="1:18" ht="15" thickBot="1" x14ac:dyDescent="0.35">
      <c r="A11" s="18" t="s">
        <v>34</v>
      </c>
      <c r="B11" s="3">
        <v>1</v>
      </c>
      <c r="C11" s="4">
        <v>4523</v>
      </c>
      <c r="D11" s="5">
        <f>Tableau1[[#This Row],[Prix Kamas]]/Tableau1[[#This Row],[Nombre d''item]]</f>
        <v>4523</v>
      </c>
      <c r="E11" s="6">
        <f>Tableau1[[#This Row],[pépite perso]]*N$5</f>
        <v>637.5</v>
      </c>
      <c r="F11" s="6">
        <f>Tableau1[[#This Row],[Pépite recyclage]]*N$5</f>
        <v>8290</v>
      </c>
      <c r="G11" s="7">
        <f>Tableau1[[#This Row],[Kamas recyclage]]+Tableau1[[#This Row],[Kamas perso]]</f>
        <v>8927.5</v>
      </c>
      <c r="H11" s="8">
        <v>2.5499999999999998</v>
      </c>
      <c r="I11" s="8">
        <v>33.159999999999997</v>
      </c>
      <c r="J11" s="7">
        <f>Tableau1[[#This Row],[Pépite recyclage]]+Tableau1[[#This Row],[pépite perso]]</f>
        <v>35.709999999999994</v>
      </c>
      <c r="K11" s="9">
        <f t="shared" si="0"/>
        <v>197.3800574839708</v>
      </c>
      <c r="L11" s="19" t="s">
        <v>35</v>
      </c>
      <c r="M11" s="1"/>
      <c r="N11" s="1"/>
      <c r="O11" s="1"/>
      <c r="P11" s="1"/>
      <c r="Q11" s="1"/>
      <c r="R11" s="1"/>
    </row>
    <row r="12" spans="1:18" ht="27.6" thickBot="1" x14ac:dyDescent="0.35">
      <c r="A12" s="18" t="s">
        <v>23</v>
      </c>
      <c r="B12" s="3">
        <v>1</v>
      </c>
      <c r="C12" s="4">
        <v>42957</v>
      </c>
      <c r="D12" s="5">
        <f>Tableau1[[#This Row],[Prix Kamas]]/Tableau1[[#This Row],[Nombre d''item]]</f>
        <v>42957</v>
      </c>
      <c r="E12" s="6">
        <f>Tableau1[[#This Row],[pépite perso]]*N$5</f>
        <v>4365</v>
      </c>
      <c r="F12" s="6">
        <f>Tableau1[[#This Row],[Pépite recyclage]]*N$5</f>
        <v>56740</v>
      </c>
      <c r="G12" s="7">
        <f>Tableau1[[#This Row],[Kamas recyclage]]+Tableau1[[#This Row],[Kamas perso]]</f>
        <v>61105</v>
      </c>
      <c r="H12" s="8">
        <v>17.46</v>
      </c>
      <c r="I12" s="8">
        <v>226.96</v>
      </c>
      <c r="J12" s="7">
        <f>Tableau1[[#This Row],[Pépite recyclage]]+Tableau1[[#This Row],[pépite perso]]</f>
        <v>244.42000000000002</v>
      </c>
      <c r="K12" s="9">
        <f t="shared" si="0"/>
        <v>142.24689806085155</v>
      </c>
      <c r="L12" s="19" t="s">
        <v>21</v>
      </c>
      <c r="M12" s="1"/>
      <c r="N12" s="1"/>
      <c r="O12" s="1"/>
      <c r="P12" s="1"/>
      <c r="Q12" s="1"/>
      <c r="R12" s="1"/>
    </row>
    <row r="13" spans="1:18" ht="27.6" thickBot="1" x14ac:dyDescent="0.35">
      <c r="A13" s="18" t="s">
        <v>20</v>
      </c>
      <c r="B13" s="3">
        <v>1</v>
      </c>
      <c r="C13" s="4">
        <v>81286</v>
      </c>
      <c r="D13" s="5">
        <f>Tableau1[[#This Row],[Prix Kamas]]/Tableau1[[#This Row],[Nombre d''item]]</f>
        <v>81286</v>
      </c>
      <c r="E13" s="6">
        <f>Tableau1[[#This Row],[pépite perso]]*N$5</f>
        <v>7680</v>
      </c>
      <c r="F13" s="6">
        <f>Tableau1[[#This Row],[Pépite recyclage]]*N$5</f>
        <v>99845</v>
      </c>
      <c r="G13" s="7">
        <f>Tableau1[[#This Row],[Kamas recyclage]]+Tableau1[[#This Row],[Kamas perso]]</f>
        <v>107525</v>
      </c>
      <c r="H13" s="8">
        <v>30.72</v>
      </c>
      <c r="I13" s="8">
        <v>399.38</v>
      </c>
      <c r="J13" s="7">
        <f>Tableau1[[#This Row],[Pépite recyclage]]+Tableau1[[#This Row],[pépite perso]]</f>
        <v>430.1</v>
      </c>
      <c r="K13" s="9">
        <f t="shared" si="0"/>
        <v>132.27985138892308</v>
      </c>
      <c r="L13" s="19" t="s">
        <v>21</v>
      </c>
      <c r="M13" s="1"/>
      <c r="N13" s="1"/>
      <c r="O13" s="1"/>
      <c r="P13" s="1"/>
      <c r="Q13" s="1"/>
      <c r="R13" s="1"/>
    </row>
    <row r="14" spans="1:18" ht="27.6" thickBot="1" x14ac:dyDescent="0.35">
      <c r="A14" s="18" t="s">
        <v>56</v>
      </c>
      <c r="B14" s="3">
        <v>10</v>
      </c>
      <c r="C14" s="4">
        <v>2790</v>
      </c>
      <c r="D14" s="5">
        <f>Tableau1[[#This Row],[Prix Kamas]]/Tableau1[[#This Row],[Nombre d''item]]</f>
        <v>279</v>
      </c>
      <c r="E14" s="6">
        <f>Tableau1[[#This Row],[pépite perso]]*N$5</f>
        <v>460</v>
      </c>
      <c r="F14" s="6">
        <f>Tableau1[[#This Row],[Pépite recyclage]]*N$5</f>
        <v>5982.5</v>
      </c>
      <c r="G14" s="7">
        <f>Tableau1[[#This Row],[Kamas recyclage]]+Tableau1[[#This Row],[Kamas perso]]</f>
        <v>6442.5</v>
      </c>
      <c r="H14" s="8">
        <v>1.84</v>
      </c>
      <c r="I14" s="8">
        <v>23.93</v>
      </c>
      <c r="J14" s="7">
        <f>Tableau1[[#This Row],[Pépite recyclage]]+Tableau1[[#This Row],[pépite perso]]</f>
        <v>25.77</v>
      </c>
      <c r="K14" s="9">
        <f t="shared" si="0"/>
        <v>230.91397849462365</v>
      </c>
      <c r="L14" s="19" t="s">
        <v>49</v>
      </c>
      <c r="M14" s="1"/>
      <c r="N14" s="1"/>
      <c r="O14" s="1"/>
      <c r="P14" s="1"/>
      <c r="Q14" s="1"/>
      <c r="R14" s="1"/>
    </row>
    <row r="15" spans="1:18" ht="27.6" thickBot="1" x14ac:dyDescent="0.35">
      <c r="A15" s="18" t="s">
        <v>57</v>
      </c>
      <c r="B15" s="3">
        <v>10</v>
      </c>
      <c r="C15" s="4">
        <v>3920</v>
      </c>
      <c r="D15" s="5">
        <f>Tableau1[[#This Row],[Prix Kamas]]/Tableau1[[#This Row],[Nombre d''item]]</f>
        <v>392</v>
      </c>
      <c r="E15" s="6">
        <f>Tableau1[[#This Row],[pépite perso]]*N$5</f>
        <v>607.5</v>
      </c>
      <c r="F15" s="6">
        <f>Tableau1[[#This Row],[Pépite recyclage]]*N$5</f>
        <v>7897.5</v>
      </c>
      <c r="G15" s="7">
        <f>Tableau1[[#This Row],[Kamas recyclage]]+Tableau1[[#This Row],[Kamas perso]]</f>
        <v>8505</v>
      </c>
      <c r="H15" s="8">
        <v>2.4300000000000002</v>
      </c>
      <c r="I15" s="8">
        <v>31.59</v>
      </c>
      <c r="J15" s="7">
        <f>Tableau1[[#This Row],[Pépite recyclage]]+Tableau1[[#This Row],[pépite perso]]</f>
        <v>34.020000000000003</v>
      </c>
      <c r="K15" s="9">
        <f t="shared" si="0"/>
        <v>216.96428571428572</v>
      </c>
      <c r="L15" s="19" t="s">
        <v>49</v>
      </c>
      <c r="M15" s="1"/>
      <c r="N15" s="1"/>
      <c r="O15" s="1"/>
      <c r="P15" s="1"/>
      <c r="Q15" s="1"/>
      <c r="R15" s="1"/>
    </row>
    <row r="16" spans="1:18" ht="27.6" thickBot="1" x14ac:dyDescent="0.35">
      <c r="A16" s="18" t="s">
        <v>48</v>
      </c>
      <c r="B16" s="3">
        <v>100</v>
      </c>
      <c r="C16" s="4">
        <v>32600</v>
      </c>
      <c r="D16" s="5">
        <f>Tableau1[[#This Row],[Prix Kamas]]/Tableau1[[#This Row],[Nombre d''item]]</f>
        <v>326</v>
      </c>
      <c r="E16" s="6">
        <f>Tableau1[[#This Row],[pépite perso]]*N$5</f>
        <v>3375</v>
      </c>
      <c r="F16" s="6">
        <f>Tableau1[[#This Row],[Pépite recyclage]]*N$5</f>
        <v>43875</v>
      </c>
      <c r="G16" s="7">
        <f>Tableau1[[#This Row],[Kamas recyclage]]+Tableau1[[#This Row],[Kamas perso]]</f>
        <v>47250</v>
      </c>
      <c r="H16" s="8">
        <v>13.5</v>
      </c>
      <c r="I16" s="8">
        <v>175.5</v>
      </c>
      <c r="J16" s="7">
        <f>Tableau1[[#This Row],[Pépite recyclage]]+Tableau1[[#This Row],[pépite perso]]</f>
        <v>189</v>
      </c>
      <c r="K16" s="9">
        <f t="shared" si="0"/>
        <v>144.93865030674846</v>
      </c>
      <c r="L16" s="19" t="s">
        <v>49</v>
      </c>
      <c r="M16" s="1"/>
      <c r="N16" s="1"/>
      <c r="O16" s="1"/>
      <c r="P16" s="1"/>
      <c r="Q16" s="1"/>
      <c r="R16" s="1"/>
    </row>
    <row r="17" spans="1:18" ht="27.6" thickBot="1" x14ac:dyDescent="0.35">
      <c r="A17" s="18" t="s">
        <v>50</v>
      </c>
      <c r="B17" s="3">
        <v>100</v>
      </c>
      <c r="C17" s="4">
        <v>33700</v>
      </c>
      <c r="D17" s="5">
        <f>Tableau1[[#This Row],[Prix Kamas]]/Tableau1[[#This Row],[Nombre d''item]]</f>
        <v>337</v>
      </c>
      <c r="E17" s="6">
        <f>Tableau1[[#This Row],[pépite perso]]*N$5</f>
        <v>4602.5</v>
      </c>
      <c r="F17" s="6">
        <f>Tableau1[[#This Row],[Pépite recyclage]]*N$5</f>
        <v>59830</v>
      </c>
      <c r="G17" s="7">
        <f>Tableau1[[#This Row],[Kamas recyclage]]+Tableau1[[#This Row],[Kamas perso]]</f>
        <v>64432.5</v>
      </c>
      <c r="H17" s="8">
        <v>18.41</v>
      </c>
      <c r="I17" s="8">
        <v>239.32</v>
      </c>
      <c r="J17" s="7">
        <f>Tableau1[[#This Row],[Pépite recyclage]]+Tableau1[[#This Row],[pépite perso]]</f>
        <v>257.73</v>
      </c>
      <c r="K17" s="9">
        <f t="shared" si="0"/>
        <v>191.19436201780417</v>
      </c>
      <c r="L17" s="19" t="s">
        <v>51</v>
      </c>
      <c r="M17" s="1"/>
      <c r="N17" s="1"/>
      <c r="O17" s="1"/>
      <c r="P17" s="1"/>
      <c r="Q17" s="1"/>
      <c r="R17" s="1"/>
    </row>
    <row r="18" spans="1:18" ht="27.6" thickBot="1" x14ac:dyDescent="0.35">
      <c r="A18" s="18" t="s">
        <v>52</v>
      </c>
      <c r="B18" s="3">
        <v>200</v>
      </c>
      <c r="C18" s="4">
        <v>37400</v>
      </c>
      <c r="D18" s="5">
        <f>Tableau1[[#This Row],[Prix Kamas]]/Tableau1[[#This Row],[Nombre d''item]]</f>
        <v>187</v>
      </c>
      <c r="E18" s="6">
        <f>Tableau1[[#This Row],[pépite perso]]*N$5</f>
        <v>6750</v>
      </c>
      <c r="F18" s="6">
        <f>Tableau1[[#This Row],[Pépite recyclage]]*N$5</f>
        <v>87750</v>
      </c>
      <c r="G18" s="7">
        <f>Tableau1[[#This Row],[Kamas recyclage]]+Tableau1[[#This Row],[Kamas perso]]</f>
        <v>94500</v>
      </c>
      <c r="H18" s="8">
        <v>27</v>
      </c>
      <c r="I18" s="8">
        <v>351</v>
      </c>
      <c r="J18" s="7">
        <f>Tableau1[[#This Row],[Pépite recyclage]]+Tableau1[[#This Row],[pépite perso]]</f>
        <v>378</v>
      </c>
      <c r="K18" s="9">
        <f t="shared" si="0"/>
        <v>252.67379679144386</v>
      </c>
      <c r="L18" s="19" t="s">
        <v>53</v>
      </c>
      <c r="M18" s="1"/>
      <c r="N18" s="1"/>
      <c r="O18" s="1"/>
      <c r="P18" s="1"/>
      <c r="Q18" s="1"/>
      <c r="R18" s="1"/>
    </row>
    <row r="19" spans="1:18" ht="27.6" thickBot="1" x14ac:dyDescent="0.35">
      <c r="A19" s="18" t="s">
        <v>54</v>
      </c>
      <c r="B19" s="3">
        <v>201</v>
      </c>
      <c r="C19" s="4">
        <v>80601</v>
      </c>
      <c r="D19" s="5">
        <f>Tableau1[[#This Row],[Prix Kamas]]/Tableau1[[#This Row],[Nombre d''item]]</f>
        <v>401</v>
      </c>
      <c r="E19" s="6">
        <f>Tableau1[[#This Row],[pépite perso]]*N$5</f>
        <v>10175</v>
      </c>
      <c r="F19" s="6">
        <f>Tableau1[[#This Row],[Pépite recyclage]]*N$5</f>
        <v>132282.5</v>
      </c>
      <c r="G19" s="7">
        <f>Tableau1[[#This Row],[Kamas recyclage]]+Tableau1[[#This Row],[Kamas perso]]</f>
        <v>142457.5</v>
      </c>
      <c r="H19" s="8">
        <v>40.700000000000003</v>
      </c>
      <c r="I19" s="8">
        <v>529.13</v>
      </c>
      <c r="J19" s="7">
        <f>Tableau1[[#This Row],[Pépite recyclage]]+Tableau1[[#This Row],[pépite perso]]</f>
        <v>569.83000000000004</v>
      </c>
      <c r="K19" s="9">
        <f t="shared" si="0"/>
        <v>176.74408506097939</v>
      </c>
      <c r="L19" s="19" t="s">
        <v>55</v>
      </c>
      <c r="M19" s="1"/>
      <c r="N19" s="1"/>
      <c r="O19" s="1"/>
      <c r="P19" s="1"/>
      <c r="Q19" s="1"/>
      <c r="R19" s="1"/>
    </row>
    <row r="20" spans="1:18" ht="40.799999999999997" thickBot="1" x14ac:dyDescent="0.35">
      <c r="A20" s="18" t="s">
        <v>28</v>
      </c>
      <c r="B20" s="3">
        <v>12</v>
      </c>
      <c r="C20" s="4">
        <v>1356</v>
      </c>
      <c r="D20" s="5">
        <f>Tableau1[[#This Row],[Prix Kamas]]/Tableau1[[#This Row],[Nombre d''item]]</f>
        <v>113</v>
      </c>
      <c r="E20" s="6">
        <f>Tableau1[[#This Row],[pépite perso]]*N$5</f>
        <v>2515</v>
      </c>
      <c r="F20" s="6">
        <f>Tableau1[[#This Row],[Pépite recyclage]]*N$5</f>
        <v>32702.5</v>
      </c>
      <c r="G20" s="7">
        <f>Tableau1[[#This Row],[Kamas recyclage]]+Tableau1[[#This Row],[Kamas perso]]</f>
        <v>35217.5</v>
      </c>
      <c r="H20" s="8">
        <v>10.06</v>
      </c>
      <c r="I20" s="8">
        <v>130.81</v>
      </c>
      <c r="J20" s="7">
        <f>Tableau1[[#This Row],[Pépite recyclage]]+Tableau1[[#This Row],[pépite perso]]</f>
        <v>140.87</v>
      </c>
      <c r="K20" s="9">
        <f t="shared" si="0"/>
        <v>2597.1607669616519</v>
      </c>
      <c r="L20" s="19" t="s">
        <v>29</v>
      </c>
      <c r="M20" s="1"/>
      <c r="N20" s="1"/>
      <c r="O20" s="1"/>
      <c r="P20" s="1"/>
      <c r="Q20" s="1"/>
      <c r="R20" s="1"/>
    </row>
    <row r="21" spans="1:18" ht="27.6" thickBot="1" x14ac:dyDescent="0.35">
      <c r="A21" s="18" t="s">
        <v>31</v>
      </c>
      <c r="B21" s="3">
        <v>301</v>
      </c>
      <c r="C21" s="4">
        <v>95116</v>
      </c>
      <c r="D21" s="5">
        <f>Tableau1[[#This Row],[Prix Kamas]]/Tableau1[[#This Row],[Nombre d''item]]</f>
        <v>316</v>
      </c>
      <c r="E21" s="6">
        <f>Tableau1[[#This Row],[pépite perso]]*N$5</f>
        <v>20007.5</v>
      </c>
      <c r="F21" s="6">
        <f>Tableau1[[#This Row],[Pépite recyclage]]*N$5</f>
        <v>266612.5</v>
      </c>
      <c r="G21" s="7">
        <f>Tableau1[[#This Row],[Kamas recyclage]]+Tableau1[[#This Row],[Kamas perso]]</f>
        <v>286620</v>
      </c>
      <c r="H21" s="8">
        <v>80.03</v>
      </c>
      <c r="I21" s="8">
        <v>1066.45</v>
      </c>
      <c r="J21" s="7">
        <f>Tableau1[[#This Row],[Pépite recyclage]]+Tableau1[[#This Row],[pépite perso]]</f>
        <v>1146.48</v>
      </c>
      <c r="K21" s="9">
        <f t="shared" si="0"/>
        <v>301.33731443710838</v>
      </c>
      <c r="L21" s="19" t="s">
        <v>32</v>
      </c>
      <c r="M21" s="1"/>
      <c r="N21" s="1"/>
      <c r="O21" s="1"/>
      <c r="P21" s="1"/>
      <c r="Q21" s="1"/>
      <c r="R21" s="1"/>
    </row>
    <row r="22" spans="1:18" ht="27.6" thickBot="1" x14ac:dyDescent="0.35">
      <c r="A22" s="18" t="s">
        <v>58</v>
      </c>
      <c r="B22" s="3">
        <v>48</v>
      </c>
      <c r="C22" s="4">
        <v>18864</v>
      </c>
      <c r="D22" s="5">
        <f>Tableau1[[#This Row],[Prix Kamas]]/Tableau1[[#This Row],[Nombre d''item]]</f>
        <v>393</v>
      </c>
      <c r="E22" s="6">
        <f>Tableau1[[#This Row],[pépite perso]]*N$5</f>
        <v>3322.5</v>
      </c>
      <c r="F22" s="6">
        <f>Tableau1[[#This Row],[Pépite recyclage]]*N$5</f>
        <v>43190</v>
      </c>
      <c r="G22" s="7">
        <f>Tableau1[[#This Row],[Kamas recyclage]]+Tableau1[[#This Row],[Kamas perso]]</f>
        <v>46512.5</v>
      </c>
      <c r="H22" s="8">
        <v>13.29</v>
      </c>
      <c r="I22" s="8">
        <v>172.76</v>
      </c>
      <c r="J22" s="7">
        <f>Tableau1[[#This Row],[Pépite recyclage]]+Tableau1[[#This Row],[pépite perso]]</f>
        <v>186.04999999999998</v>
      </c>
      <c r="K22" s="9">
        <f t="shared" si="0"/>
        <v>246.56753604749787</v>
      </c>
      <c r="L22" s="19" t="s">
        <v>32</v>
      </c>
      <c r="M22" s="1"/>
      <c r="N22" s="1"/>
      <c r="O22" s="1"/>
      <c r="P22" s="1"/>
      <c r="Q22" s="1"/>
      <c r="R22" s="1"/>
    </row>
    <row r="23" spans="1:18" ht="27.6" thickBot="1" x14ac:dyDescent="0.35">
      <c r="A23" s="18" t="s">
        <v>39</v>
      </c>
      <c r="B23" s="3">
        <v>101</v>
      </c>
      <c r="C23" s="4">
        <v>32320</v>
      </c>
      <c r="D23" s="5">
        <f>Tableau1[[#This Row],[Prix Kamas]]/Tableau1[[#This Row],[Nombre d''item]]</f>
        <v>320</v>
      </c>
      <c r="E23" s="6">
        <f>Tableau1[[#This Row],[pépite perso]]*N$5</f>
        <v>4647.5</v>
      </c>
      <c r="F23" s="6">
        <f>Tableau1[[#This Row],[Pépite recyclage]]*N$5</f>
        <v>60427.5</v>
      </c>
      <c r="G23" s="7">
        <f>Tableau1[[#This Row],[Kamas recyclage]]+Tableau1[[#This Row],[Kamas perso]]</f>
        <v>65075</v>
      </c>
      <c r="H23" s="8">
        <v>18.59</v>
      </c>
      <c r="I23" s="8">
        <v>241.71</v>
      </c>
      <c r="J23" s="7">
        <f>Tableau1[[#This Row],[Pépite recyclage]]+Tableau1[[#This Row],[pépite perso]]</f>
        <v>260.3</v>
      </c>
      <c r="K23" s="9">
        <f t="shared" si="0"/>
        <v>201.34591584158414</v>
      </c>
      <c r="L23" s="19" t="s">
        <v>32</v>
      </c>
      <c r="M23" s="1"/>
      <c r="N23" s="1"/>
      <c r="O23" s="1"/>
      <c r="P23" s="1"/>
      <c r="Q23" s="1"/>
      <c r="R23" s="1"/>
    </row>
    <row r="24" spans="1:18" ht="27.6" thickBot="1" x14ac:dyDescent="0.35">
      <c r="A24" s="18" t="s">
        <v>38</v>
      </c>
      <c r="B24" s="3">
        <v>100</v>
      </c>
      <c r="C24" s="4">
        <v>28700</v>
      </c>
      <c r="D24" s="5">
        <f>Tableau1[[#This Row],[Prix Kamas]]/Tableau1[[#This Row],[Nombre d''item]]</f>
        <v>287</v>
      </c>
      <c r="E24" s="6">
        <f>Tableau1[[#This Row],[pépite perso]]*N$5</f>
        <v>3375</v>
      </c>
      <c r="F24" s="6">
        <f>Tableau1[[#This Row],[Pépite recyclage]]*N$5</f>
        <v>43875</v>
      </c>
      <c r="G24" s="7">
        <f>Tableau1[[#This Row],[Kamas recyclage]]+Tableau1[[#This Row],[Kamas perso]]</f>
        <v>47250</v>
      </c>
      <c r="H24" s="8">
        <v>13.5</v>
      </c>
      <c r="I24" s="8">
        <v>175.5</v>
      </c>
      <c r="J24" s="7">
        <f>Tableau1[[#This Row],[Pépite recyclage]]+Tableau1[[#This Row],[pépite perso]]</f>
        <v>189</v>
      </c>
      <c r="K24" s="9">
        <f t="shared" si="0"/>
        <v>164.63414634146341</v>
      </c>
      <c r="L24" s="19" t="s">
        <v>32</v>
      </c>
      <c r="M24" s="1"/>
      <c r="N24" s="1"/>
      <c r="O24" s="1"/>
      <c r="P24" s="1"/>
      <c r="Q24" s="1"/>
      <c r="R24" s="1"/>
    </row>
    <row r="25" spans="1:18" ht="40.799999999999997" thickBot="1" x14ac:dyDescent="0.35">
      <c r="A25" s="18" t="s">
        <v>40</v>
      </c>
      <c r="B25" s="3">
        <v>100</v>
      </c>
      <c r="C25" s="4">
        <v>45300</v>
      </c>
      <c r="D25" s="5">
        <f>Tableau1[[#This Row],[Prix Kamas]]/Tableau1[[#This Row],[Nombre d''item]]</f>
        <v>453</v>
      </c>
      <c r="E25" s="6">
        <f>Tableau1[[#This Row],[pépite perso]]*N$5</f>
        <v>5062.5</v>
      </c>
      <c r="F25" s="6">
        <f>Tableau1[[#This Row],[Pépite recyclage]]*N$5</f>
        <v>65812.5</v>
      </c>
      <c r="G25" s="7">
        <f>Tableau1[[#This Row],[Kamas recyclage]]+Tableau1[[#This Row],[Kamas perso]]</f>
        <v>70875</v>
      </c>
      <c r="H25" s="8">
        <v>20.25</v>
      </c>
      <c r="I25" s="8">
        <v>263.25</v>
      </c>
      <c r="J25" s="7">
        <f>Tableau1[[#This Row],[Pépite recyclage]]+Tableau1[[#This Row],[pépite perso]]</f>
        <v>283.5</v>
      </c>
      <c r="K25" s="9">
        <f t="shared" si="0"/>
        <v>156.45695364238409</v>
      </c>
      <c r="L25" s="19" t="s">
        <v>32</v>
      </c>
      <c r="M25" s="1"/>
      <c r="N25" s="1"/>
      <c r="O25" s="1"/>
      <c r="P25" s="1"/>
      <c r="Q25" s="1"/>
      <c r="R25" s="1"/>
    </row>
    <row r="26" spans="1:18" ht="27.6" thickBot="1" x14ac:dyDescent="0.35">
      <c r="A26" s="18" t="s">
        <v>37</v>
      </c>
      <c r="B26" s="3">
        <v>40</v>
      </c>
      <c r="C26" s="4">
        <v>18160</v>
      </c>
      <c r="D26" s="5">
        <f>Tableau1[[#This Row],[Prix Kamas]]/Tableau1[[#This Row],[Nombre d''item]]</f>
        <v>454</v>
      </c>
      <c r="E26" s="6">
        <f>Tableau1[[#This Row],[pépite perso]]*N$5</f>
        <v>2025</v>
      </c>
      <c r="F26" s="6">
        <f>Tableau1[[#This Row],[Pépite recyclage]]*N$5</f>
        <v>26325</v>
      </c>
      <c r="G26" s="7">
        <f>Tableau1[[#This Row],[Kamas recyclage]]+Tableau1[[#This Row],[Kamas perso]]</f>
        <v>28350</v>
      </c>
      <c r="H26" s="8">
        <v>8.1</v>
      </c>
      <c r="I26" s="8">
        <v>105.3</v>
      </c>
      <c r="J26" s="7">
        <f>Tableau1[[#This Row],[Pépite recyclage]]+Tableau1[[#This Row],[pépite perso]]</f>
        <v>113.39999999999999</v>
      </c>
      <c r="K26" s="9">
        <f t="shared" si="0"/>
        <v>156.11233480176213</v>
      </c>
      <c r="L26" s="19" t="s">
        <v>32</v>
      </c>
      <c r="M26" s="1"/>
      <c r="N26" s="1"/>
      <c r="O26" s="1"/>
      <c r="P26" s="1"/>
      <c r="Q26" s="1"/>
      <c r="R26" s="1"/>
    </row>
    <row r="27" spans="1:18" ht="27.6" thickBot="1" x14ac:dyDescent="0.35">
      <c r="A27" s="18" t="s">
        <v>41</v>
      </c>
      <c r="B27" s="3">
        <v>100</v>
      </c>
      <c r="C27" s="4">
        <v>48200</v>
      </c>
      <c r="D27" s="5">
        <f>Tableau1[[#This Row],[Prix Kamas]]/Tableau1[[#This Row],[Nombre d''item]]</f>
        <v>482</v>
      </c>
      <c r="E27" s="6">
        <f>Tableau1[[#This Row],[pépite perso]]*N$5</f>
        <v>5062.5</v>
      </c>
      <c r="F27" s="6">
        <f>Tableau1[[#This Row],[Pépite recyclage]]*N$5</f>
        <v>65812.5</v>
      </c>
      <c r="G27" s="7">
        <f>Tableau1[[#This Row],[Kamas recyclage]]+Tableau1[[#This Row],[Kamas perso]]</f>
        <v>70875</v>
      </c>
      <c r="H27" s="8">
        <v>20.25</v>
      </c>
      <c r="I27" s="8">
        <v>263.25</v>
      </c>
      <c r="J27" s="7">
        <f>Tableau1[[#This Row],[Pépite recyclage]]+Tableau1[[#This Row],[pépite perso]]</f>
        <v>283.5</v>
      </c>
      <c r="K27" s="9">
        <f t="shared" si="0"/>
        <v>147.0435684647303</v>
      </c>
      <c r="L27" s="19" t="s">
        <v>32</v>
      </c>
      <c r="M27" s="1"/>
      <c r="N27" s="1"/>
      <c r="O27" s="1"/>
      <c r="P27" s="1"/>
      <c r="Q27" s="1"/>
      <c r="R27" s="1"/>
    </row>
    <row r="28" spans="1:18" ht="27.6" thickBot="1" x14ac:dyDescent="0.35">
      <c r="A28" s="18" t="s">
        <v>33</v>
      </c>
      <c r="B28" s="3">
        <v>4090</v>
      </c>
      <c r="C28" s="4">
        <v>543970</v>
      </c>
      <c r="D28" s="5">
        <f>Tableau1[[#This Row],[Prix Kamas]]/Tableau1[[#This Row],[Nombre d''item]]</f>
        <v>133</v>
      </c>
      <c r="E28" s="6">
        <f>Tableau1[[#This Row],[pépite perso]]*N$5</f>
        <v>167037.5</v>
      </c>
      <c r="F28" s="6">
        <f>Tableau1[[#This Row],[Pépite recyclage]]*N$5</f>
        <v>2171477.5</v>
      </c>
      <c r="G28" s="7">
        <f>Tableau1[[#This Row],[Kamas recyclage]]+Tableau1[[#This Row],[Kamas perso]]</f>
        <v>2338515</v>
      </c>
      <c r="H28" s="8">
        <v>668.15</v>
      </c>
      <c r="I28" s="8">
        <v>8685.91</v>
      </c>
      <c r="J28" s="7">
        <f>Tableau1[[#This Row],[Pépite recyclage]]+Tableau1[[#This Row],[pépite perso]]</f>
        <v>9354.06</v>
      </c>
      <c r="K28" s="9">
        <f t="shared" si="0"/>
        <v>429.89778848098246</v>
      </c>
      <c r="L28" s="19" t="s">
        <v>17</v>
      </c>
      <c r="M28" s="1"/>
      <c r="N28" s="1"/>
      <c r="O28" s="1"/>
      <c r="P28" s="1"/>
      <c r="Q28" s="1"/>
      <c r="R28" s="1"/>
    </row>
    <row r="29" spans="1:18" ht="27.6" thickBot="1" x14ac:dyDescent="0.35">
      <c r="A29" s="18" t="s">
        <v>16</v>
      </c>
      <c r="B29" s="3">
        <v>51</v>
      </c>
      <c r="C29" s="4">
        <v>465783</v>
      </c>
      <c r="D29" s="5">
        <f>Tableau1[[#This Row],[Prix Kamas]]/Tableau1[[#This Row],[Nombre d''item]]</f>
        <v>9133</v>
      </c>
      <c r="E29" s="6">
        <f>Tableau1[[#This Row],[pépite perso]]*N$5</f>
        <v>110002.5</v>
      </c>
      <c r="F29" s="6">
        <f>Tableau1[[#This Row],[Pépite recyclage]]*N$5</f>
        <v>1430017.5</v>
      </c>
      <c r="G29" s="7">
        <f>Tableau1[[#This Row],[Kamas recyclage]]+Tableau1[[#This Row],[Kamas perso]]</f>
        <v>1540020</v>
      </c>
      <c r="H29" s="8">
        <v>440.01</v>
      </c>
      <c r="I29" s="8">
        <v>5720.07</v>
      </c>
      <c r="J29" s="7">
        <f>Tableau1[[#This Row],[Pépite recyclage]]+Tableau1[[#This Row],[pépite perso]]</f>
        <v>6160.08</v>
      </c>
      <c r="K29" s="9">
        <f t="shared" si="0"/>
        <v>330.63035791344896</v>
      </c>
      <c r="L29" s="19" t="s">
        <v>17</v>
      </c>
      <c r="M29" s="1"/>
      <c r="N29" s="1"/>
      <c r="O29" s="1"/>
      <c r="P29" s="1"/>
      <c r="Q29" s="1"/>
      <c r="R29" s="1"/>
    </row>
    <row r="30" spans="1:18" ht="40.799999999999997" thickBot="1" x14ac:dyDescent="0.35">
      <c r="A30" s="18" t="s">
        <v>18</v>
      </c>
      <c r="B30" s="3">
        <v>61</v>
      </c>
      <c r="C30" s="4">
        <v>1225917</v>
      </c>
      <c r="D30" s="5">
        <f>Tableau1[[#This Row],[Prix Kamas]]/Tableau1[[#This Row],[Nombre d''item]]</f>
        <v>20097</v>
      </c>
      <c r="E30" s="6">
        <f>Tableau1[[#This Row],[pépite perso]]*N$5</f>
        <v>268882.5</v>
      </c>
      <c r="F30" s="6">
        <f>Tableau1[[#This Row],[Pépite recyclage]]*N$5</f>
        <v>3495465</v>
      </c>
      <c r="G30" s="7">
        <f>Tableau1[[#This Row],[Kamas recyclage]]+Tableau1[[#This Row],[Kamas perso]]</f>
        <v>3764347.5</v>
      </c>
      <c r="H30" s="8">
        <v>1075.53</v>
      </c>
      <c r="I30" s="8">
        <v>13981.86</v>
      </c>
      <c r="J30" s="7">
        <f>Tableau1[[#This Row],[Pépite recyclage]]+Tableau1[[#This Row],[pépite perso]]</f>
        <v>15057.390000000001</v>
      </c>
      <c r="K30" s="9">
        <f t="shared" si="0"/>
        <v>307.0638142712761</v>
      </c>
      <c r="L30" s="19" t="s">
        <v>17</v>
      </c>
      <c r="M30" s="1"/>
      <c r="N30" s="1"/>
      <c r="O30" s="1"/>
      <c r="P30" s="1"/>
      <c r="Q30" s="1"/>
      <c r="R30" s="1"/>
    </row>
    <row r="31" spans="1:18" ht="40.799999999999997" thickBot="1" x14ac:dyDescent="0.35">
      <c r="A31" s="18" t="s">
        <v>26</v>
      </c>
      <c r="B31" s="3">
        <v>27</v>
      </c>
      <c r="C31" s="4">
        <v>742959</v>
      </c>
      <c r="D31" s="5">
        <f>Tableau1[[#This Row],[Prix Kamas]]/Tableau1[[#This Row],[Nombre d''item]]</f>
        <v>27517</v>
      </c>
      <c r="E31" s="6">
        <f>Tableau1[[#This Row],[pépite perso]]*N$5</f>
        <v>154450</v>
      </c>
      <c r="F31" s="6">
        <f>Tableau1[[#This Row],[Pépite recyclage]]*N$5</f>
        <v>2007860</v>
      </c>
      <c r="G31" s="7">
        <f>Tableau1[[#This Row],[Kamas recyclage]]+Tableau1[[#This Row],[Kamas perso]]</f>
        <v>2162310</v>
      </c>
      <c r="H31" s="8">
        <v>617.79999999999995</v>
      </c>
      <c r="I31" s="8">
        <v>8031.44</v>
      </c>
      <c r="J31" s="7">
        <f>Tableau1[[#This Row],[Pépite recyclage]]+Tableau1[[#This Row],[pépite perso]]</f>
        <v>8649.24</v>
      </c>
      <c r="K31" s="9">
        <f t="shared" si="0"/>
        <v>291.04028620691048</v>
      </c>
      <c r="L31" s="19" t="s">
        <v>17</v>
      </c>
      <c r="M31" s="1"/>
      <c r="N31" s="1"/>
      <c r="O31" s="1"/>
      <c r="P31" s="1"/>
      <c r="Q31" s="1"/>
      <c r="R31" s="1"/>
    </row>
    <row r="32" spans="1:18" ht="40.799999999999997" thickBot="1" x14ac:dyDescent="0.35">
      <c r="A32" s="18" t="s">
        <v>27</v>
      </c>
      <c r="B32" s="3">
        <v>1</v>
      </c>
      <c r="C32" s="4">
        <v>44842</v>
      </c>
      <c r="D32" s="5">
        <f>Tableau1[[#This Row],[Prix Kamas]]/Tableau1[[#This Row],[Nombre d''item]]</f>
        <v>44842</v>
      </c>
      <c r="E32" s="6">
        <f>Tableau1[[#This Row],[pépite perso]]*N$5</f>
        <v>6685</v>
      </c>
      <c r="F32" s="6">
        <f>Tableau1[[#This Row],[Pépite recyclage]]*N$5</f>
        <v>86907.5</v>
      </c>
      <c r="G32" s="7">
        <f>Tableau1[[#This Row],[Kamas recyclage]]+Tableau1[[#This Row],[Kamas perso]]</f>
        <v>93592.5</v>
      </c>
      <c r="H32" s="8">
        <v>26.74</v>
      </c>
      <c r="I32" s="8">
        <v>347.63</v>
      </c>
      <c r="J32" s="7">
        <f>Tableau1[[#This Row],[Pépite recyclage]]+Tableau1[[#This Row],[pépite perso]]</f>
        <v>374.37</v>
      </c>
      <c r="K32" s="9">
        <f t="shared" si="0"/>
        <v>208.71615895811965</v>
      </c>
      <c r="L32" s="19" t="s">
        <v>17</v>
      </c>
      <c r="M32" s="1"/>
      <c r="N32" s="1"/>
      <c r="O32" s="1"/>
      <c r="P32" s="1"/>
      <c r="Q32" s="1"/>
      <c r="R32" s="1"/>
    </row>
    <row r="33" spans="1:18" ht="15" thickBot="1" x14ac:dyDescent="0.35">
      <c r="A33" s="18" t="s">
        <v>19</v>
      </c>
      <c r="B33" s="3">
        <v>582</v>
      </c>
      <c r="C33" s="4">
        <v>168780</v>
      </c>
      <c r="D33" s="5">
        <f>Tableau1[[#This Row],[Prix Kamas]]/Tableau1[[#This Row],[Nombre d''item]]</f>
        <v>290</v>
      </c>
      <c r="E33" s="6">
        <f>Tableau1[[#This Row],[pépite perso]]*N$5</f>
        <v>23260</v>
      </c>
      <c r="F33" s="6">
        <f>Tableau1[[#This Row],[Pépite recyclage]]*N$5</f>
        <v>302380</v>
      </c>
      <c r="G33" s="7">
        <f>Tableau1[[#This Row],[Kamas recyclage]]+Tableau1[[#This Row],[Kamas perso]]</f>
        <v>325640</v>
      </c>
      <c r="H33" s="8">
        <v>93.04</v>
      </c>
      <c r="I33" s="8">
        <v>1209.52</v>
      </c>
      <c r="J33" s="7">
        <f>Tableau1[[#This Row],[Pépite recyclage]]+Tableau1[[#This Row],[pépite perso]]</f>
        <v>1302.56</v>
      </c>
      <c r="K33" s="9">
        <f t="shared" si="0"/>
        <v>192.9375518426354</v>
      </c>
      <c r="L33" s="19" t="s">
        <v>17</v>
      </c>
      <c r="M33" s="1"/>
      <c r="N33" s="1"/>
      <c r="O33" s="1"/>
      <c r="P33" s="1"/>
      <c r="Q33" s="1"/>
      <c r="R33" s="1"/>
    </row>
    <row r="34" spans="1:18" ht="27.6" thickBot="1" x14ac:dyDescent="0.35">
      <c r="A34" s="29" t="s">
        <v>30</v>
      </c>
      <c r="B34" s="30">
        <v>41</v>
      </c>
      <c r="C34" s="31">
        <v>1182235</v>
      </c>
      <c r="D34" s="5">
        <f>Tableau1[[#This Row],[Prix Kamas]]/Tableau1[[#This Row],[Nombre d''item]]</f>
        <v>28835</v>
      </c>
      <c r="E34" s="6">
        <f>Tableau1[[#This Row],[pépite perso]]*N$5</f>
        <v>148762.5</v>
      </c>
      <c r="F34" s="6">
        <f>Tableau1[[#This Row],[Pépite recyclage]]*N$5</f>
        <v>1933920</v>
      </c>
      <c r="G34" s="7">
        <f>Tableau1[[#This Row],[Kamas recyclage]]+Tableau1[[#This Row],[Kamas perso]]</f>
        <v>2082682.5</v>
      </c>
      <c r="H34" s="32">
        <v>595.04999999999995</v>
      </c>
      <c r="I34" s="32">
        <v>7735.68</v>
      </c>
      <c r="J34" s="7">
        <f>Tableau1[[#This Row],[Pépite recyclage]]+Tableau1[[#This Row],[pépite perso]]</f>
        <v>8330.73</v>
      </c>
      <c r="K34" s="9">
        <f t="shared" si="0"/>
        <v>176.16484878217952</v>
      </c>
      <c r="L34" s="33" t="s">
        <v>17</v>
      </c>
      <c r="M34" s="1"/>
      <c r="N34" s="1"/>
      <c r="O34" s="1"/>
      <c r="P34" s="1"/>
      <c r="Q34" s="1"/>
      <c r="R34" s="1"/>
    </row>
    <row r="35" spans="1:18" ht="15" thickBot="1" x14ac:dyDescent="0.35">
      <c r="A35" s="2"/>
      <c r="B35" s="12"/>
      <c r="C35" s="13"/>
      <c r="D35" s="14" t="e">
        <v>#DIV/0!</v>
      </c>
      <c r="E35" s="15"/>
      <c r="F35" s="15"/>
      <c r="G35" s="7">
        <v>0</v>
      </c>
      <c r="H35" s="16"/>
      <c r="I35" s="16"/>
      <c r="J35" s="7">
        <v>0</v>
      </c>
      <c r="K35" s="17" t="e">
        <v>#DIV/0!</v>
      </c>
      <c r="L35" s="10"/>
      <c r="M35" s="1"/>
      <c r="N35" s="1"/>
      <c r="O35" s="1"/>
      <c r="P35" s="1"/>
      <c r="Q35" s="1"/>
      <c r="R35" s="1"/>
    </row>
    <row r="36" spans="1:18" ht="15" thickBot="1" x14ac:dyDescent="0.35">
      <c r="A36" s="2"/>
      <c r="B36" s="12"/>
      <c r="C36" s="13"/>
      <c r="D36" s="14" t="e">
        <v>#DIV/0!</v>
      </c>
      <c r="E36" s="15"/>
      <c r="F36" s="15"/>
      <c r="G36" s="7">
        <v>0</v>
      </c>
      <c r="H36" s="16"/>
      <c r="I36" s="16"/>
      <c r="J36" s="7">
        <v>0</v>
      </c>
      <c r="K36" s="17" t="e">
        <v>#DIV/0!</v>
      </c>
      <c r="L36" s="10"/>
      <c r="M36" s="1"/>
      <c r="N36" s="1"/>
      <c r="O36" s="1"/>
      <c r="P36" s="1"/>
      <c r="Q36" s="1"/>
      <c r="R36" s="1"/>
    </row>
    <row r="37" spans="1:18" ht="15" thickBot="1" x14ac:dyDescent="0.35">
      <c r="A37" s="2"/>
      <c r="B37" s="12"/>
      <c r="C37" s="13"/>
      <c r="D37" s="14" t="e">
        <v>#DIV/0!</v>
      </c>
      <c r="E37" s="15"/>
      <c r="F37" s="15"/>
      <c r="G37" s="7">
        <v>0</v>
      </c>
      <c r="H37" s="16"/>
      <c r="I37" s="16"/>
      <c r="J37" s="7">
        <v>0</v>
      </c>
      <c r="K37" s="17" t="e">
        <v>#DIV/0!</v>
      </c>
      <c r="L37" s="10"/>
      <c r="M37" s="1"/>
      <c r="N37" s="1"/>
      <c r="O37" s="1"/>
      <c r="P37" s="1"/>
      <c r="Q37" s="1"/>
      <c r="R37" s="1"/>
    </row>
    <row r="38" spans="1:18" ht="15" thickBot="1" x14ac:dyDescent="0.35">
      <c r="A38" s="2"/>
      <c r="B38" s="12"/>
      <c r="C38" s="13"/>
      <c r="D38" s="14" t="e">
        <v>#DIV/0!</v>
      </c>
      <c r="E38" s="15"/>
      <c r="F38" s="15"/>
      <c r="G38" s="7">
        <v>0</v>
      </c>
      <c r="H38" s="16"/>
      <c r="I38" s="16"/>
      <c r="J38" s="7">
        <v>0</v>
      </c>
      <c r="K38" s="17" t="e">
        <v>#DIV/0!</v>
      </c>
      <c r="L38" s="10"/>
      <c r="M38" s="1"/>
      <c r="N38" s="1"/>
      <c r="O38" s="1"/>
      <c r="P38" s="1"/>
      <c r="Q38" s="1"/>
      <c r="R3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DFBB-F30C-4CFC-AB03-358BB34F6239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Pépite Wiki</vt:lpstr>
      <vt:lpstr>Pépite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</dc:creator>
  <cp:lastModifiedBy>Etienne</cp:lastModifiedBy>
  <dcterms:created xsi:type="dcterms:W3CDTF">2022-07-25T21:40:43Z</dcterms:created>
  <dcterms:modified xsi:type="dcterms:W3CDTF">2022-07-26T10:08:28Z</dcterms:modified>
</cp:coreProperties>
</file>