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000\Documents\Python\things\data\Projects_Data_Analysis\health\"/>
    </mc:Choice>
  </mc:AlternateContent>
  <xr:revisionPtr revIDLastSave="0" documentId="13_ncr:1_{CA49BAA2-CBD9-4C72-ADE7-B8EB27BB7AA8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healthy_lifestyle_city_2021" sheetId="1" r:id="rId1"/>
    <sheet name="dataset_power_query" sheetId="2" r:id="rId2"/>
    <sheet name="Merged_Tables" sheetId="7" r:id="rId3"/>
    <sheet name="sun_analysis" sheetId="3" r:id="rId4"/>
    <sheet name="pivot_table" sheetId="4" r:id="rId5"/>
    <sheet name="data_validation" sheetId="5" r:id="rId6"/>
  </sheets>
  <definedNames>
    <definedName name="_xlnm._FilterDatabase" localSheetId="5" hidden="1">data_validation!$F$4:$F$7</definedName>
    <definedName name="_xlcn.WorksheetConnection_healthy_lifestyle_city_2021.xlsxhealthy1" hidden="1">healthy[]</definedName>
    <definedName name="_xlcn.WorksheetConnection_healthy_lifestyle_city_2021.xlsxMerged_Tables1" hidden="1">Merged_Tables[]</definedName>
    <definedName name="_xlcn.WorksheetConnection_healthy_lifestyle_city_2021.xlsxTable31" hidden="1">Sun[]</definedName>
    <definedName name="ExternalData_1" localSheetId="1" hidden="1">dataset_power_query!$A$1:$K$45</definedName>
    <definedName name="ExternalData_2" localSheetId="2" hidden="1">Merged_Tables!$A$1:$L$22</definedName>
  </definedNames>
  <calcPr calcId="191029"/>
  <pivotCaches>
    <pivotCache cacheId="12" r:id="rId7"/>
  </pivotCaches>
  <extLst>
    <ext xmlns:x15="http://schemas.microsoft.com/office/spreadsheetml/2010/11/main" uri="{FCE2AD5D-F65C-4FA6-A056-5C36A1767C68}">
      <x15:dataModel>
        <x15:modelTables>
          <x15:modelTable id="Table3" name="Table3" connection="WorksheetConnection_healthy_lifestyle_city_2021.xlsx!Table3"/>
          <x15:modelTable id="Merged_Tables" name="Merged_Tables" connection="WorksheetConnection_healthy_lifestyle_city_2021.xlsx!Merged_Tables"/>
          <x15:modelTable id="healthy" name="healthy" connection="WorksheetConnection_healthy_lifestyle_city_2021.xlsx!health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3" i="5" l="1" a="1"/>
  <c r="N13" i="5" s="1"/>
  <c r="H4" i="5" a="1"/>
  <c r="H4" i="5" s="1"/>
  <c r="I4" i="5" s="1" a="1"/>
  <c r="I4" i="5" s="1"/>
  <c r="H5" i="5" a="1"/>
  <c r="H5" i="5" s="1"/>
  <c r="I5" i="5" s="1" a="1"/>
  <c r="I5" i="5" s="1"/>
  <c r="H6" i="5" a="1"/>
  <c r="H6" i="5" s="1"/>
  <c r="I6" i="5" s="1" a="1"/>
  <c r="I6" i="5" s="1"/>
  <c r="H7" i="5" a="1"/>
  <c r="H7" i="5" s="1"/>
  <c r="I7" i="5" s="1" a="1"/>
  <c r="I7" i="5" s="1"/>
  <c r="I14" i="5" a="1"/>
  <c r="I14" i="5" s="1"/>
  <c r="I13" i="5" a="1"/>
  <c r="I13" i="5" s="1"/>
  <c r="M2" i="7"/>
  <c r="M12" i="7"/>
  <c r="M3" i="7"/>
  <c r="M17" i="7"/>
  <c r="M4" i="7"/>
  <c r="M5" i="7"/>
  <c r="M18" i="7"/>
  <c r="M6" i="7"/>
  <c r="M14" i="7"/>
  <c r="M7" i="7"/>
  <c r="M8" i="7"/>
  <c r="M9" i="7"/>
  <c r="M11" i="7"/>
  <c r="M10" i="7"/>
  <c r="M19" i="7"/>
  <c r="M15" i="7"/>
  <c r="M13" i="7"/>
  <c r="M16" i="7"/>
  <c r="M20" i="7"/>
  <c r="M21" i="7"/>
  <c r="M22" i="7"/>
  <c r="P6" i="5" a="1"/>
  <c r="P6" i="5" s="1"/>
  <c r="P4" i="5" a="1"/>
  <c r="P4" i="5" s="1"/>
  <c r="O6" i="3" a="1"/>
  <c r="O6" i="3" s="1"/>
  <c r="O5" i="3" a="1"/>
  <c r="O5" i="3" s="1"/>
  <c r="O4" i="3" a="1"/>
  <c r="O4" i="3" s="1"/>
  <c r="L6" i="3"/>
  <c r="L5" i="3"/>
  <c r="L4" i="3"/>
  <c r="L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87BE3C-F989-4627-99F9-07586B8DF157}" keepAlive="1" name="Query - arrivals" description="Connection to the 'arrivals' query in the workbook." type="5" refreshedVersion="0" background="1">
    <dbPr connection="Provider=Microsoft.Mashup.OleDb.1;Data Source=$Workbook$;Location=arrivals;Extended Properties=&quot;&quot;" command="SELECT * FROM [arrivals]"/>
  </connection>
  <connection id="2" xr16:uid="{A51552BA-EB9A-4D51-BB36-D6D9E6606DDE}" keepAlive="1" name="Query - Merged_Tables" description="Connection to the 'Merged_Tables' query in the workbook." type="5" refreshedVersion="7" background="1" saveData="1">
    <dbPr connection="Provider=Microsoft.Mashup.OleDb.1;Data Source=$Workbook$;Location=Merged_Tables;Extended Properties=&quot;&quot;" command="SELECT * FROM [Merged_Tables]"/>
  </connection>
  <connection id="3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4" xr16:uid="{80930951-4089-496E-B666-1346F25507E8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6F53F980-00A0-4DDD-ADDC-A4379F5EC9EC}" name="WorksheetConnection_healthy_lifestyle_city_2021.xlsx!healthy" type="102" refreshedVersion="7" minRefreshableVersion="5">
    <extLst>
      <ext xmlns:x15="http://schemas.microsoft.com/office/spreadsheetml/2010/11/main" uri="{DE250136-89BD-433C-8126-D09CA5730AF9}">
        <x15:connection id="healthy" autoDelete="1">
          <x15:rangePr sourceName="_xlcn.WorksheetConnection_healthy_lifestyle_city_2021.xlsxhealthy1"/>
        </x15:connection>
      </ext>
    </extLst>
  </connection>
  <connection id="6" xr16:uid="{BB964085-9713-40EF-B94D-B17BA6C79153}" name="WorksheetConnection_healthy_lifestyle_city_2021.xlsx!Merged_Tables" type="102" refreshedVersion="7" minRefreshableVersion="5">
    <extLst>
      <ext xmlns:x15="http://schemas.microsoft.com/office/spreadsheetml/2010/11/main" uri="{DE250136-89BD-433C-8126-D09CA5730AF9}">
        <x15:connection id="Merged_Tables">
          <x15:rangePr sourceName="_xlcn.WorksheetConnection_healthy_lifestyle_city_2021.xlsxMerged_Tables1"/>
        </x15:connection>
      </ext>
    </extLst>
  </connection>
  <connection id="7" xr16:uid="{DFE0AB61-D3BE-4153-BFF7-A2A9E7301556}" name="WorksheetConnection_healthy_lifestyle_city_2021.xlsx!Table3" type="102" refreshedVersion="7" minRefreshableVersion="5">
    <extLst>
      <ext xmlns:x15="http://schemas.microsoft.com/office/spreadsheetml/2010/11/main" uri="{DE250136-89BD-433C-8126-D09CA5730AF9}">
        <x15:connection id="Table3">
          <x15:rangePr sourceName="_xlcn.WorksheetConnection_healthy_lifestyle_city_2021.xlsxTable31"/>
        </x15:connection>
      </ext>
    </extLst>
  </connection>
</connections>
</file>

<file path=xl/sharedStrings.xml><?xml version="1.0" encoding="utf-8"?>
<sst xmlns="http://schemas.openxmlformats.org/spreadsheetml/2006/main" count="380" uniqueCount="191">
  <si>
    <t>City</t>
  </si>
  <si>
    <t>Rank</t>
  </si>
  <si>
    <t>Sunshine hours(City)</t>
  </si>
  <si>
    <t>Cost of a bottle of water(City)</t>
  </si>
  <si>
    <t>Obesity levels(Country)</t>
  </si>
  <si>
    <t>Life expectancy(years) (Country)</t>
  </si>
  <si>
    <t>Pollution(Index score) (City)</t>
  </si>
  <si>
    <t>Annual avg. hours worked</t>
  </si>
  <si>
    <t>Happiness levels(Country)</t>
  </si>
  <si>
    <t>Outdoor activities(City)</t>
  </si>
  <si>
    <t>Number of take out places(City)</t>
  </si>
  <si>
    <t>Cost of a monthly gym membership(City)</t>
  </si>
  <si>
    <t>Amsterdam</t>
  </si>
  <si>
    <t>Â£1.92</t>
  </si>
  <si>
    <t>Â£34.90</t>
  </si>
  <si>
    <t>Sydney</t>
  </si>
  <si>
    <t>Â£1.48</t>
  </si>
  <si>
    <t>Â£41.66</t>
  </si>
  <si>
    <t>Vienna</t>
  </si>
  <si>
    <t>Â£1.94</t>
  </si>
  <si>
    <t>Â£25.74</t>
  </si>
  <si>
    <t>Stockholm</t>
  </si>
  <si>
    <t>Â£1.72</t>
  </si>
  <si>
    <t>Â£37.31</t>
  </si>
  <si>
    <t>Copenhagen</t>
  </si>
  <si>
    <t>Â£2.19</t>
  </si>
  <si>
    <t>Â£32.53</t>
  </si>
  <si>
    <t>Helsinki</t>
  </si>
  <si>
    <t>Â£1.60</t>
  </si>
  <si>
    <t>Â£35.23</t>
  </si>
  <si>
    <t>Fukuoka</t>
  </si>
  <si>
    <t>Â£0.78</t>
  </si>
  <si>
    <t>-</t>
  </si>
  <si>
    <t>Â£55.87</t>
  </si>
  <si>
    <t>Berlin</t>
  </si>
  <si>
    <t>Â£1.55</t>
  </si>
  <si>
    <t>Â£26.11</t>
  </si>
  <si>
    <t>Barcelona</t>
  </si>
  <si>
    <t>Â£1.19</t>
  </si>
  <si>
    <t>Â£37.80</t>
  </si>
  <si>
    <t>Vancouver</t>
  </si>
  <si>
    <t>Â£1.08</t>
  </si>
  <si>
    <t>Â£31.04</t>
  </si>
  <si>
    <t>Melbourne</t>
  </si>
  <si>
    <t>Â£1.57</t>
  </si>
  <si>
    <t>Â£36.89</t>
  </si>
  <si>
    <t>Beijing</t>
  </si>
  <si>
    <t>Â£0.26</t>
  </si>
  <si>
    <t>Â£38.62</t>
  </si>
  <si>
    <t>Bangkok</t>
  </si>
  <si>
    <t>Â£0.22</t>
  </si>
  <si>
    <t>Â£50.03</t>
  </si>
  <si>
    <t>Buenos Aires</t>
  </si>
  <si>
    <t>Â£0.57</t>
  </si>
  <si>
    <t>Â£22.45</t>
  </si>
  <si>
    <t>Toronto</t>
  </si>
  <si>
    <t>Â£1.09</t>
  </si>
  <si>
    <t>Â£32.64</t>
  </si>
  <si>
    <t>Madrid</t>
  </si>
  <si>
    <t>Â£1.30</t>
  </si>
  <si>
    <t>Â£34.54</t>
  </si>
  <si>
    <t>Jakarta</t>
  </si>
  <si>
    <t>Â£0.21</t>
  </si>
  <si>
    <t>Â£29.94</t>
  </si>
  <si>
    <t>Seoul</t>
  </si>
  <si>
    <t>Â£0.59</t>
  </si>
  <si>
    <t>Â£43.03</t>
  </si>
  <si>
    <t>Frankfurt</t>
  </si>
  <si>
    <t>Â£1.95</t>
  </si>
  <si>
    <t>Â£39.01</t>
  </si>
  <si>
    <t>Geneva</t>
  </si>
  <si>
    <t>Â£2.62</t>
  </si>
  <si>
    <t>Â£70.00</t>
  </si>
  <si>
    <t>Tel Aviv</t>
  </si>
  <si>
    <t>Â£1.63</t>
  </si>
  <si>
    <t>Â£58.31</t>
  </si>
  <si>
    <t>Istanbul</t>
  </si>
  <si>
    <t>Â£0.15</t>
  </si>
  <si>
    <t>Â£16.97</t>
  </si>
  <si>
    <t>Cairo</t>
  </si>
  <si>
    <t>Â£0.16</t>
  </si>
  <si>
    <t>Â£23.25</t>
  </si>
  <si>
    <t>Taipei</t>
  </si>
  <si>
    <t>Â£34.76</t>
  </si>
  <si>
    <t>Los Angeles</t>
  </si>
  <si>
    <t>Â£1.52</t>
  </si>
  <si>
    <t>Â£32.00</t>
  </si>
  <si>
    <t>Mumbai</t>
  </si>
  <si>
    <t>Â£19.54</t>
  </si>
  <si>
    <t>Boston</t>
  </si>
  <si>
    <t>Â£1.39</t>
  </si>
  <si>
    <t>Â£46.27</t>
  </si>
  <si>
    <t>Dublin</t>
  </si>
  <si>
    <t>Â£1.40</t>
  </si>
  <si>
    <t>Â£37.35</t>
  </si>
  <si>
    <t>Tokyo</t>
  </si>
  <si>
    <t>Â£0.76</t>
  </si>
  <si>
    <t>Â£70.82</t>
  </si>
  <si>
    <t>Chicago</t>
  </si>
  <si>
    <t>Â£1.20</t>
  </si>
  <si>
    <t>Â£41.14</t>
  </si>
  <si>
    <t>Hong Kong</t>
  </si>
  <si>
    <t>Â£0.75</t>
  </si>
  <si>
    <t>Â£57.95</t>
  </si>
  <si>
    <t>Shanghai</t>
  </si>
  <si>
    <t>Â£0.29</t>
  </si>
  <si>
    <t>Â£44.68</t>
  </si>
  <si>
    <t>Brussels</t>
  </si>
  <si>
    <t>Â£2.11</t>
  </si>
  <si>
    <t>Â£25.34</t>
  </si>
  <si>
    <t>San Francisco</t>
  </si>
  <si>
    <t>Â£65.13</t>
  </si>
  <si>
    <t>Paris</t>
  </si>
  <si>
    <t>Â£35.93</t>
  </si>
  <si>
    <t>Sao Paulo</t>
  </si>
  <si>
    <t>Â£0.44</t>
  </si>
  <si>
    <t>Â£16.07</t>
  </si>
  <si>
    <t>Zurich</t>
  </si>
  <si>
    <t>Â£3.20</t>
  </si>
  <si>
    <t>Â£73.11</t>
  </si>
  <si>
    <t>London</t>
  </si>
  <si>
    <t>Â£1.16</t>
  </si>
  <si>
    <t>Â£42.71</t>
  </si>
  <si>
    <t>Johannesburg</t>
  </si>
  <si>
    <t>Â£24.28</t>
  </si>
  <si>
    <t>Milan</t>
  </si>
  <si>
    <t>Â£1.15</t>
  </si>
  <si>
    <t>Â£53.49</t>
  </si>
  <si>
    <t>Washington, D.C.</t>
  </si>
  <si>
    <t>Â£1.45</t>
  </si>
  <si>
    <t>Â£65.99</t>
  </si>
  <si>
    <t>New York</t>
  </si>
  <si>
    <t>Â£1.32</t>
  </si>
  <si>
    <t>Â£64.66</t>
  </si>
  <si>
    <t>Moscow</t>
  </si>
  <si>
    <t>Â£0.41</t>
  </si>
  <si>
    <t>Â£31.40</t>
  </si>
  <si>
    <t>Mexico City</t>
  </si>
  <si>
    <t>Â£0.45</t>
  </si>
  <si>
    <t>Â£41.99</t>
  </si>
  <si>
    <t>SUN HOURS</t>
  </si>
  <si>
    <t xml:space="preserve"> </t>
  </si>
  <si>
    <t xml:space="preserve"> Sun classification </t>
  </si>
  <si>
    <t>Total Cities with more than 2800 hours of sun by year:</t>
  </si>
  <si>
    <t>Total Cities:</t>
  </si>
  <si>
    <t>Total Cities with less than 2200 hours of sun by year:</t>
  </si>
  <si>
    <t>Average sun hours:</t>
  </si>
  <si>
    <t>Sunshine hours</t>
  </si>
  <si>
    <t>INDEX MATCH FUNCTION</t>
  </si>
  <si>
    <t>COUNTIFS FUNCTION</t>
  </si>
  <si>
    <t>Row Labels</t>
  </si>
  <si>
    <t>City:</t>
  </si>
  <si>
    <t>Sunshine Hours:</t>
  </si>
  <si>
    <t>Life Expectancy:</t>
  </si>
  <si>
    <t>Pollution Index Score:</t>
  </si>
  <si>
    <t>Obesity Level:</t>
  </si>
  <si>
    <t>Average Sunshine Hours Sunniest Cities (&gt;=2800):</t>
  </si>
  <si>
    <t xml:space="preserve">  </t>
  </si>
  <si>
    <t>Average Pollution Index Score U.S. Cities:</t>
  </si>
  <si>
    <t>Healthiest City Of The Dataset ?:</t>
  </si>
  <si>
    <t>Unhealthiest City Of The Dataset ?:</t>
  </si>
  <si>
    <t>arrivals.Country</t>
  </si>
  <si>
    <t>arrivals.Tourist Arrivals (2018)</t>
  </si>
  <si>
    <t>Netherlands</t>
  </si>
  <si>
    <t>China</t>
  </si>
  <si>
    <t>Thailand</t>
  </si>
  <si>
    <t>Austria</t>
  </si>
  <si>
    <t>United Kingdom</t>
  </si>
  <si>
    <t>France</t>
  </si>
  <si>
    <t>Germany</t>
  </si>
  <si>
    <t>United States</t>
  </si>
  <si>
    <t>Spain</t>
  </si>
  <si>
    <t>Turkey</t>
  </si>
  <si>
    <t>India</t>
  </si>
  <si>
    <t>Japan</t>
  </si>
  <si>
    <t>South Korea</t>
  </si>
  <si>
    <t>Taiwan</t>
  </si>
  <si>
    <t>Egypt</t>
  </si>
  <si>
    <t>Italy</t>
  </si>
  <si>
    <t>Russia</t>
  </si>
  <si>
    <t>Ireland</t>
  </si>
  <si>
    <t>Sum of arrivals.Tourist Arrivals (2018)</t>
  </si>
  <si>
    <t>% Tourist Arrivals</t>
  </si>
  <si>
    <t xml:space="preserve">                        TOP 10 TOURIST ARRIVALS</t>
  </si>
  <si>
    <t>INDEX MATCH MULTIPLE CRITERIAS:</t>
  </si>
  <si>
    <t>INDEX MATCH, IF FUNCTION:</t>
  </si>
  <si>
    <t>AVERAGE, AVERAGEIFS MULTIPLE CRITERIAS:</t>
  </si>
  <si>
    <t>DATA VALIDATION:</t>
  </si>
  <si>
    <t>Get the country name:</t>
  </si>
  <si>
    <t>CONCAT FUNCTION:</t>
  </si>
  <si>
    <t xml:space="preserve">      PIVOT TABLE FROM MERGED TABLES TO GET THE TOP 10 UNFILTERED PERCENTAGE OF TOURIST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</si>
</sst>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10" fontId="0" fillId="0" borderId="0" xfId="0" applyNumberFormat="1"/>
    <xf numFmtId="0" fontId="0" fillId="0" borderId="0" xfId="0" applyNumberFormat="1"/>
    <xf numFmtId="0" fontId="18" fillId="33" borderId="0" xfId="0" applyFont="1" applyFill="1" applyAlignment="1">
      <alignment horizontal="center"/>
    </xf>
    <xf numFmtId="0" fontId="0" fillId="0" borderId="11" xfId="0" applyBorder="1"/>
    <xf numFmtId="0" fontId="0" fillId="0" borderId="12" xfId="0" applyBorder="1"/>
    <xf numFmtId="0" fontId="19" fillId="0" borderId="10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3" xfId="0" applyFont="1" applyFill="1" applyBorder="1"/>
    <xf numFmtId="0" fontId="16" fillId="33" borderId="15" xfId="0" applyFont="1" applyFill="1" applyBorder="1"/>
    <xf numFmtId="0" fontId="19" fillId="34" borderId="10" xfId="0" applyFont="1" applyFill="1" applyBorder="1"/>
    <xf numFmtId="0" fontId="0" fillId="34" borderId="11" xfId="0" applyFill="1" applyBorder="1"/>
    <xf numFmtId="0" fontId="0" fillId="34" borderId="12" xfId="0" applyFill="1" applyBorder="1"/>
    <xf numFmtId="0" fontId="16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1" fontId="16" fillId="33" borderId="16" xfId="0" applyNumberFormat="1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 applyFont="1"/>
    <xf numFmtId="0" fontId="22" fillId="35" borderId="0" xfId="0" applyFont="1" applyFill="1" applyAlignment="1">
      <alignment horizontal="left" vertical="center"/>
    </xf>
    <xf numFmtId="0" fontId="16" fillId="35" borderId="0" xfId="0" applyFont="1" applyFill="1" applyAlignment="1">
      <alignment horizontal="left" vertical="center"/>
    </xf>
    <xf numFmtId="10" fontId="0" fillId="0" borderId="0" xfId="0" applyNumberFormat="1" applyFont="1"/>
    <xf numFmtId="0" fontId="0" fillId="35" borderId="0" xfId="0" applyFill="1"/>
    <xf numFmtId="0" fontId="0" fillId="35" borderId="0" xfId="0" applyFill="1" applyAlignment="1">
      <alignment horizontal="left" vertical="center"/>
    </xf>
    <xf numFmtId="10" fontId="0" fillId="0" borderId="0" xfId="42" applyNumberFormat="1" applyFont="1"/>
    <xf numFmtId="0" fontId="0" fillId="36" borderId="0" xfId="0" applyFill="1"/>
    <xf numFmtId="0" fontId="16" fillId="36" borderId="10" xfId="0" applyFont="1" applyFill="1" applyBorder="1" applyAlignment="1">
      <alignment horizontal="left" vertical="center"/>
    </xf>
    <xf numFmtId="0" fontId="0" fillId="36" borderId="10" xfId="0" applyFont="1" applyFill="1" applyBorder="1"/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/>
    <xf numFmtId="164" fontId="0" fillId="36" borderId="10" xfId="0" applyNumberFormat="1" applyFill="1" applyBorder="1"/>
    <xf numFmtId="0" fontId="21" fillId="36" borderId="12" xfId="0" applyFont="1" applyFill="1" applyBorder="1" applyAlignment="1">
      <alignment horizontal="left"/>
    </xf>
    <xf numFmtId="0" fontId="0" fillId="36" borderId="12" xfId="0" applyFill="1" applyBorder="1"/>
    <xf numFmtId="0" fontId="0" fillId="36" borderId="11" xfId="0" applyFont="1" applyFill="1" applyBorder="1"/>
    <xf numFmtId="0" fontId="0" fillId="36" borderId="11" xfId="0" applyFill="1" applyBorder="1" applyAlignment="1">
      <alignment horizontal="center" vertical="center"/>
    </xf>
    <xf numFmtId="0" fontId="0" fillId="36" borderId="11" xfId="0" applyFill="1" applyBorder="1"/>
    <xf numFmtId="0" fontId="0" fillId="36" borderId="0" xfId="0" applyFill="1" applyBorder="1"/>
    <xf numFmtId="0" fontId="16" fillId="36" borderId="10" xfId="0" applyFont="1" applyFill="1" applyBorder="1"/>
    <xf numFmtId="0" fontId="23" fillId="36" borderId="10" xfId="0" applyFont="1" applyFill="1" applyBorder="1"/>
    <xf numFmtId="0" fontId="23" fillId="36" borderId="12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numFmt numFmtId="3" formatCode="#,##0"/>
    </dxf>
    <dxf>
      <font>
        <b val="0"/>
      </font>
    </dxf>
    <dxf>
      <numFmt numFmtId="14" formatCode="0.00%"/>
    </dxf>
    <dxf>
      <numFmt numFmtId="3" formatCode="#,##0"/>
    </dxf>
    <dxf>
      <font>
        <b val="0"/>
      </font>
    </dxf>
    <dxf>
      <numFmt numFmtId="14" formatCode="0.00%"/>
    </dxf>
    <dxf>
      <numFmt numFmtId="0" formatCode="General"/>
    </dxf>
    <dxf>
      <numFmt numFmtId="14" formatCode="0.00%"/>
    </dxf>
    <dxf>
      <numFmt numFmtId="3" formatCode="#,##0"/>
    </dxf>
    <dxf>
      <font>
        <b val="0"/>
      </font>
    </dxf>
    <dxf>
      <numFmt numFmtId="0" formatCode="General"/>
    </dxf>
    <dxf>
      <numFmt numFmtId="14" formatCode="0.00%"/>
    </dxf>
    <dxf>
      <numFmt numFmtId="3" formatCode="#,##0"/>
    </dxf>
    <dxf>
      <font>
        <b val="0"/>
      </font>
    </dxf>
    <dxf>
      <numFmt numFmtId="14" formatCode="0.00%"/>
    </dxf>
    <dxf>
      <font>
        <b val="0"/>
      </font>
    </dxf>
    <dxf>
      <numFmt numFmtId="3" formatCode="#,##0"/>
    </dxf>
    <dxf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FFC000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/>
        <right/>
        <top/>
        <bottom style="thin">
          <color auto="1"/>
        </bottom>
      </border>
    </dxf>
    <dxf>
      <fill>
        <patternFill patternType="solid">
          <fgColor indexed="64"/>
          <bgColor rgb="FFFFC000"/>
        </patternFill>
      </fill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/>
        <right/>
        <top/>
        <bottom style="thin">
          <color auto="1"/>
        </bottom>
      </border>
    </dxf>
    <dxf>
      <border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</dxfs>
  <tableStyles count="0" defaultTableStyle="TableStyleMedium2" defaultPivotStyle="PivotStyleLight16"/>
  <colors>
    <mruColors>
      <color rgb="FFE3E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pivotCacheDefinition" Target="pivotCache/pivotCacheDefinition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tyles" Target="style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Top</a:t>
            </a:r>
            <a:r>
              <a:rPr lang="fr-FR" baseline="0"/>
              <a:t> 5 sunniest places of the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199759405074366"/>
          <c:y val="0.19979585885097695"/>
          <c:w val="0.81522462817147856"/>
          <c:h val="0.555102435112277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sun_analysis!$C$9:$C$13</c:f>
              <c:strCache>
                <c:ptCount val="5"/>
                <c:pt idx="0">
                  <c:v>Cairo</c:v>
                </c:pt>
                <c:pt idx="1">
                  <c:v>Tel Aviv</c:v>
                </c:pt>
                <c:pt idx="2">
                  <c:v>Los Angeles</c:v>
                </c:pt>
                <c:pt idx="3">
                  <c:v>Johannesburg</c:v>
                </c:pt>
                <c:pt idx="4">
                  <c:v>San Francisco</c:v>
                </c:pt>
              </c:strCache>
            </c:strRef>
          </c:cat>
          <c:val>
            <c:numRef>
              <c:f>sun_analysis!$D$9:$D$13</c:f>
              <c:numCache>
                <c:formatCode>General</c:formatCode>
                <c:ptCount val="5"/>
                <c:pt idx="0">
                  <c:v>3542</c:v>
                </c:pt>
                <c:pt idx="1">
                  <c:v>3311</c:v>
                </c:pt>
                <c:pt idx="2">
                  <c:v>3254</c:v>
                </c:pt>
                <c:pt idx="3">
                  <c:v>3124</c:v>
                </c:pt>
                <c:pt idx="4">
                  <c:v>3062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6-472F-BCFA-E127B124D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998608"/>
        <c:axId val="423009424"/>
      </c:barChart>
      <c:catAx>
        <c:axId val="42299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3009424"/>
        <c:crosses val="autoZero"/>
        <c:auto val="1"/>
        <c:lblAlgn val="ctr"/>
        <c:lblOffset val="100"/>
        <c:noMultiLvlLbl val="0"/>
      </c:catAx>
      <c:valAx>
        <c:axId val="42300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10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100"/>
                  <a:t>Sun</a:t>
                </a:r>
                <a:r>
                  <a:rPr lang="fr-FR" sz="1100" baseline="0"/>
                  <a:t> hours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382747028416319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299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3E395"/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 rot="120000" anchor="b" anchorCtr="1"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411480</xdr:colOff>
      <xdr:row>3</xdr:row>
      <xdr:rowOff>0</xdr:rowOff>
    </xdr:from>
    <xdr:to>
      <xdr:col>4</xdr:col>
      <xdr:colOff>1135380</xdr:colOff>
      <xdr:row>6</xdr:row>
      <xdr:rowOff>7620</xdr:rowOff>
    </xdr:to>
    <xdr:sp macro="" textlink="">
      <xdr:nvSpPr>
        <xdr:cNvPr id="2" name="Sun 1">
          <a:extLst>
            <a:ext uri="{FF2B5EF4-FFF2-40B4-BE49-F238E27FC236}">
              <a16:creationId xmlns:a16="http://schemas.microsoft.com/office/drawing/2014/main" id="{39845EF7-1DEF-3637-FB64-F4B1EE472407}"/>
            </a:ext>
          </a:extLst>
        </xdr:cNvPr>
        <xdr:cNvSpPr/>
      </xdr:nvSpPr>
      <xdr:spPr>
        <a:xfrm>
          <a:off x="4061460" y="548640"/>
          <a:ext cx="723900" cy="601980"/>
        </a:xfrm>
        <a:prstGeom prst="sun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1074420</xdr:colOff>
      <xdr:row>7</xdr:row>
      <xdr:rowOff>30480</xdr:rowOff>
    </xdr:from>
    <xdr:to>
      <xdr:col>5</xdr:col>
      <xdr:colOff>1181100</xdr:colOff>
      <xdr:row>7</xdr:row>
      <xdr:rowOff>167640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68874F33-1749-33F6-8161-E90566F1E9CC}"/>
            </a:ext>
          </a:extLst>
        </xdr:cNvPr>
        <xdr:cNvSpPr/>
      </xdr:nvSpPr>
      <xdr:spPr>
        <a:xfrm>
          <a:off x="6225540" y="1356360"/>
          <a:ext cx="106680" cy="137160"/>
        </a:xfrm>
        <a:prstGeom prst="upArrow">
          <a:avLst/>
        </a:prstGeom>
        <a:solidFill>
          <a:srgbClr val="00B050"/>
        </a:solidFill>
        <a:ln w="9525"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1257300</xdr:colOff>
      <xdr:row>7</xdr:row>
      <xdr:rowOff>53340</xdr:rowOff>
    </xdr:from>
    <xdr:to>
      <xdr:col>5</xdr:col>
      <xdr:colOff>1417320</xdr:colOff>
      <xdr:row>7</xdr:row>
      <xdr:rowOff>160020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15AEB89-883C-7653-B5A5-3F728E2E578F}"/>
            </a:ext>
          </a:extLst>
        </xdr:cNvPr>
        <xdr:cNvSpPr/>
      </xdr:nvSpPr>
      <xdr:spPr>
        <a:xfrm>
          <a:off x="6408420" y="1379220"/>
          <a:ext cx="160020" cy="106680"/>
        </a:xfrm>
        <a:prstGeom prst="rightArrow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1478280</xdr:colOff>
      <xdr:row>7</xdr:row>
      <xdr:rowOff>30480</xdr:rowOff>
    </xdr:from>
    <xdr:to>
      <xdr:col>5</xdr:col>
      <xdr:colOff>1592580</xdr:colOff>
      <xdr:row>7</xdr:row>
      <xdr:rowOff>175260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13D0901D-09D6-A61C-E09B-DE460BADFED0}"/>
            </a:ext>
          </a:extLst>
        </xdr:cNvPr>
        <xdr:cNvSpPr/>
      </xdr:nvSpPr>
      <xdr:spPr>
        <a:xfrm>
          <a:off x="6629400" y="1356360"/>
          <a:ext cx="114300" cy="144780"/>
        </a:xfrm>
        <a:prstGeom prst="downArrow">
          <a:avLst/>
        </a:prstGeom>
        <a:solidFill>
          <a:srgbClr val="FF0000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662940</xdr:colOff>
      <xdr:row>8</xdr:row>
      <xdr:rowOff>0</xdr:rowOff>
    </xdr:from>
    <xdr:to>
      <xdr:col>14</xdr:col>
      <xdr:colOff>7620</xdr:colOff>
      <xdr:row>25</xdr:row>
      <xdr:rowOff>11430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5C4C72-2254-1C73-D17B-8634A3716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-B DE LUCA" refreshedDate="44706.517108449072" backgroundQuery="1" createdVersion="7" refreshedVersion="7" minRefreshableVersion="3" recordCount="0" supportSubquery="1" supportAdvancedDrill="1" xr:uid="{F52DF644-9D7E-4195-8A41-AE30C6777356}">
  <cacheSource type="external" connectionId="4"/>
  <cacheFields count="4">
    <cacheField name="[healthy].[City].[City]" caption="City" numFmtId="0" level="1">
      <sharedItems count="21">
        <s v="Amsterdam"/>
        <s v="Bangkok"/>
        <s v="Barcelona"/>
        <s v="Berlin"/>
        <s v="Cairo"/>
        <s v="Dublin"/>
        <s v="Hong Kong"/>
        <s v="Istanbul"/>
        <s v="London"/>
        <s v="Los Angeles"/>
        <s v="Madrid"/>
        <s v="Milan"/>
        <s v="Moscow"/>
        <s v="Mumbai"/>
        <s v="New York"/>
        <s v="Paris"/>
        <s v="Seoul"/>
        <s v="Shanghai"/>
        <s v="Taipei"/>
        <s v="Tokyo"/>
        <s v="Vienna"/>
      </sharedItems>
    </cacheField>
    <cacheField name="[Merged_Tables].[City].[City]" caption="City" numFmtId="0" hierarchy="11" level="1">
      <sharedItems count="21">
        <s v="Bangkok"/>
        <s v="Hong Kong"/>
        <s v="Istanbul"/>
        <s v="London"/>
        <s v="Mumbai"/>
        <s v="New York"/>
        <s v="Paris"/>
        <s v="Seoul"/>
        <s v="Taipei"/>
        <s v="Tokyo"/>
        <s v="Amsterdam" u="1"/>
        <s v="Barcelona" u="1"/>
        <s v="Berlin" u="1"/>
        <s v="Cairo" u="1"/>
        <s v="Dublin" u="1"/>
        <s v="Los Angeles" u="1"/>
        <s v="Madrid" u="1"/>
        <s v="Milan" u="1"/>
        <s v="Moscow" u="1"/>
        <s v="Shanghai" u="1"/>
        <s v="Vienna" u="1"/>
      </sharedItems>
    </cacheField>
    <cacheField name="[Measures].[Sum of arrivals.Tourist Arrivals (2018)]" caption="Sum of arrivals.Tourist Arrivals (2018)" numFmtId="0" hierarchy="35" level="32767"/>
    <cacheField name="[Measures].[Sum of % Tourist Arrivals]" caption="Sum of % Tourist Arrivals" numFmtId="0" hierarchy="36" level="32767"/>
  </cacheFields>
  <cacheHierarchies count="37">
    <cacheHierarchy uniqueName="[healthy].[City]" caption="City" attribute="1" defaultMemberUniqueName="[healthy].[City].[All]" allUniqueName="[healthy].[City].[All]" dimensionUniqueName="[healthy]" displayFolder="" count="2" memberValueDatatype="130" unbalanced="0">
      <fieldsUsage count="2">
        <fieldUsage x="-1"/>
        <fieldUsage x="0"/>
      </fieldsUsage>
    </cacheHierarchy>
    <cacheHierarchy uniqueName="[healthy].[Rank]" caption="Rank" attribute="1" defaultMemberUniqueName="[healthy].[Rank].[All]" allUniqueName="[healthy].[Rank].[All]" dimensionUniqueName="[healthy]" displayFolder="" count="0" memberValueDatatype="20" unbalanced="0"/>
    <cacheHierarchy uniqueName="[healthy].[Sunshine hours(City)]" caption="Sunshine hours(City)" attribute="1" defaultMemberUniqueName="[healthy].[Sunshine hours(City)].[All]" allUniqueName="[healthy].[Sunshine hours(City)].[All]" dimensionUniqueName="[healthy]" displayFolder="" count="0" memberValueDatatype="20" unbalanced="0"/>
    <cacheHierarchy uniqueName="[healthy].[Cost of a bottle of water(City)]" caption="Cost of a bottle of water(City)" attribute="1" defaultMemberUniqueName="[healthy].[Cost of a bottle of water(City)].[All]" allUniqueName="[healthy].[Cost of a bottle of water(City)].[All]" dimensionUniqueName="[healthy]" displayFolder="" count="0" memberValueDatatype="5" unbalanced="0"/>
    <cacheHierarchy uniqueName="[healthy].[Life expectancy(years) (Country)]" caption="Life expectancy(years) (Country)" attribute="1" defaultMemberUniqueName="[healthy].[Life expectancy(years) (Country)].[All]" allUniqueName="[healthy].[Life expectancy(years) (Country)].[All]" dimensionUniqueName="[healthy]" displayFolder="" count="0" memberValueDatatype="5" unbalanced="0"/>
    <cacheHierarchy uniqueName="[healthy].[Pollution(Index score) (City)]" caption="Pollution(Index score) (City)" attribute="1" defaultMemberUniqueName="[healthy].[Pollution(Index score) (City)].[All]" allUniqueName="[healthy].[Pollution(Index score) (City)].[All]" dimensionUniqueName="[healthy]" displayFolder="" count="0" memberValueDatatype="5" unbalanced="0"/>
    <cacheHierarchy uniqueName="[healthy].[Happiness levels(Country)]" caption="Happiness levels(Country)" attribute="1" defaultMemberUniqueName="[healthy].[Happiness levels(Country)].[All]" allUniqueName="[healthy].[Happiness levels(Country)].[All]" dimensionUniqueName="[healthy]" displayFolder="" count="0" memberValueDatatype="5" unbalanced="0"/>
    <cacheHierarchy uniqueName="[healthy].[Outdoor activities(City)]" caption="Outdoor activities(City)" attribute="1" defaultMemberUniqueName="[healthy].[Outdoor activities(City)].[All]" allUniqueName="[healthy].[Outdoor activities(City)].[All]" dimensionUniqueName="[healthy]" displayFolder="" count="0" memberValueDatatype="20" unbalanced="0"/>
    <cacheHierarchy uniqueName="[healthy].[Number of take out places(City)]" caption="Number of take out places(City)" attribute="1" defaultMemberUniqueName="[healthy].[Number of take out places(City)].[All]" allUniqueName="[healthy].[Number of take out places(City)].[All]" dimensionUniqueName="[healthy]" displayFolder="" count="0" memberValueDatatype="20" unbalanced="0"/>
    <cacheHierarchy uniqueName="[healthy].[Cost of a monthly gym membership(City)]" caption="Cost of a monthly gym membership(City)" attribute="1" defaultMemberUniqueName="[healthy].[Cost of a monthly gym membership(City)].[All]" allUniqueName="[healthy].[Cost of a monthly gym membership(City)].[All]" dimensionUniqueName="[healthy]" displayFolder="" count="0" memberValueDatatype="5" unbalanced="0"/>
    <cacheHierarchy uniqueName="[healthy].[Obesity levels(Country)]" caption="Obesity levels(Country)" attribute="1" defaultMemberUniqueName="[healthy].[Obesity levels(Country)].[All]" allUniqueName="[healthy].[Obesity levels(Country)].[All]" dimensionUniqueName="[healthy]" displayFolder="" count="0" memberValueDatatype="5" unbalanced="0"/>
    <cacheHierarchy uniqueName="[Merged_Tables].[City]" caption="City" attribute="1" defaultMemberUniqueName="[Merged_Tables].[City].[All]" allUniqueName="[Merged_Tables].[City].[All]" dimensionUniqueName="[Merged_Tables]" displayFolder="" count="2" memberValueDatatype="130" unbalanced="0">
      <fieldsUsage count="2">
        <fieldUsage x="-1"/>
        <fieldUsage x="1"/>
      </fieldsUsage>
    </cacheHierarchy>
    <cacheHierarchy uniqueName="[Merged_Tables].[Sunshine hours(City)]" caption="Sunshine hours(City)" attribute="1" defaultMemberUniqueName="[Merged_Tables].[Sunshine hours(City)].[All]" allUniqueName="[Merged_Tables].[Sunshine hours(City)].[All]" dimensionUniqueName="[Merged_Tables]" displayFolder="" count="0" memberValueDatatype="20" unbalanced="0"/>
    <cacheHierarchy uniqueName="[Merged_Tables].[Cost of a bottle of water(City)]" caption="Cost of a bottle of water(City)" attribute="1" defaultMemberUniqueName="[Merged_Tables].[Cost of a bottle of water(City)].[All]" allUniqueName="[Merged_Tables].[Cost of a bottle of water(City)].[All]" dimensionUniqueName="[Merged_Tables]" displayFolder="" count="0" memberValueDatatype="5" unbalanced="0"/>
    <cacheHierarchy uniqueName="[Merged_Tables].[Life expectancy(years) (Country)]" caption="Life expectancy(years) (Country)" attribute="1" defaultMemberUniqueName="[Merged_Tables].[Life expectancy(years) (Country)].[All]" allUniqueName="[Merged_Tables].[Life expectancy(years) (Country)].[All]" dimensionUniqueName="[Merged_Tables]" displayFolder="" count="0" memberValueDatatype="5" unbalanced="0"/>
    <cacheHierarchy uniqueName="[Merged_Tables].[Pollution(Index score) (City)]" caption="Pollution(Index score) (City)" attribute="1" defaultMemberUniqueName="[Merged_Tables].[Pollution(Index score) (City)].[All]" allUniqueName="[Merged_Tables].[Pollution(Index score) (City)].[All]" dimensionUniqueName="[Merged_Tables]" displayFolder="" count="0" memberValueDatatype="5" unbalanced="0"/>
    <cacheHierarchy uniqueName="[Merged_Tables].[Happiness levels(Country)]" caption="Happiness levels(Country)" attribute="1" defaultMemberUniqueName="[Merged_Tables].[Happiness levels(Country)].[All]" allUniqueName="[Merged_Tables].[Happiness levels(Country)].[All]" dimensionUniqueName="[Merged_Tables]" displayFolder="" count="0" memberValueDatatype="5" unbalanced="0"/>
    <cacheHierarchy uniqueName="[Merged_Tables].[Outdoor activities(City)]" caption="Outdoor activities(City)" attribute="1" defaultMemberUniqueName="[Merged_Tables].[Outdoor activities(City)].[All]" allUniqueName="[Merged_Tables].[Outdoor activities(City)].[All]" dimensionUniqueName="[Merged_Tables]" displayFolder="" count="0" memberValueDatatype="20" unbalanced="0"/>
    <cacheHierarchy uniqueName="[Merged_Tables].[Number of take out places(City)]" caption="Number of take out places(City)" attribute="1" defaultMemberUniqueName="[Merged_Tables].[Number of take out places(City)].[All]" allUniqueName="[Merged_Tables].[Number of take out places(City)].[All]" dimensionUniqueName="[Merged_Tables]" displayFolder="" count="0" memberValueDatatype="20" unbalanced="0"/>
    <cacheHierarchy uniqueName="[Merged_Tables].[Cost of a monthly gym membership(City)]" caption="Cost of a monthly gym membership(City)" attribute="1" defaultMemberUniqueName="[Merged_Tables].[Cost of a monthly gym membership(City)].[All]" allUniqueName="[Merged_Tables].[Cost of a monthly gym membership(City)].[All]" dimensionUniqueName="[Merged_Tables]" displayFolder="" count="0" memberValueDatatype="5" unbalanced="0"/>
    <cacheHierarchy uniqueName="[Merged_Tables].[Obesity levels(Country)]" caption="Obesity levels(Country)" attribute="1" defaultMemberUniqueName="[Merged_Tables].[Obesity levels(Country)].[All]" allUniqueName="[Merged_Tables].[Obesity levels(Country)].[All]" dimensionUniqueName="[Merged_Tables]" displayFolder="" count="0" memberValueDatatype="5" unbalanced="0"/>
    <cacheHierarchy uniqueName="[Merged_Tables].[arrivals.Country]" caption="arrivals.Country" attribute="1" defaultMemberUniqueName="[Merged_Tables].[arrivals.Country].[All]" allUniqueName="[Merged_Tables].[arrivals.Country].[All]" dimensionUniqueName="[Merged_Tables]" displayFolder="" count="0" memberValueDatatype="130" unbalanced="0"/>
    <cacheHierarchy uniqueName="[Merged_Tables].[arrivals.Tourist Arrivals (2018)]" caption="arrivals.Tourist Arrivals (2018)" attribute="1" defaultMemberUniqueName="[Merged_Tables].[arrivals.Tourist Arrivals (2018)].[All]" allUniqueName="[Merged_Tables].[arrivals.Tourist Arrivals (2018)].[All]" dimensionUniqueName="[Merged_Tables]" displayFolder="" count="0" memberValueDatatype="20" unbalanced="0"/>
    <cacheHierarchy uniqueName="[Merged_Tables].[% Tourist Arrivals]" caption="% Tourist Arrivals" attribute="1" defaultMemberUniqueName="[Merged_Tables].[% Tourist Arrivals].[All]" allUniqueName="[Merged_Tables].[% Tourist Arrivals].[All]" dimensionUniqueName="[Merged_Tables]" displayFolder="" count="0" memberValueDatatype="5" unbalanced="0"/>
    <cacheHierarchy uniqueName="[Table3].[City]" caption="City" attribute="1" defaultMemberUniqueName="[Table3].[City].[All]" allUniqueName="[Table3].[City].[All]" dimensionUniqueName="[Table3]" displayFolder="" count="0" memberValueDatatype="130" unbalanced="0"/>
    <cacheHierarchy uniqueName="[Table3].[Sunshine hours(City)]" caption="Sunshine hours(City)" attribute="1" defaultMemberUniqueName="[Table3].[Sunshine hours(City)].[All]" allUniqueName="[Table3].[Sunshine hours(City)].[All]" dimensionUniqueName="[Table3]" displayFolder="" count="0" memberValueDatatype="20" unbalanced="0"/>
    <cacheHierarchy uniqueName="[Table3].[A]" caption="A" attribute="1" defaultMemberUniqueName="[Table3].[A].[All]" allUniqueName="[Table3].[A].[All]" dimensionUniqueName="[Table3]" displayFolder="" count="0" memberValueDatatype="20" unbalanced="0"/>
    <cacheHierarchy uniqueName="[Table3].[Sun classification]" caption="Sun classification" attribute="1" defaultMemberUniqueName="[Table3].[Sun classification].[All]" allUniqueName="[Table3].[Sun classification].[All]" dimensionUniqueName="[Table3]" displayFolder="" count="0" memberValueDatatype="20" unbalanced="0"/>
    <cacheHierarchy uniqueName="[Measures].[__XL_Count healthy]" caption="__XL_Count healthy" measure="1" displayFolder="" measureGroup="healthy" count="0" hidden="1"/>
    <cacheHierarchy uniqueName="[Measures].[__XL_Count Table3]" caption="__XL_Count Table3" measure="1" displayFolder="" measureGroup="Table3" count="0" hidden="1"/>
    <cacheHierarchy uniqueName="[Measures].[__XL_Count Merged_Tables]" caption="__XL_Count Merged_Tables" measure="1" displayFolder="" measureGroup="Merged_Tables" count="0" hidden="1"/>
    <cacheHierarchy uniqueName="[Measures].[__No measures defined]" caption="__No measures defined" measure="1" displayFolder="" count="0" hidden="1"/>
    <cacheHierarchy uniqueName="[Measures].[Sum of Sunshine hours(City)]" caption="Sum of Sunshine hours(City)" measure="1" displayFolder="" measureGroup="healthy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Obesity levels(Country)]" caption="Sum of Obesity levels(Country)" measure="1" displayFolder="" measureGroup="healthy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Average of Sunshine hours(City)]" caption="Average of Sunshine hours(City)" measure="1" displayFolder="" measureGroup="healthy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rrivals.Tourist Arrivals (2018)]" caption="Sum of arrivals.Tourist Arrivals (2018)" measure="1" displayFolder="" measureGroup="Merged_Table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% Tourist Arrivals]" caption="Sum of % Tourist Arrivals" measure="1" displayFolder="" measureGroup="Merged_Table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</cacheHierarchies>
  <kpis count="0"/>
  <dimensions count="4">
    <dimension name="healthy" uniqueName="[healthy]" caption="healthy"/>
    <dimension measure="1" name="Measures" uniqueName="[Measures]" caption="Measures"/>
    <dimension name="Merged_Tables" uniqueName="[Merged_Tables]" caption="Merged_Tables"/>
    <dimension name="Table3" uniqueName="[Table3]" caption="Table3"/>
  </dimensions>
  <measureGroups count="3">
    <measureGroup name="healthy" caption="healthy"/>
    <measureGroup name="Merged_Tables" caption="Merged_Tables"/>
    <measureGroup name="Table3" caption="Table3"/>
  </measureGroups>
  <maps count="3">
    <map measureGroup="0" dimension="0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7502E4-BCB2-4461-9A62-BBD621C50432}" name="PivotTable1" cacheId="12" applyNumberFormats="0" applyBorderFormats="0" applyFontFormats="0" applyPatternFormats="0" applyAlignmentFormats="0" applyWidthHeightFormats="1" dataCaption="Values" tag="1b684ffb-6ad5-453b-8745-09fc2bb751a1" updatedVersion="7" minRefreshableVersion="3" visualTotals="0" useAutoFormatting="1" subtotalHiddenItems="1" rowGrandTotals="0" colGrandTotals="0" itemPrintTitles="1" createdVersion="7" indent="0" outline="1" outlineData="1" chartFormat="13">
  <location ref="C7:E17" firstHeaderRow="0" firstDataRow="1" firstDataCol="1"/>
  <pivotFields count="4">
    <pivotField allDrilled="1" subtotalTop="0" showAll="0" defaultSubtotal="0" defaultAttributeDrillState="1">
      <items count="21">
        <item s="1" x="1"/>
        <item s="1" x="6"/>
        <item s="1" x="7"/>
        <item s="1" x="8"/>
        <item s="1" x="13"/>
        <item s="1" x="14"/>
        <item s="1" x="15"/>
        <item s="1" x="16"/>
        <item s="1" x="18"/>
        <item s="1" x="19"/>
        <item s="1" x="5"/>
        <item s="1" x="10"/>
        <item s="1" x="12"/>
        <item s="1" x="4"/>
        <item s="1" x="3"/>
        <item s="1" x="20"/>
        <item s="1" x="11"/>
        <item s="1" x="9"/>
        <item s="1" x="2"/>
        <item s="1" x="17"/>
        <item s="1" x="0"/>
      </items>
    </pivotField>
    <pivotField axis="axisRow" allDrilled="1" subtotalTop="0" showAll="0" measureFilter="1" sortType="descending" defaultSubtotal="0" defaultAttributeDrillState="1">
      <items count="21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  <item s="1" x="2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ubtotalTop="0" showAll="0" defaultSubtotal="0"/>
    <pivotField dataField="1" subtotalTop="0" showAll="0" defaultSubtotal="0"/>
  </pivotFields>
  <rowFields count="1">
    <field x="1"/>
  </rowFields>
  <rowItems count="10">
    <i>
      <x v="1"/>
    </i>
    <i>
      <x/>
    </i>
    <i>
      <x v="3"/>
    </i>
    <i>
      <x v="6"/>
    </i>
    <i>
      <x v="5"/>
    </i>
    <i>
      <x v="2"/>
    </i>
    <i>
      <x v="4"/>
    </i>
    <i>
      <x v="9"/>
    </i>
    <i>
      <x v="8"/>
    </i>
    <i>
      <x v="7"/>
    </i>
  </rowItems>
  <colFields count="1">
    <field x="-2"/>
  </colFields>
  <colItems count="2">
    <i>
      <x/>
    </i>
    <i i="1">
      <x v="1"/>
    </i>
  </colItems>
  <dataFields count="2">
    <dataField name="Sum of arrivals.Tourist Arrivals (2018)" fld="2" baseField="0" baseItem="0"/>
    <dataField name="% Tourist Arrivals" fld="3" showDataAs="percentOfTotal" baseField="1" baseItem="1" numFmtId="10"/>
  </dataFields>
  <formats count="3">
    <format dxfId="16">
      <pivotArea outline="0" collapsedLevelsAreSubtotals="1" fieldPosition="0"/>
    </format>
    <format dxfId="15">
      <pivotArea outline="0" collapsedLevelsAreSubtotals="1" fieldPosition="0"/>
    </format>
    <format dxfId="7">
      <pivotArea outline="0" fieldPosition="0">
        <references count="1">
          <reference field="4294967294" count="1">
            <x v="1"/>
          </reference>
        </references>
      </pivotArea>
    </format>
  </formats>
  <pivotHierarchies count="37">
    <pivotHierarchy dragToData="1">
      <members count="44" level="1">
        <member name=""/>
        <member name=""/>
        <member name=""/>
        <member name=""/>
        <member name=""/>
        <member name=""/>
        <member name="[healthy].[City].&amp;[Boston]"/>
        <member name=""/>
        <member name="[healthy].[City].&amp;[Geneva]"/>
        <member name=""/>
        <member name=""/>
        <member name=""/>
        <member name=""/>
        <member name="[healthy].[City].&amp;[Sydney]"/>
        <member name=""/>
        <member name=""/>
        <member name="[healthy].[City].&amp;[Zurich]"/>
        <member name=""/>
        <member name="[healthy].[City].&amp;[Beijing]"/>
        <member name="[healthy].[City].&amp;[Chicago]"/>
        <member name="[healthy].[City].&amp;[Fukuoka]"/>
        <member name="[healthy].[City].&amp;[Jakarta]"/>
        <member name="[healthy].[City].&amp;[Toronto]"/>
        <member name="[healthy].[City].&amp;[Brussels]"/>
        <member name="[healthy].[City].&amp;[Helsinki]"/>
        <member name=""/>
        <member name=""/>
        <member name=""/>
        <member name="[healthy].[City].&amp;[Tel Aviv]"/>
        <member name=""/>
        <member name=""/>
        <member name="[healthy].[City].&amp;[Frankfurt]"/>
        <member name=""/>
        <member name="[healthy].[City].&amp;[Melbourne]"/>
        <member name="[healthy].[City].&amp;[Sao Paulo]"/>
        <member name="[healthy].[City].&amp;[Stockholm]"/>
        <member name="[healthy].[City].&amp;[Vancouver]"/>
        <member name="[healthy].[City].&amp;[Copenhagen]"/>
        <member name=""/>
        <member name="[healthy].[City].&amp;[Mexico City]"/>
        <member name="[healthy].[City].&amp;[Buenos Aires]"/>
        <member name="[healthy].[City].&amp;[Johannesburg]"/>
        <member name="[healthy].[City].&amp;[San Francisco]"/>
        <member name="[healthy].[City].&amp;[Washington, D.C.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Average of Sunshine hours(City)"/>
    <pivotHierarchy dragToData="1"/>
    <pivotHierarchy dragToRow="0" dragToCol="0" dragToPage="0" dragToData="1" caption="% Tourist Arrivals"/>
  </pivotHierarchies>
  <pivotTableStyleInfo name="PivotStyleDark3" showRowHeaders="1" showColHeaders="1" showRowStripes="1" showColStripes="0" showLastColumn="1"/>
  <filters count="1">
    <filter fld="1" type="count" id="10" iMeasureHier="35">
      <autoFilter ref="A1">
        <filterColumn colId="0">
          <top10 val="10" filterVal="10"/>
        </filterColumn>
      </autoFilter>
    </filter>
  </filters>
  <rowHierarchiesUsage count="1">
    <rowHierarchyUsage hierarchyUsage="1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healthy]"/>
        <x15:activeTabTopLevelEntity name="[Merged_Tabl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City" tableColumnId="1"/>
      <queryTableField id="2" name="Rank" tableColumnId="2"/>
      <queryTableField id="3" name="Sunshine hours(City)" tableColumnId="3"/>
      <queryTableField id="4" name="Cost of a bottle of water(City)" tableColumnId="4"/>
      <queryTableField id="5" name="Life expectancy(years) (Country)" tableColumnId="5"/>
      <queryTableField id="6" name="Pollution(Index score) (City)" tableColumnId="6"/>
      <queryTableField id="7" name="Happiness levels(Country)" tableColumnId="7"/>
      <queryTableField id="8" name="Outdoor activities(City)" tableColumnId="8"/>
      <queryTableField id="9" name="Number of take out places(City)" tableColumnId="9"/>
      <queryTableField id="10" name="Cost of a monthly gym membership(City)" tableColumnId="10"/>
      <queryTableField id="11" name="Obesity levels(Country)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3BEE7D2-A2C9-437A-AF10-18AE7364BA38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City" tableColumnId="1"/>
      <queryTableField id="2" name="Sunshine hours(City)" tableColumnId="2"/>
      <queryTableField id="3" name="Cost of a bottle of water(City)" tableColumnId="3"/>
      <queryTableField id="4" name="Life expectancy(years) (Country)" tableColumnId="4"/>
      <queryTableField id="5" name="Pollution(Index score) (City)" tableColumnId="5"/>
      <queryTableField id="6" name="Happiness levels(Country)" tableColumnId="6"/>
      <queryTableField id="7" name="Outdoor activities(City)" tableColumnId="7"/>
      <queryTableField id="8" name="Number of take out places(City)" tableColumnId="8"/>
      <queryTableField id="9" name="Cost of a monthly gym membership(City)" tableColumnId="9"/>
      <queryTableField id="10" name="Obesity levels(Country)" tableColumnId="10"/>
      <queryTableField id="11" name="arrivals.Country" tableColumnId="11"/>
      <queryTableField id="12" name="arrivals.Tourist Arrivals (2018)" tableColumnId="12"/>
      <queryTableField id="13" dataBound="0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5" totalsRowShown="0">
  <autoFilter ref="A1:L45" xr:uid="{00000000-0009-0000-0100-000001000000}"/>
  <tableColumns count="12">
    <tableColumn id="1" xr3:uid="{00000000-0010-0000-0000-000001000000}" name="City"/>
    <tableColumn id="2" xr3:uid="{00000000-0010-0000-0000-000002000000}" name="Rank"/>
    <tableColumn id="3" xr3:uid="{00000000-0010-0000-0000-000003000000}" name="Sunshine hours(City)"/>
    <tableColumn id="4" xr3:uid="{00000000-0010-0000-0000-000004000000}" name="Cost of a bottle of water(City)"/>
    <tableColumn id="5" xr3:uid="{00000000-0010-0000-0000-000005000000}" name="Obesity levels(Country)" dataDxfId="36"/>
    <tableColumn id="6" xr3:uid="{00000000-0010-0000-0000-000006000000}" name="Life expectancy(years) (Country)"/>
    <tableColumn id="7" xr3:uid="{00000000-0010-0000-0000-000007000000}" name="Pollution(Index score) (City)"/>
    <tableColumn id="8" xr3:uid="{00000000-0010-0000-0000-000008000000}" name="Annual avg. hours worked"/>
    <tableColumn id="9" xr3:uid="{00000000-0010-0000-0000-000009000000}" name="Happiness levels(Country)"/>
    <tableColumn id="10" xr3:uid="{00000000-0010-0000-0000-00000A000000}" name="Outdoor activities(City)"/>
    <tableColumn id="11" xr3:uid="{00000000-0010-0000-0000-00000B000000}" name="Number of take out places(City)"/>
    <tableColumn id="12" xr3:uid="{00000000-0010-0000-0000-00000C000000}" name="Cost of a monthly gym membership(City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healthy" displayName="healthy" ref="A1:K45" tableType="queryTable" totalsRowShown="0">
  <sortState xmlns:xlrd2="http://schemas.microsoft.com/office/spreadsheetml/2017/richdata2" ref="A2:K45">
    <sortCondition ref="A1:A45"/>
  </sortState>
  <tableColumns count="11">
    <tableColumn id="1" xr3:uid="{00000000-0010-0000-0100-000001000000}" uniqueName="1" name="City" queryTableFieldId="1" dataDxfId="35"/>
    <tableColumn id="2" xr3:uid="{00000000-0010-0000-0100-000002000000}" uniqueName="2" name="Rank" queryTableFieldId="2"/>
    <tableColumn id="3" xr3:uid="{00000000-0010-0000-0100-000003000000}" uniqueName="3" name="Sunshine hours(City)" queryTableFieldId="3"/>
    <tableColumn id="4" xr3:uid="{00000000-0010-0000-0100-000004000000}" uniqueName="4" name="Cost of a bottle of water(City)" queryTableFieldId="4"/>
    <tableColumn id="5" xr3:uid="{00000000-0010-0000-0100-000005000000}" uniqueName="5" name="Life expectancy(years) (Country)" queryTableFieldId="5"/>
    <tableColumn id="6" xr3:uid="{00000000-0010-0000-0100-000006000000}" uniqueName="6" name="Pollution(Index score) (City)" queryTableFieldId="6"/>
    <tableColumn id="7" xr3:uid="{00000000-0010-0000-0100-000007000000}" uniqueName="7" name="Happiness levels(Country)" queryTableFieldId="7"/>
    <tableColumn id="8" xr3:uid="{00000000-0010-0000-0100-000008000000}" uniqueName="8" name="Outdoor activities(City)" queryTableFieldId="8"/>
    <tableColumn id="9" xr3:uid="{00000000-0010-0000-0100-000009000000}" uniqueName="9" name="Number of take out places(City)" queryTableFieldId="9"/>
    <tableColumn id="10" xr3:uid="{00000000-0010-0000-0100-00000A000000}" uniqueName="10" name="Cost of a monthly gym membership(City)" queryTableFieldId="10"/>
    <tableColumn id="11" xr3:uid="{00000000-0010-0000-0100-00000B000000}" uniqueName="11" name="Obesity levels(Country)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ECA4E6-9651-496C-A745-321332785701}" name="Merged_Tables" displayName="Merged_Tables" ref="A1:M22" tableType="queryTable" totalsRowShown="0">
  <autoFilter ref="A1:M22" xr:uid="{1AECA4E6-9651-496C-A745-321332785701}"/>
  <sortState xmlns:xlrd2="http://schemas.microsoft.com/office/spreadsheetml/2017/richdata2" ref="A2:M22">
    <sortCondition descending="1" ref="L1:L22"/>
  </sortState>
  <tableColumns count="13">
    <tableColumn id="1" xr3:uid="{E6018929-A268-4994-87DC-96F35AF4A8E0}" uniqueName="1" name="City" queryTableFieldId="1" dataDxfId="34"/>
    <tableColumn id="2" xr3:uid="{F9F19A5B-F6C2-4145-90C8-82EA10C177CD}" uniqueName="2" name="Sunshine hours(City)" queryTableFieldId="2"/>
    <tableColumn id="3" xr3:uid="{628376F3-2DB8-4070-B207-55A6D278F12D}" uniqueName="3" name="Cost of a bottle of water(City)" queryTableFieldId="3"/>
    <tableColumn id="4" xr3:uid="{B8AA2175-C9A2-4FF6-BB6D-7CCA477B55BA}" uniqueName="4" name="Life expectancy(years) (Country)" queryTableFieldId="4"/>
    <tableColumn id="5" xr3:uid="{0D738878-DB25-4DFA-ADB9-08EBF958B1D6}" uniqueName="5" name="Pollution(Index score) (City)" queryTableFieldId="5"/>
    <tableColumn id="6" xr3:uid="{23059FC7-97DE-4C5A-B54D-B4B662C74881}" uniqueName="6" name="Happiness levels(Country)" queryTableFieldId="6"/>
    <tableColumn id="7" xr3:uid="{69C035D6-BD50-4F6E-9E83-ABFBA671F102}" uniqueName="7" name="Outdoor activities(City)" queryTableFieldId="7"/>
    <tableColumn id="8" xr3:uid="{5C46DD7C-6A37-41D9-AA82-60EC4047F119}" uniqueName="8" name="Number of take out places(City)" queryTableFieldId="8"/>
    <tableColumn id="9" xr3:uid="{F8A35ACD-4855-45C3-9F3B-0D27534C5F9D}" uniqueName="9" name="Cost of a monthly gym membership(City)" queryTableFieldId="9"/>
    <tableColumn id="10" xr3:uid="{1DCD4BFB-5FA1-4D9B-B33D-07EED8630C69}" uniqueName="10" name="Obesity levels(Country)" queryTableFieldId="10"/>
    <tableColumn id="11" xr3:uid="{49A53361-8F50-4807-916A-2441A82EE668}" uniqueName="11" name="arrivals.Country" queryTableFieldId="11" dataDxfId="33"/>
    <tableColumn id="12" xr3:uid="{3C8EBD4A-065C-4F28-8876-20E984EEB401}" uniqueName="12" name="arrivals.Tourist Arrivals (2018)" queryTableFieldId="12"/>
    <tableColumn id="13" xr3:uid="{316FFA02-0F70-4DC0-AF90-E5874D91379E}" uniqueName="13" name="% Tourist Arrivals" queryTableFieldId="13" dataDxfId="32" dataCellStyle="Percent">
      <calculatedColumnFormula>Merged_Tables[[#This Row],[arrivals.Tourist Arrivals (2018)]] / SUM(Merged_Tables[arrivals.Tourist Arrivals (2018)])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408176-0760-41B1-BAFB-2DA18DAE8A25}" name="Sun" displayName="Sun" ref="C8:F52" totalsRowShown="0" headerRowDxfId="31" headerRowBorderDxfId="30" tableBorderDxfId="29" totalsRowBorderDxfId="28">
  <sortState xmlns:xlrd2="http://schemas.microsoft.com/office/spreadsheetml/2017/richdata2" ref="C9:E52">
    <sortCondition descending="1" ref="D9:D52"/>
  </sortState>
  <tableColumns count="4">
    <tableColumn id="1" xr3:uid="{6C3D3447-E58F-437F-896F-259DFDBC6DDC}" name="City" dataDxfId="27"/>
    <tableColumn id="2" xr3:uid="{5E73F851-3BF3-46D6-94EF-41C90DA113FC}" name="Sunshine hours(City)" dataDxfId="26"/>
    <tableColumn id="3" xr3:uid="{FFCEBFC6-F5F8-4A81-8759-A5B6022B8092}" name=" " dataDxfId="25"/>
    <tableColumn id="4" xr3:uid="{74D09DB0-E62D-4339-9F93-C52E3D9AA421}" name=" Sun classification " dataDxfId="24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9C2A53-4996-4025-A99D-14CB6629C7F5}" name="Table4" displayName="Table4" ref="N3:O6" totalsRowShown="0" headerRowDxfId="23" dataDxfId="21" headerRowBorderDxfId="22" tableBorderDxfId="20" totalsRowBorderDxfId="19">
  <tableColumns count="2">
    <tableColumn id="1" xr3:uid="{9AB3F740-805F-40A0-AA4F-A7A1FD60082F}" name="City" dataDxfId="18"/>
    <tableColumn id="2" xr3:uid="{11C0F8B1-BE99-40F1-A32D-1D409F8D71B2}" name="Sunshine hours" dataDxfId="17">
      <calculatedColumnFormula array="1">INDEX(Sun[Sunshine hours(City)], MATCH(N4, Sun[City], 0))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workbookViewId="0">
      <selection activeCell="C8" sqref="C8"/>
    </sheetView>
  </sheetViews>
  <sheetFormatPr defaultRowHeight="14.4" x14ac:dyDescent="0.3"/>
  <cols>
    <col min="3" max="3" width="20.33203125" customWidth="1"/>
    <col min="4" max="4" width="27.6640625" customWidth="1"/>
    <col min="5" max="5" width="22.44140625" customWidth="1"/>
    <col min="6" max="6" width="30.21875" customWidth="1"/>
    <col min="7" max="7" width="26.33203125" customWidth="1"/>
    <col min="8" max="8" width="24.88671875" customWidth="1"/>
    <col min="9" max="9" width="24.6640625" customWidth="1"/>
    <col min="10" max="10" width="22.33203125" customWidth="1"/>
    <col min="11" max="11" width="29.6640625" customWidth="1"/>
    <col min="12" max="12" width="37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>
        <v>1858</v>
      </c>
      <c r="D2" t="s">
        <v>13</v>
      </c>
      <c r="E2" s="1">
        <v>0.20399999999999999</v>
      </c>
      <c r="F2">
        <v>81.2</v>
      </c>
      <c r="G2">
        <v>30.93</v>
      </c>
      <c r="H2">
        <v>1434</v>
      </c>
      <c r="I2">
        <v>7.44</v>
      </c>
      <c r="J2">
        <v>422</v>
      </c>
      <c r="K2">
        <v>1048</v>
      </c>
      <c r="L2" t="s">
        <v>14</v>
      </c>
    </row>
    <row r="3" spans="1:12" x14ac:dyDescent="0.3">
      <c r="A3" t="s">
        <v>15</v>
      </c>
      <c r="B3">
        <v>2</v>
      </c>
      <c r="C3">
        <v>2636</v>
      </c>
      <c r="D3" t="s">
        <v>16</v>
      </c>
      <c r="E3" s="1">
        <v>0.28999999999999998</v>
      </c>
      <c r="F3">
        <v>82.1</v>
      </c>
      <c r="G3">
        <v>26.86</v>
      </c>
      <c r="H3">
        <v>1712</v>
      </c>
      <c r="I3">
        <v>7.22</v>
      </c>
      <c r="J3">
        <v>406</v>
      </c>
      <c r="K3">
        <v>1103</v>
      </c>
      <c r="L3" t="s">
        <v>17</v>
      </c>
    </row>
    <row r="4" spans="1:12" x14ac:dyDescent="0.3">
      <c r="A4" t="s">
        <v>18</v>
      </c>
      <c r="B4">
        <v>3</v>
      </c>
      <c r="C4">
        <v>1884</v>
      </c>
      <c r="D4" t="s">
        <v>19</v>
      </c>
      <c r="E4" s="1">
        <v>0.20100000000000001</v>
      </c>
      <c r="F4">
        <v>81</v>
      </c>
      <c r="G4">
        <v>17.329999999999998</v>
      </c>
      <c r="H4">
        <v>1501</v>
      </c>
      <c r="I4">
        <v>7.29</v>
      </c>
      <c r="J4">
        <v>132</v>
      </c>
      <c r="K4">
        <v>1008</v>
      </c>
      <c r="L4" t="s">
        <v>20</v>
      </c>
    </row>
    <row r="5" spans="1:12" x14ac:dyDescent="0.3">
      <c r="A5" t="s">
        <v>21</v>
      </c>
      <c r="B5">
        <v>4</v>
      </c>
      <c r="C5">
        <v>1821</v>
      </c>
      <c r="D5" t="s">
        <v>22</v>
      </c>
      <c r="E5" s="1">
        <v>0.20599999999999999</v>
      </c>
      <c r="F5">
        <v>81.8</v>
      </c>
      <c r="G5">
        <v>19.63</v>
      </c>
      <c r="H5">
        <v>1452</v>
      </c>
      <c r="I5">
        <v>7.35</v>
      </c>
      <c r="J5">
        <v>129</v>
      </c>
      <c r="K5">
        <v>598</v>
      </c>
      <c r="L5" t="s">
        <v>23</v>
      </c>
    </row>
    <row r="6" spans="1:12" x14ac:dyDescent="0.3">
      <c r="A6" t="s">
        <v>24</v>
      </c>
      <c r="B6">
        <v>5</v>
      </c>
      <c r="C6">
        <v>1630</v>
      </c>
      <c r="D6" t="s">
        <v>25</v>
      </c>
      <c r="E6" s="1">
        <v>0.19700000000000001</v>
      </c>
      <c r="F6">
        <v>79.8</v>
      </c>
      <c r="G6">
        <v>21.24</v>
      </c>
      <c r="H6">
        <v>1380</v>
      </c>
      <c r="I6">
        <v>7.64</v>
      </c>
      <c r="J6">
        <v>154</v>
      </c>
      <c r="K6">
        <v>523</v>
      </c>
      <c r="L6" t="s">
        <v>26</v>
      </c>
    </row>
    <row r="7" spans="1:12" x14ac:dyDescent="0.3">
      <c r="A7" t="s">
        <v>27</v>
      </c>
      <c r="B7">
        <v>6</v>
      </c>
      <c r="C7">
        <v>1662</v>
      </c>
      <c r="D7" t="s">
        <v>28</v>
      </c>
      <c r="E7" s="1">
        <v>0.222</v>
      </c>
      <c r="F7">
        <v>80.400000000000006</v>
      </c>
      <c r="G7">
        <v>13.08</v>
      </c>
      <c r="H7">
        <v>1540</v>
      </c>
      <c r="I7">
        <v>7.8</v>
      </c>
      <c r="J7">
        <v>113</v>
      </c>
      <c r="K7">
        <v>309</v>
      </c>
      <c r="L7" t="s">
        <v>29</v>
      </c>
    </row>
    <row r="8" spans="1:12" x14ac:dyDescent="0.3">
      <c r="A8" t="s">
        <v>30</v>
      </c>
      <c r="B8">
        <v>7</v>
      </c>
      <c r="C8">
        <v>2769</v>
      </c>
      <c r="D8" t="s">
        <v>31</v>
      </c>
      <c r="E8" s="1">
        <v>4.2999999999999997E-2</v>
      </c>
      <c r="F8">
        <v>83.2</v>
      </c>
      <c r="G8" t="s">
        <v>32</v>
      </c>
      <c r="H8">
        <v>1644</v>
      </c>
      <c r="I8">
        <v>5.87</v>
      </c>
      <c r="J8">
        <v>35</v>
      </c>
      <c r="K8">
        <v>539</v>
      </c>
      <c r="L8" t="s">
        <v>33</v>
      </c>
    </row>
    <row r="9" spans="1:12" x14ac:dyDescent="0.3">
      <c r="A9" t="s">
        <v>34</v>
      </c>
      <c r="B9">
        <v>8</v>
      </c>
      <c r="C9">
        <v>1626</v>
      </c>
      <c r="D9" t="s">
        <v>35</v>
      </c>
      <c r="E9" s="1">
        <v>0.223</v>
      </c>
      <c r="F9">
        <v>80.599999999999994</v>
      </c>
      <c r="G9">
        <v>39.409999999999997</v>
      </c>
      <c r="H9">
        <v>1386</v>
      </c>
      <c r="I9">
        <v>7.07</v>
      </c>
      <c r="J9">
        <v>254</v>
      </c>
      <c r="K9">
        <v>1729</v>
      </c>
      <c r="L9" t="s">
        <v>36</v>
      </c>
    </row>
    <row r="10" spans="1:12" x14ac:dyDescent="0.3">
      <c r="A10" t="s">
        <v>37</v>
      </c>
      <c r="B10">
        <v>9</v>
      </c>
      <c r="C10">
        <v>2591</v>
      </c>
      <c r="D10" t="s">
        <v>38</v>
      </c>
      <c r="E10" s="1">
        <v>0.23799999999999999</v>
      </c>
      <c r="F10">
        <v>82.2</v>
      </c>
      <c r="G10">
        <v>65.19</v>
      </c>
      <c r="H10">
        <v>1686</v>
      </c>
      <c r="I10">
        <v>6.4</v>
      </c>
      <c r="J10">
        <v>585</v>
      </c>
      <c r="K10">
        <v>2344</v>
      </c>
      <c r="L10" t="s">
        <v>39</v>
      </c>
    </row>
    <row r="11" spans="1:12" x14ac:dyDescent="0.3">
      <c r="A11" t="s">
        <v>40</v>
      </c>
      <c r="B11">
        <v>10</v>
      </c>
      <c r="C11">
        <v>1938</v>
      </c>
      <c r="D11" t="s">
        <v>41</v>
      </c>
      <c r="E11" s="1">
        <v>0.29399999999999998</v>
      </c>
      <c r="F11">
        <v>81.7</v>
      </c>
      <c r="G11">
        <v>24.26</v>
      </c>
      <c r="H11">
        <v>1670</v>
      </c>
      <c r="I11">
        <v>7.23</v>
      </c>
      <c r="J11">
        <v>218</v>
      </c>
      <c r="K11">
        <v>788</v>
      </c>
      <c r="L11" t="s">
        <v>42</v>
      </c>
    </row>
    <row r="12" spans="1:12" x14ac:dyDescent="0.3">
      <c r="A12" t="s">
        <v>43</v>
      </c>
      <c r="B12">
        <v>11</v>
      </c>
      <c r="C12">
        <v>2363</v>
      </c>
      <c r="D12" t="s">
        <v>44</v>
      </c>
      <c r="E12" s="1">
        <v>0.28999999999999998</v>
      </c>
      <c r="F12">
        <v>82.1</v>
      </c>
      <c r="G12">
        <v>25.9</v>
      </c>
      <c r="H12">
        <v>1712</v>
      </c>
      <c r="I12">
        <v>7.22</v>
      </c>
      <c r="J12">
        <v>243</v>
      </c>
      <c r="K12">
        <v>813</v>
      </c>
      <c r="L12" t="s">
        <v>45</v>
      </c>
    </row>
    <row r="13" spans="1:12" x14ac:dyDescent="0.3">
      <c r="A13" t="s">
        <v>46</v>
      </c>
      <c r="B13">
        <v>12</v>
      </c>
      <c r="C13">
        <v>2671</v>
      </c>
      <c r="D13" t="s">
        <v>47</v>
      </c>
      <c r="E13" s="1">
        <v>6.2E-2</v>
      </c>
      <c r="F13">
        <v>75.400000000000006</v>
      </c>
      <c r="G13">
        <v>85.43</v>
      </c>
      <c r="H13" t="s">
        <v>32</v>
      </c>
      <c r="I13">
        <v>5.12</v>
      </c>
      <c r="J13">
        <v>223</v>
      </c>
      <c r="K13">
        <v>261</v>
      </c>
      <c r="L13" t="s">
        <v>48</v>
      </c>
    </row>
    <row r="14" spans="1:12" x14ac:dyDescent="0.3">
      <c r="A14" t="s">
        <v>49</v>
      </c>
      <c r="B14">
        <v>13</v>
      </c>
      <c r="C14">
        <v>2624</v>
      </c>
      <c r="D14" t="s">
        <v>50</v>
      </c>
      <c r="E14" s="1">
        <v>0.1</v>
      </c>
      <c r="F14">
        <v>74.099999999999994</v>
      </c>
      <c r="G14">
        <v>76.64</v>
      </c>
      <c r="H14" t="s">
        <v>32</v>
      </c>
      <c r="I14">
        <v>5.99</v>
      </c>
      <c r="J14">
        <v>377</v>
      </c>
      <c r="K14">
        <v>1796</v>
      </c>
      <c r="L14" t="s">
        <v>51</v>
      </c>
    </row>
    <row r="15" spans="1:12" x14ac:dyDescent="0.3">
      <c r="A15" t="s">
        <v>52</v>
      </c>
      <c r="B15">
        <v>14</v>
      </c>
      <c r="C15">
        <v>2525</v>
      </c>
      <c r="D15" t="s">
        <v>53</v>
      </c>
      <c r="E15" s="1">
        <v>0.28299999999999997</v>
      </c>
      <c r="F15">
        <v>75.900000000000006</v>
      </c>
      <c r="G15">
        <v>52.64</v>
      </c>
      <c r="H15" t="s">
        <v>32</v>
      </c>
      <c r="I15">
        <v>5.97</v>
      </c>
      <c r="J15">
        <v>246</v>
      </c>
      <c r="K15">
        <v>1435</v>
      </c>
      <c r="L15" t="s">
        <v>54</v>
      </c>
    </row>
    <row r="16" spans="1:12" x14ac:dyDescent="0.3">
      <c r="A16" t="s">
        <v>55</v>
      </c>
      <c r="B16">
        <v>15</v>
      </c>
      <c r="C16">
        <v>2066</v>
      </c>
      <c r="D16" t="s">
        <v>56</v>
      </c>
      <c r="E16" s="1">
        <v>0.29399999999999998</v>
      </c>
      <c r="F16">
        <v>81.7</v>
      </c>
      <c r="G16">
        <v>37.83</v>
      </c>
      <c r="H16">
        <v>1670</v>
      </c>
      <c r="I16">
        <v>7.23</v>
      </c>
      <c r="J16">
        <v>174</v>
      </c>
      <c r="K16">
        <v>1656</v>
      </c>
      <c r="L16" t="s">
        <v>57</v>
      </c>
    </row>
    <row r="17" spans="1:12" x14ac:dyDescent="0.3">
      <c r="A17" t="s">
        <v>58</v>
      </c>
      <c r="B17">
        <v>16</v>
      </c>
      <c r="C17">
        <v>2769</v>
      </c>
      <c r="D17" t="s">
        <v>59</v>
      </c>
      <c r="E17" s="1">
        <v>0.23799999999999999</v>
      </c>
      <c r="F17">
        <v>82.2</v>
      </c>
      <c r="G17">
        <v>52.68</v>
      </c>
      <c r="H17">
        <v>1686</v>
      </c>
      <c r="I17">
        <v>6.4</v>
      </c>
      <c r="J17">
        <v>216</v>
      </c>
      <c r="K17">
        <v>2491</v>
      </c>
      <c r="L17" t="s">
        <v>60</v>
      </c>
    </row>
    <row r="18" spans="1:12" x14ac:dyDescent="0.3">
      <c r="A18" t="s">
        <v>61</v>
      </c>
      <c r="B18">
        <v>17</v>
      </c>
      <c r="C18">
        <v>2983</v>
      </c>
      <c r="D18" t="s">
        <v>62</v>
      </c>
      <c r="E18" s="1">
        <v>6.9000000000000006E-2</v>
      </c>
      <c r="F18">
        <v>68.5</v>
      </c>
      <c r="G18">
        <v>84.39</v>
      </c>
      <c r="H18" t="s">
        <v>32</v>
      </c>
      <c r="I18">
        <v>5.28</v>
      </c>
      <c r="J18">
        <v>114</v>
      </c>
      <c r="K18">
        <v>833</v>
      </c>
      <c r="L18" t="s">
        <v>63</v>
      </c>
    </row>
    <row r="19" spans="1:12" x14ac:dyDescent="0.3">
      <c r="A19" t="s">
        <v>64</v>
      </c>
      <c r="B19">
        <v>18</v>
      </c>
      <c r="C19">
        <v>2066</v>
      </c>
      <c r="D19" t="s">
        <v>65</v>
      </c>
      <c r="E19" s="1">
        <v>4.7E-2</v>
      </c>
      <c r="F19">
        <v>81.3</v>
      </c>
      <c r="G19">
        <v>57.82</v>
      </c>
      <c r="H19">
        <v>1967</v>
      </c>
      <c r="I19">
        <v>5.87</v>
      </c>
      <c r="J19">
        <v>144</v>
      </c>
      <c r="K19">
        <v>389</v>
      </c>
      <c r="L19" t="s">
        <v>66</v>
      </c>
    </row>
    <row r="20" spans="1:12" x14ac:dyDescent="0.3">
      <c r="A20" t="s">
        <v>67</v>
      </c>
      <c r="B20">
        <v>19</v>
      </c>
      <c r="C20">
        <v>1662</v>
      </c>
      <c r="D20" t="s">
        <v>68</v>
      </c>
      <c r="E20" s="1">
        <v>0.223</v>
      </c>
      <c r="F20">
        <v>80.599999999999994</v>
      </c>
      <c r="G20">
        <v>37.78</v>
      </c>
      <c r="H20">
        <v>1386</v>
      </c>
      <c r="I20">
        <v>7.07</v>
      </c>
      <c r="J20">
        <v>23</v>
      </c>
      <c r="K20">
        <v>551</v>
      </c>
      <c r="L20" t="s">
        <v>69</v>
      </c>
    </row>
    <row r="21" spans="1:12" x14ac:dyDescent="0.3">
      <c r="A21" t="s">
        <v>70</v>
      </c>
      <c r="B21">
        <v>20</v>
      </c>
      <c r="C21" t="s">
        <v>32</v>
      </c>
      <c r="D21" t="s">
        <v>71</v>
      </c>
      <c r="E21" s="1">
        <v>0.19500000000000001</v>
      </c>
      <c r="F21">
        <v>82.6</v>
      </c>
      <c r="G21">
        <v>27.25</v>
      </c>
      <c r="H21">
        <v>1557</v>
      </c>
      <c r="I21">
        <v>7.56</v>
      </c>
      <c r="J21">
        <v>44</v>
      </c>
      <c r="K21">
        <v>444</v>
      </c>
      <c r="L21" t="s">
        <v>72</v>
      </c>
    </row>
    <row r="22" spans="1:12" x14ac:dyDescent="0.3">
      <c r="A22" t="s">
        <v>73</v>
      </c>
      <c r="B22">
        <v>21</v>
      </c>
      <c r="C22">
        <v>3311</v>
      </c>
      <c r="D22" t="s">
        <v>74</v>
      </c>
      <c r="E22" s="1">
        <v>0.26100000000000001</v>
      </c>
      <c r="F22">
        <v>81.900000000000006</v>
      </c>
      <c r="G22">
        <v>47.28</v>
      </c>
      <c r="H22">
        <v>1898</v>
      </c>
      <c r="I22">
        <v>7.12</v>
      </c>
      <c r="J22">
        <v>139</v>
      </c>
      <c r="K22">
        <v>420</v>
      </c>
      <c r="L22" t="s">
        <v>75</v>
      </c>
    </row>
    <row r="23" spans="1:12" x14ac:dyDescent="0.3">
      <c r="A23" t="s">
        <v>76</v>
      </c>
      <c r="B23">
        <v>22</v>
      </c>
      <c r="C23">
        <v>2218</v>
      </c>
      <c r="D23" t="s">
        <v>77</v>
      </c>
      <c r="E23" s="1">
        <v>0.32100000000000001</v>
      </c>
      <c r="F23">
        <v>74.7</v>
      </c>
      <c r="G23">
        <v>69.489999999999995</v>
      </c>
      <c r="H23">
        <v>1832</v>
      </c>
      <c r="I23">
        <v>5.13</v>
      </c>
      <c r="J23">
        <v>419</v>
      </c>
      <c r="K23">
        <v>934</v>
      </c>
      <c r="L23" t="s">
        <v>78</v>
      </c>
    </row>
    <row r="24" spans="1:12" x14ac:dyDescent="0.3">
      <c r="A24" t="s">
        <v>79</v>
      </c>
      <c r="B24">
        <v>23</v>
      </c>
      <c r="C24">
        <v>3542</v>
      </c>
      <c r="D24" t="s">
        <v>80</v>
      </c>
      <c r="E24" s="1">
        <v>0.32</v>
      </c>
      <c r="F24">
        <v>70.7</v>
      </c>
      <c r="G24">
        <v>91.74</v>
      </c>
      <c r="H24" t="s">
        <v>32</v>
      </c>
      <c r="I24">
        <v>4.1500000000000004</v>
      </c>
      <c r="J24">
        <v>323</v>
      </c>
      <c r="K24">
        <v>250</v>
      </c>
      <c r="L24" t="s">
        <v>81</v>
      </c>
    </row>
    <row r="25" spans="1:12" x14ac:dyDescent="0.3">
      <c r="A25" t="s">
        <v>82</v>
      </c>
      <c r="B25">
        <v>24</v>
      </c>
      <c r="C25">
        <v>1405</v>
      </c>
      <c r="D25" t="s">
        <v>53</v>
      </c>
      <c r="E25" s="1">
        <v>6.2E-2</v>
      </c>
      <c r="F25">
        <v>75.400000000000006</v>
      </c>
      <c r="G25">
        <v>49.32</v>
      </c>
      <c r="H25" t="s">
        <v>32</v>
      </c>
      <c r="I25">
        <v>5.12</v>
      </c>
      <c r="J25">
        <v>134</v>
      </c>
      <c r="K25">
        <v>717</v>
      </c>
      <c r="L25" t="s">
        <v>83</v>
      </c>
    </row>
    <row r="26" spans="1:12" x14ac:dyDescent="0.3">
      <c r="A26" t="s">
        <v>84</v>
      </c>
      <c r="B26">
        <v>25</v>
      </c>
      <c r="C26">
        <v>3254</v>
      </c>
      <c r="D26" t="s">
        <v>85</v>
      </c>
      <c r="E26" s="1">
        <v>0.36199999999999999</v>
      </c>
      <c r="F26">
        <v>78.8</v>
      </c>
      <c r="G26">
        <v>66.069999999999993</v>
      </c>
      <c r="H26">
        <v>1779</v>
      </c>
      <c r="I26">
        <v>6.94</v>
      </c>
      <c r="J26">
        <v>223</v>
      </c>
      <c r="K26">
        <v>1439</v>
      </c>
      <c r="L26" t="s">
        <v>86</v>
      </c>
    </row>
    <row r="27" spans="1:12" x14ac:dyDescent="0.3">
      <c r="A27" t="s">
        <v>87</v>
      </c>
      <c r="B27">
        <v>26</v>
      </c>
      <c r="C27">
        <v>2584</v>
      </c>
      <c r="D27" t="s">
        <v>77</v>
      </c>
      <c r="E27" s="1">
        <v>3.9E-2</v>
      </c>
      <c r="F27">
        <v>67.3</v>
      </c>
      <c r="G27">
        <v>82.84</v>
      </c>
      <c r="H27" t="s">
        <v>32</v>
      </c>
      <c r="I27">
        <v>3.57</v>
      </c>
      <c r="J27">
        <v>187</v>
      </c>
      <c r="K27">
        <v>1183</v>
      </c>
      <c r="L27" t="s">
        <v>88</v>
      </c>
    </row>
    <row r="28" spans="1:12" x14ac:dyDescent="0.3">
      <c r="A28" t="s">
        <v>89</v>
      </c>
      <c r="B28">
        <v>27</v>
      </c>
      <c r="C28">
        <v>2634</v>
      </c>
      <c r="D28" t="s">
        <v>90</v>
      </c>
      <c r="E28" s="1">
        <v>0.36199999999999999</v>
      </c>
      <c r="F28">
        <v>78.8</v>
      </c>
      <c r="G28">
        <v>27.03</v>
      </c>
      <c r="H28">
        <v>1779</v>
      </c>
      <c r="I28">
        <v>6.94</v>
      </c>
      <c r="J28">
        <v>88</v>
      </c>
      <c r="K28">
        <v>588</v>
      </c>
      <c r="L28" t="s">
        <v>91</v>
      </c>
    </row>
    <row r="29" spans="1:12" x14ac:dyDescent="0.3">
      <c r="A29" t="s">
        <v>92</v>
      </c>
      <c r="B29">
        <v>28</v>
      </c>
      <c r="C29">
        <v>1453</v>
      </c>
      <c r="D29" t="s">
        <v>93</v>
      </c>
      <c r="E29" s="1">
        <v>0.253</v>
      </c>
      <c r="F29">
        <v>80.5</v>
      </c>
      <c r="G29">
        <v>40.07</v>
      </c>
      <c r="H29">
        <v>1772</v>
      </c>
      <c r="I29">
        <v>7.09</v>
      </c>
      <c r="J29">
        <v>159</v>
      </c>
      <c r="K29">
        <v>659</v>
      </c>
      <c r="L29" t="s">
        <v>94</v>
      </c>
    </row>
    <row r="30" spans="1:12" x14ac:dyDescent="0.3">
      <c r="A30" t="s">
        <v>95</v>
      </c>
      <c r="B30">
        <v>29</v>
      </c>
      <c r="C30">
        <v>1877</v>
      </c>
      <c r="D30" t="s">
        <v>96</v>
      </c>
      <c r="E30" s="1">
        <v>4.2999999999999997E-2</v>
      </c>
      <c r="F30">
        <v>83.2</v>
      </c>
      <c r="G30">
        <v>42.84</v>
      </c>
      <c r="H30">
        <v>1644</v>
      </c>
      <c r="I30">
        <v>5.87</v>
      </c>
      <c r="J30">
        <v>387</v>
      </c>
      <c r="K30">
        <v>5802</v>
      </c>
      <c r="L30" t="s">
        <v>97</v>
      </c>
    </row>
    <row r="31" spans="1:12" x14ac:dyDescent="0.3">
      <c r="A31" t="s">
        <v>98</v>
      </c>
      <c r="B31">
        <v>30</v>
      </c>
      <c r="C31">
        <v>2508</v>
      </c>
      <c r="D31" t="s">
        <v>99</v>
      </c>
      <c r="E31" s="1">
        <v>0.36199999999999999</v>
      </c>
      <c r="F31">
        <v>78.8</v>
      </c>
      <c r="G31">
        <v>43.33</v>
      </c>
      <c r="H31">
        <v>1779</v>
      </c>
      <c r="I31">
        <v>6.94</v>
      </c>
      <c r="J31">
        <v>171</v>
      </c>
      <c r="K31">
        <v>1320</v>
      </c>
      <c r="L31" t="s">
        <v>100</v>
      </c>
    </row>
    <row r="32" spans="1:12" x14ac:dyDescent="0.3">
      <c r="A32" t="s">
        <v>101</v>
      </c>
      <c r="B32">
        <v>31</v>
      </c>
      <c r="C32">
        <v>1836</v>
      </c>
      <c r="D32" t="s">
        <v>102</v>
      </c>
      <c r="E32" s="1">
        <v>6.2E-2</v>
      </c>
      <c r="F32">
        <v>75.400000000000006</v>
      </c>
      <c r="G32">
        <v>67.459999999999994</v>
      </c>
      <c r="H32" t="s">
        <v>32</v>
      </c>
      <c r="I32">
        <v>5.51</v>
      </c>
      <c r="J32">
        <v>277</v>
      </c>
      <c r="K32">
        <v>1257</v>
      </c>
      <c r="L32" t="s">
        <v>103</v>
      </c>
    </row>
    <row r="33" spans="1:12" x14ac:dyDescent="0.3">
      <c r="A33" t="s">
        <v>104</v>
      </c>
      <c r="B33">
        <v>32</v>
      </c>
      <c r="C33">
        <v>1776</v>
      </c>
      <c r="D33" t="s">
        <v>105</v>
      </c>
      <c r="E33" s="1">
        <v>6.2E-2</v>
      </c>
      <c r="F33">
        <v>75.400000000000006</v>
      </c>
      <c r="G33">
        <v>77.400000000000006</v>
      </c>
      <c r="H33" t="s">
        <v>32</v>
      </c>
      <c r="I33">
        <v>5.12</v>
      </c>
      <c r="J33">
        <v>108</v>
      </c>
      <c r="K33">
        <v>346</v>
      </c>
      <c r="L33" t="s">
        <v>106</v>
      </c>
    </row>
    <row r="34" spans="1:12" x14ac:dyDescent="0.3">
      <c r="A34" t="s">
        <v>107</v>
      </c>
      <c r="B34">
        <v>33</v>
      </c>
      <c r="C34">
        <v>1546</v>
      </c>
      <c r="D34" t="s">
        <v>108</v>
      </c>
      <c r="E34" s="1">
        <v>0.221</v>
      </c>
      <c r="F34">
        <v>80.400000000000006</v>
      </c>
      <c r="G34">
        <v>62.67</v>
      </c>
      <c r="H34">
        <v>1583</v>
      </c>
      <c r="I34">
        <v>6.86</v>
      </c>
      <c r="J34">
        <v>55</v>
      </c>
      <c r="K34">
        <v>988</v>
      </c>
      <c r="L34" t="s">
        <v>109</v>
      </c>
    </row>
    <row r="35" spans="1:12" x14ac:dyDescent="0.3">
      <c r="A35" t="s">
        <v>110</v>
      </c>
      <c r="B35">
        <v>34</v>
      </c>
      <c r="C35">
        <v>3062</v>
      </c>
      <c r="D35" t="s">
        <v>28</v>
      </c>
      <c r="E35" s="1">
        <v>0.36199999999999999</v>
      </c>
      <c r="F35">
        <v>78.8</v>
      </c>
      <c r="G35">
        <v>47.36</v>
      </c>
      <c r="H35">
        <v>1779</v>
      </c>
      <c r="I35">
        <v>6.94</v>
      </c>
      <c r="J35">
        <v>242</v>
      </c>
      <c r="K35">
        <v>1031</v>
      </c>
      <c r="L35" t="s">
        <v>111</v>
      </c>
    </row>
    <row r="36" spans="1:12" x14ac:dyDescent="0.3">
      <c r="A36" t="s">
        <v>112</v>
      </c>
      <c r="B36">
        <v>35</v>
      </c>
      <c r="C36">
        <v>1662</v>
      </c>
      <c r="D36" t="s">
        <v>68</v>
      </c>
      <c r="E36" s="1">
        <v>0.216</v>
      </c>
      <c r="F36">
        <v>81.8</v>
      </c>
      <c r="G36">
        <v>65.099999999999994</v>
      </c>
      <c r="H36">
        <v>1505</v>
      </c>
      <c r="I36">
        <v>6.66</v>
      </c>
      <c r="J36">
        <v>331</v>
      </c>
      <c r="K36">
        <v>4363</v>
      </c>
      <c r="L36" t="s">
        <v>113</v>
      </c>
    </row>
    <row r="37" spans="1:12" x14ac:dyDescent="0.3">
      <c r="A37" t="s">
        <v>114</v>
      </c>
      <c r="B37">
        <v>36</v>
      </c>
      <c r="C37">
        <v>2003</v>
      </c>
      <c r="D37" t="s">
        <v>115</v>
      </c>
      <c r="E37" s="1">
        <v>0.221</v>
      </c>
      <c r="F37">
        <v>73.900000000000006</v>
      </c>
      <c r="G37">
        <v>79.78</v>
      </c>
      <c r="H37" t="s">
        <v>32</v>
      </c>
      <c r="I37">
        <v>6.37</v>
      </c>
      <c r="J37">
        <v>158</v>
      </c>
      <c r="K37">
        <v>3355</v>
      </c>
      <c r="L37" t="s">
        <v>116</v>
      </c>
    </row>
    <row r="38" spans="1:12" x14ac:dyDescent="0.3">
      <c r="A38" t="s">
        <v>117</v>
      </c>
      <c r="B38">
        <v>37</v>
      </c>
      <c r="C38">
        <v>1566</v>
      </c>
      <c r="D38" t="s">
        <v>118</v>
      </c>
      <c r="E38" s="1">
        <v>0.19500000000000001</v>
      </c>
      <c r="F38">
        <v>82.6</v>
      </c>
      <c r="G38">
        <v>17.309999999999999</v>
      </c>
      <c r="H38">
        <v>1557</v>
      </c>
      <c r="I38">
        <v>7.56</v>
      </c>
      <c r="J38">
        <v>69</v>
      </c>
      <c r="K38">
        <v>538</v>
      </c>
      <c r="L38" t="s">
        <v>119</v>
      </c>
    </row>
    <row r="39" spans="1:12" x14ac:dyDescent="0.3">
      <c r="A39" t="s">
        <v>120</v>
      </c>
      <c r="B39">
        <v>38</v>
      </c>
      <c r="C39">
        <v>1633</v>
      </c>
      <c r="D39" t="s">
        <v>121</v>
      </c>
      <c r="E39" s="1">
        <v>0.27800000000000002</v>
      </c>
      <c r="F39">
        <v>80.400000000000006</v>
      </c>
      <c r="G39">
        <v>58.91</v>
      </c>
      <c r="H39">
        <v>1538</v>
      </c>
      <c r="I39">
        <v>7.16</v>
      </c>
      <c r="J39">
        <v>433</v>
      </c>
      <c r="K39">
        <v>6417</v>
      </c>
      <c r="L39" t="s">
        <v>122</v>
      </c>
    </row>
    <row r="40" spans="1:12" x14ac:dyDescent="0.3">
      <c r="A40" t="s">
        <v>123</v>
      </c>
      <c r="B40">
        <v>39</v>
      </c>
      <c r="C40">
        <v>3124</v>
      </c>
      <c r="D40" t="s">
        <v>65</v>
      </c>
      <c r="E40" s="1">
        <v>0.28299999999999997</v>
      </c>
      <c r="F40">
        <v>56.3</v>
      </c>
      <c r="G40">
        <v>61.83</v>
      </c>
      <c r="H40" t="s">
        <v>32</v>
      </c>
      <c r="I40">
        <v>4.8099999999999996</v>
      </c>
      <c r="J40">
        <v>194</v>
      </c>
      <c r="K40">
        <v>492</v>
      </c>
      <c r="L40" t="s">
        <v>124</v>
      </c>
    </row>
    <row r="41" spans="1:12" x14ac:dyDescent="0.3">
      <c r="A41" t="s">
        <v>125</v>
      </c>
      <c r="B41">
        <v>40</v>
      </c>
      <c r="C41">
        <v>1915</v>
      </c>
      <c r="D41" t="s">
        <v>126</v>
      </c>
      <c r="E41" s="1">
        <v>0.19900000000000001</v>
      </c>
      <c r="F41">
        <v>82.7</v>
      </c>
      <c r="G41">
        <v>67.19</v>
      </c>
      <c r="H41">
        <v>1718</v>
      </c>
      <c r="I41">
        <v>6.38</v>
      </c>
      <c r="J41">
        <v>110</v>
      </c>
      <c r="K41">
        <v>2396</v>
      </c>
      <c r="L41" t="s">
        <v>127</v>
      </c>
    </row>
    <row r="42" spans="1:12" x14ac:dyDescent="0.3">
      <c r="A42" t="s">
        <v>128</v>
      </c>
      <c r="B42">
        <v>41</v>
      </c>
      <c r="C42">
        <v>2528</v>
      </c>
      <c r="D42" t="s">
        <v>129</v>
      </c>
      <c r="E42" s="1">
        <v>0.36199999999999999</v>
      </c>
      <c r="F42">
        <v>78.8</v>
      </c>
      <c r="G42">
        <v>39.18</v>
      </c>
      <c r="H42">
        <v>1779</v>
      </c>
      <c r="I42">
        <v>6.94</v>
      </c>
      <c r="J42">
        <v>83</v>
      </c>
      <c r="K42">
        <v>744</v>
      </c>
      <c r="L42" t="s">
        <v>130</v>
      </c>
    </row>
    <row r="43" spans="1:12" x14ac:dyDescent="0.3">
      <c r="A43" t="s">
        <v>131</v>
      </c>
      <c r="B43">
        <v>42</v>
      </c>
      <c r="C43">
        <v>2535</v>
      </c>
      <c r="D43" t="s">
        <v>132</v>
      </c>
      <c r="E43" s="1">
        <v>0.36199999999999999</v>
      </c>
      <c r="F43">
        <v>78.8</v>
      </c>
      <c r="G43">
        <v>57.36</v>
      </c>
      <c r="H43">
        <v>1779</v>
      </c>
      <c r="I43">
        <v>6.94</v>
      </c>
      <c r="J43">
        <v>359</v>
      </c>
      <c r="K43">
        <v>3081</v>
      </c>
      <c r="L43" t="s">
        <v>133</v>
      </c>
    </row>
    <row r="44" spans="1:12" x14ac:dyDescent="0.3">
      <c r="A44" t="s">
        <v>134</v>
      </c>
      <c r="B44">
        <v>43</v>
      </c>
      <c r="C44">
        <v>1901</v>
      </c>
      <c r="D44" t="s">
        <v>135</v>
      </c>
      <c r="E44" s="1">
        <v>0.23100000000000001</v>
      </c>
      <c r="F44">
        <v>69.5</v>
      </c>
      <c r="G44">
        <v>57.63</v>
      </c>
      <c r="H44">
        <v>1965</v>
      </c>
      <c r="I44">
        <v>5.54</v>
      </c>
      <c r="J44">
        <v>322</v>
      </c>
      <c r="K44">
        <v>3206</v>
      </c>
      <c r="L44" t="s">
        <v>136</v>
      </c>
    </row>
    <row r="45" spans="1:12" x14ac:dyDescent="0.3">
      <c r="A45" t="s">
        <v>137</v>
      </c>
      <c r="B45">
        <v>44</v>
      </c>
      <c r="C45">
        <v>2555</v>
      </c>
      <c r="D45" t="s">
        <v>138</v>
      </c>
      <c r="E45" s="1">
        <v>0.28899999999999998</v>
      </c>
      <c r="F45">
        <v>76.400000000000006</v>
      </c>
      <c r="G45">
        <v>82.78</v>
      </c>
      <c r="H45">
        <v>2137</v>
      </c>
      <c r="I45">
        <v>6.46</v>
      </c>
      <c r="J45">
        <v>192</v>
      </c>
      <c r="K45">
        <v>1313</v>
      </c>
      <c r="L45" t="s">
        <v>139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>
      <selection activeCell="C26" sqref="C26"/>
    </sheetView>
  </sheetViews>
  <sheetFormatPr defaultRowHeight="14.4" x14ac:dyDescent="0.3"/>
  <cols>
    <col min="1" max="1" width="15.109375" bestFit="1" customWidth="1"/>
    <col min="2" max="2" width="5.21875" bestFit="1" customWidth="1"/>
    <col min="3" max="3" width="18.6640625" bestFit="1" customWidth="1"/>
    <col min="4" max="4" width="26.21875" bestFit="1" customWidth="1"/>
    <col min="5" max="5" width="28.77734375" bestFit="1" customWidth="1"/>
    <col min="6" max="6" width="24.77734375" bestFit="1" customWidth="1"/>
    <col min="7" max="7" width="23.109375" bestFit="1" customWidth="1"/>
    <col min="8" max="8" width="20.6640625" bestFit="1" customWidth="1"/>
    <col min="9" max="9" width="28.21875" bestFit="1" customWidth="1"/>
    <col min="10" max="10" width="36.21875" bestFit="1" customWidth="1"/>
    <col min="11" max="11" width="20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4</v>
      </c>
    </row>
    <row r="2" spans="1:11" x14ac:dyDescent="0.3">
      <c r="A2" s="2" t="s">
        <v>12</v>
      </c>
      <c r="B2">
        <v>1</v>
      </c>
      <c r="C2">
        <v>1858</v>
      </c>
      <c r="D2">
        <v>1.92</v>
      </c>
      <c r="E2">
        <v>81.2</v>
      </c>
      <c r="F2">
        <v>30.93</v>
      </c>
      <c r="G2">
        <v>7.44</v>
      </c>
      <c r="H2">
        <v>422</v>
      </c>
      <c r="I2">
        <v>1048</v>
      </c>
      <c r="J2">
        <v>34.9</v>
      </c>
      <c r="K2">
        <v>20.399999999999999</v>
      </c>
    </row>
    <row r="3" spans="1:11" x14ac:dyDescent="0.3">
      <c r="A3" s="2" t="s">
        <v>49</v>
      </c>
      <c r="B3">
        <v>13</v>
      </c>
      <c r="C3">
        <v>2624</v>
      </c>
      <c r="D3">
        <v>0.22</v>
      </c>
      <c r="E3">
        <v>74.099999999999994</v>
      </c>
      <c r="F3">
        <v>76.64</v>
      </c>
      <c r="G3">
        <v>5.99</v>
      </c>
      <c r="H3">
        <v>377</v>
      </c>
      <c r="I3">
        <v>1796</v>
      </c>
      <c r="J3">
        <v>50.03</v>
      </c>
      <c r="K3">
        <v>10</v>
      </c>
    </row>
    <row r="4" spans="1:11" x14ac:dyDescent="0.3">
      <c r="A4" s="2" t="s">
        <v>37</v>
      </c>
      <c r="B4">
        <v>9</v>
      </c>
      <c r="C4">
        <v>2591</v>
      </c>
      <c r="D4">
        <v>1.19</v>
      </c>
      <c r="E4">
        <v>82.2</v>
      </c>
      <c r="F4">
        <v>65.19</v>
      </c>
      <c r="G4">
        <v>6.4</v>
      </c>
      <c r="H4">
        <v>585</v>
      </c>
      <c r="I4">
        <v>2344</v>
      </c>
      <c r="J4">
        <v>37.799999999999997</v>
      </c>
      <c r="K4">
        <v>23.799999999999997</v>
      </c>
    </row>
    <row r="5" spans="1:11" x14ac:dyDescent="0.3">
      <c r="A5" s="2" t="s">
        <v>46</v>
      </c>
      <c r="B5">
        <v>12</v>
      </c>
      <c r="C5">
        <v>2671</v>
      </c>
      <c r="D5">
        <v>0.26</v>
      </c>
      <c r="E5">
        <v>75.400000000000006</v>
      </c>
      <c r="F5">
        <v>85.43</v>
      </c>
      <c r="G5">
        <v>5.12</v>
      </c>
      <c r="H5">
        <v>223</v>
      </c>
      <c r="I5">
        <v>261</v>
      </c>
      <c r="J5">
        <v>38.619999999999997</v>
      </c>
      <c r="K5">
        <v>6.2</v>
      </c>
    </row>
    <row r="6" spans="1:11" x14ac:dyDescent="0.3">
      <c r="A6" s="2" t="s">
        <v>34</v>
      </c>
      <c r="B6">
        <v>8</v>
      </c>
      <c r="C6">
        <v>1626</v>
      </c>
      <c r="D6">
        <v>1.55</v>
      </c>
      <c r="E6">
        <v>80.599999999999994</v>
      </c>
      <c r="F6">
        <v>39.409999999999997</v>
      </c>
      <c r="G6">
        <v>7.07</v>
      </c>
      <c r="H6">
        <v>254</v>
      </c>
      <c r="I6">
        <v>1729</v>
      </c>
      <c r="J6">
        <v>26.11</v>
      </c>
      <c r="K6">
        <v>22.3</v>
      </c>
    </row>
    <row r="7" spans="1:11" x14ac:dyDescent="0.3">
      <c r="A7" s="2" t="s">
        <v>89</v>
      </c>
      <c r="B7">
        <v>27</v>
      </c>
      <c r="C7">
        <v>2634</v>
      </c>
      <c r="D7">
        <v>1.39</v>
      </c>
      <c r="E7">
        <v>78.8</v>
      </c>
      <c r="F7">
        <v>27.03</v>
      </c>
      <c r="G7">
        <v>6.94</v>
      </c>
      <c r="H7">
        <v>88</v>
      </c>
      <c r="I7">
        <v>588</v>
      </c>
      <c r="J7">
        <v>46.27</v>
      </c>
      <c r="K7">
        <v>36.199999999999996</v>
      </c>
    </row>
    <row r="8" spans="1:11" x14ac:dyDescent="0.3">
      <c r="A8" s="2" t="s">
        <v>107</v>
      </c>
      <c r="B8">
        <v>33</v>
      </c>
      <c r="C8">
        <v>1546</v>
      </c>
      <c r="D8">
        <v>2.11</v>
      </c>
      <c r="E8">
        <v>80.400000000000006</v>
      </c>
      <c r="F8">
        <v>62.67</v>
      </c>
      <c r="G8">
        <v>6.86</v>
      </c>
      <c r="H8">
        <v>55</v>
      </c>
      <c r="I8">
        <v>988</v>
      </c>
      <c r="J8">
        <v>25.34</v>
      </c>
      <c r="K8">
        <v>22.1</v>
      </c>
    </row>
    <row r="9" spans="1:11" x14ac:dyDescent="0.3">
      <c r="A9" s="2" t="s">
        <v>52</v>
      </c>
      <c r="B9">
        <v>14</v>
      </c>
      <c r="C9">
        <v>2525</v>
      </c>
      <c r="D9">
        <v>0.56999999999999995</v>
      </c>
      <c r="E9">
        <v>75.900000000000006</v>
      </c>
      <c r="F9">
        <v>52.64</v>
      </c>
      <c r="G9">
        <v>5.97</v>
      </c>
      <c r="H9">
        <v>246</v>
      </c>
      <c r="I9">
        <v>1435</v>
      </c>
      <c r="J9">
        <v>22.45</v>
      </c>
      <c r="K9">
        <v>28.299999999999997</v>
      </c>
    </row>
    <row r="10" spans="1:11" x14ac:dyDescent="0.3">
      <c r="A10" s="2" t="s">
        <v>79</v>
      </c>
      <c r="B10">
        <v>23</v>
      </c>
      <c r="C10">
        <v>3542</v>
      </c>
      <c r="D10">
        <v>0.16</v>
      </c>
      <c r="E10">
        <v>70.7</v>
      </c>
      <c r="F10">
        <v>91.74</v>
      </c>
      <c r="G10">
        <v>4.1500000000000004</v>
      </c>
      <c r="H10">
        <v>323</v>
      </c>
      <c r="I10">
        <v>250</v>
      </c>
      <c r="J10">
        <v>23.25</v>
      </c>
      <c r="K10">
        <v>32</v>
      </c>
    </row>
    <row r="11" spans="1:11" x14ac:dyDescent="0.3">
      <c r="A11" s="2" t="s">
        <v>98</v>
      </c>
      <c r="B11">
        <v>30</v>
      </c>
      <c r="C11">
        <v>2508</v>
      </c>
      <c r="D11">
        <v>1.2</v>
      </c>
      <c r="E11">
        <v>78.8</v>
      </c>
      <c r="F11">
        <v>43.33</v>
      </c>
      <c r="G11">
        <v>6.94</v>
      </c>
      <c r="H11">
        <v>171</v>
      </c>
      <c r="I11">
        <v>1320</v>
      </c>
      <c r="J11">
        <v>41.14</v>
      </c>
      <c r="K11">
        <v>36.199999999999996</v>
      </c>
    </row>
    <row r="12" spans="1:11" x14ac:dyDescent="0.3">
      <c r="A12" s="2" t="s">
        <v>24</v>
      </c>
      <c r="B12">
        <v>5</v>
      </c>
      <c r="C12">
        <v>1630</v>
      </c>
      <c r="D12">
        <v>2.19</v>
      </c>
      <c r="E12">
        <v>79.8</v>
      </c>
      <c r="F12">
        <v>21.24</v>
      </c>
      <c r="G12">
        <v>7.64</v>
      </c>
      <c r="H12">
        <v>154</v>
      </c>
      <c r="I12">
        <v>523</v>
      </c>
      <c r="J12">
        <v>32.53</v>
      </c>
      <c r="K12">
        <v>19.7</v>
      </c>
    </row>
    <row r="13" spans="1:11" x14ac:dyDescent="0.3">
      <c r="A13" s="2" t="s">
        <v>92</v>
      </c>
      <c r="B13">
        <v>28</v>
      </c>
      <c r="C13">
        <v>1453</v>
      </c>
      <c r="D13">
        <v>1.4</v>
      </c>
      <c r="E13">
        <v>80.5</v>
      </c>
      <c r="F13">
        <v>40.07</v>
      </c>
      <c r="G13">
        <v>7.09</v>
      </c>
      <c r="H13">
        <v>159</v>
      </c>
      <c r="I13">
        <v>659</v>
      </c>
      <c r="J13">
        <v>37.35</v>
      </c>
      <c r="K13">
        <v>25.3</v>
      </c>
    </row>
    <row r="14" spans="1:11" x14ac:dyDescent="0.3">
      <c r="A14" s="2" t="s">
        <v>67</v>
      </c>
      <c r="B14">
        <v>19</v>
      </c>
      <c r="C14">
        <v>1662</v>
      </c>
      <c r="D14">
        <v>1.95</v>
      </c>
      <c r="E14">
        <v>80.599999999999994</v>
      </c>
      <c r="F14">
        <v>37.78</v>
      </c>
      <c r="G14">
        <v>7.07</v>
      </c>
      <c r="H14">
        <v>23</v>
      </c>
      <c r="I14">
        <v>551</v>
      </c>
      <c r="J14">
        <v>39.01</v>
      </c>
      <c r="K14">
        <v>22.3</v>
      </c>
    </row>
    <row r="15" spans="1:11" x14ac:dyDescent="0.3">
      <c r="A15" s="2" t="s">
        <v>30</v>
      </c>
      <c r="B15">
        <v>7</v>
      </c>
      <c r="C15">
        <v>2769</v>
      </c>
      <c r="D15">
        <v>0.78</v>
      </c>
      <c r="E15">
        <v>83.2</v>
      </c>
      <c r="F15">
        <v>43</v>
      </c>
      <c r="G15">
        <v>5.87</v>
      </c>
      <c r="H15">
        <v>35</v>
      </c>
      <c r="I15">
        <v>539</v>
      </c>
      <c r="J15">
        <v>55.87</v>
      </c>
      <c r="K15">
        <v>4.3</v>
      </c>
    </row>
    <row r="16" spans="1:11" x14ac:dyDescent="0.3">
      <c r="A16" s="2" t="s">
        <v>70</v>
      </c>
      <c r="B16">
        <v>20</v>
      </c>
      <c r="C16">
        <v>1830</v>
      </c>
      <c r="D16">
        <v>2.62</v>
      </c>
      <c r="E16">
        <v>82.6</v>
      </c>
      <c r="F16">
        <v>27.25</v>
      </c>
      <c r="G16">
        <v>7.56</v>
      </c>
      <c r="H16">
        <v>44</v>
      </c>
      <c r="I16">
        <v>444</v>
      </c>
      <c r="J16">
        <v>70</v>
      </c>
      <c r="K16">
        <v>19.5</v>
      </c>
    </row>
    <row r="17" spans="1:11" x14ac:dyDescent="0.3">
      <c r="A17" s="2" t="s">
        <v>27</v>
      </c>
      <c r="B17">
        <v>6</v>
      </c>
      <c r="C17">
        <v>1662</v>
      </c>
      <c r="D17">
        <v>1.6</v>
      </c>
      <c r="E17">
        <v>80.400000000000006</v>
      </c>
      <c r="F17">
        <v>13.08</v>
      </c>
      <c r="G17">
        <v>7.8</v>
      </c>
      <c r="H17">
        <v>113</v>
      </c>
      <c r="I17">
        <v>309</v>
      </c>
      <c r="J17">
        <v>35.229999999999997</v>
      </c>
      <c r="K17">
        <v>22.2</v>
      </c>
    </row>
    <row r="18" spans="1:11" x14ac:dyDescent="0.3">
      <c r="A18" s="2" t="s">
        <v>101</v>
      </c>
      <c r="B18">
        <v>31</v>
      </c>
      <c r="C18">
        <v>1836</v>
      </c>
      <c r="D18">
        <v>0.75</v>
      </c>
      <c r="E18">
        <v>75.400000000000006</v>
      </c>
      <c r="F18">
        <v>67.459999999999994</v>
      </c>
      <c r="G18">
        <v>5.51</v>
      </c>
      <c r="H18">
        <v>277</v>
      </c>
      <c r="I18">
        <v>1257</v>
      </c>
      <c r="J18">
        <v>57.95</v>
      </c>
      <c r="K18">
        <v>6.2</v>
      </c>
    </row>
    <row r="19" spans="1:11" x14ac:dyDescent="0.3">
      <c r="A19" s="2" t="s">
        <v>76</v>
      </c>
      <c r="B19">
        <v>22</v>
      </c>
      <c r="C19">
        <v>2218</v>
      </c>
      <c r="D19">
        <v>0.15</v>
      </c>
      <c r="E19">
        <v>74.7</v>
      </c>
      <c r="F19">
        <v>69.489999999999995</v>
      </c>
      <c r="G19">
        <v>5.13</v>
      </c>
      <c r="H19">
        <v>419</v>
      </c>
      <c r="I19">
        <v>934</v>
      </c>
      <c r="J19">
        <v>16.97</v>
      </c>
      <c r="K19">
        <v>32.1</v>
      </c>
    </row>
    <row r="20" spans="1:11" x14ac:dyDescent="0.3">
      <c r="A20" s="2" t="s">
        <v>61</v>
      </c>
      <c r="B20">
        <v>17</v>
      </c>
      <c r="C20">
        <v>2983</v>
      </c>
      <c r="D20">
        <v>0.21</v>
      </c>
      <c r="E20">
        <v>68.5</v>
      </c>
      <c r="F20">
        <v>84.39</v>
      </c>
      <c r="G20">
        <v>5.28</v>
      </c>
      <c r="H20">
        <v>114</v>
      </c>
      <c r="I20">
        <v>833</v>
      </c>
      <c r="J20">
        <v>29.94</v>
      </c>
      <c r="K20">
        <v>6.9</v>
      </c>
    </row>
    <row r="21" spans="1:11" x14ac:dyDescent="0.3">
      <c r="A21" s="2" t="s">
        <v>123</v>
      </c>
      <c r="B21">
        <v>39</v>
      </c>
      <c r="C21">
        <v>3124</v>
      </c>
      <c r="D21">
        <v>0.59</v>
      </c>
      <c r="E21">
        <v>56.3</v>
      </c>
      <c r="F21">
        <v>61.83</v>
      </c>
      <c r="G21">
        <v>4.8099999999999996</v>
      </c>
      <c r="H21">
        <v>194</v>
      </c>
      <c r="I21">
        <v>492</v>
      </c>
      <c r="J21">
        <v>24.28</v>
      </c>
      <c r="K21">
        <v>28.299999999999997</v>
      </c>
    </row>
    <row r="22" spans="1:11" x14ac:dyDescent="0.3">
      <c r="A22" s="2" t="s">
        <v>120</v>
      </c>
      <c r="B22">
        <v>38</v>
      </c>
      <c r="C22">
        <v>1633</v>
      </c>
      <c r="D22">
        <v>1.1599999999999999</v>
      </c>
      <c r="E22">
        <v>80.400000000000006</v>
      </c>
      <c r="F22">
        <v>58.91</v>
      </c>
      <c r="G22">
        <v>7.16</v>
      </c>
      <c r="H22">
        <v>433</v>
      </c>
      <c r="I22">
        <v>6417</v>
      </c>
      <c r="J22">
        <v>42.71</v>
      </c>
      <c r="K22">
        <v>27.800000000000004</v>
      </c>
    </row>
    <row r="23" spans="1:11" x14ac:dyDescent="0.3">
      <c r="A23" s="2" t="s">
        <v>84</v>
      </c>
      <c r="B23">
        <v>25</v>
      </c>
      <c r="C23">
        <v>3254</v>
      </c>
      <c r="D23">
        <v>1.52</v>
      </c>
      <c r="E23">
        <v>78.8</v>
      </c>
      <c r="F23">
        <v>66.069999999999993</v>
      </c>
      <c r="G23">
        <v>6.94</v>
      </c>
      <c r="H23">
        <v>223</v>
      </c>
      <c r="I23">
        <v>1439</v>
      </c>
      <c r="J23">
        <v>32</v>
      </c>
      <c r="K23">
        <v>36.199999999999996</v>
      </c>
    </row>
    <row r="24" spans="1:11" x14ac:dyDescent="0.3">
      <c r="A24" s="2" t="s">
        <v>58</v>
      </c>
      <c r="B24">
        <v>16</v>
      </c>
      <c r="C24">
        <v>2769</v>
      </c>
      <c r="D24">
        <v>1.3</v>
      </c>
      <c r="E24">
        <v>82.2</v>
      </c>
      <c r="F24">
        <v>52.68</v>
      </c>
      <c r="G24">
        <v>6.4</v>
      </c>
      <c r="H24">
        <v>216</v>
      </c>
      <c r="I24">
        <v>2491</v>
      </c>
      <c r="J24">
        <v>34.54</v>
      </c>
      <c r="K24">
        <v>23.799999999999997</v>
      </c>
    </row>
    <row r="25" spans="1:11" x14ac:dyDescent="0.3">
      <c r="A25" s="2" t="s">
        <v>43</v>
      </c>
      <c r="B25">
        <v>11</v>
      </c>
      <c r="C25">
        <v>2363</v>
      </c>
      <c r="D25">
        <v>1.57</v>
      </c>
      <c r="E25">
        <v>82.1</v>
      </c>
      <c r="F25">
        <v>25.9</v>
      </c>
      <c r="G25">
        <v>7.22</v>
      </c>
      <c r="H25">
        <v>243</v>
      </c>
      <c r="I25">
        <v>813</v>
      </c>
      <c r="J25">
        <v>36.89</v>
      </c>
      <c r="K25">
        <v>28.999999999999996</v>
      </c>
    </row>
    <row r="26" spans="1:11" x14ac:dyDescent="0.3">
      <c r="A26" s="2" t="s">
        <v>137</v>
      </c>
      <c r="B26">
        <v>44</v>
      </c>
      <c r="C26">
        <v>2555</v>
      </c>
      <c r="D26">
        <v>0.45</v>
      </c>
      <c r="E26">
        <v>76.400000000000006</v>
      </c>
      <c r="F26">
        <v>82.78</v>
      </c>
      <c r="G26">
        <v>6.46</v>
      </c>
      <c r="H26">
        <v>192</v>
      </c>
      <c r="I26">
        <v>1313</v>
      </c>
      <c r="J26">
        <v>41.99</v>
      </c>
      <c r="K26">
        <v>28.9</v>
      </c>
    </row>
    <row r="27" spans="1:11" x14ac:dyDescent="0.3">
      <c r="A27" s="2" t="s">
        <v>125</v>
      </c>
      <c r="B27">
        <v>40</v>
      </c>
      <c r="C27">
        <v>1915</v>
      </c>
      <c r="D27">
        <v>1.1499999999999999</v>
      </c>
      <c r="E27">
        <v>82.7</v>
      </c>
      <c r="F27">
        <v>67.19</v>
      </c>
      <c r="G27">
        <v>6.38</v>
      </c>
      <c r="H27">
        <v>110</v>
      </c>
      <c r="I27">
        <v>2396</v>
      </c>
      <c r="J27">
        <v>53.49</v>
      </c>
      <c r="K27">
        <v>19.900000000000002</v>
      </c>
    </row>
    <row r="28" spans="1:11" x14ac:dyDescent="0.3">
      <c r="A28" s="2" t="s">
        <v>134</v>
      </c>
      <c r="B28">
        <v>43</v>
      </c>
      <c r="C28">
        <v>1901</v>
      </c>
      <c r="D28">
        <v>0.41</v>
      </c>
      <c r="E28">
        <v>69.5</v>
      </c>
      <c r="F28">
        <v>57.63</v>
      </c>
      <c r="G28">
        <v>5.54</v>
      </c>
      <c r="H28">
        <v>322</v>
      </c>
      <c r="I28">
        <v>3206</v>
      </c>
      <c r="J28">
        <v>31.4</v>
      </c>
      <c r="K28">
        <v>23.1</v>
      </c>
    </row>
    <row r="29" spans="1:11" x14ac:dyDescent="0.3">
      <c r="A29" s="2" t="s">
        <v>87</v>
      </c>
      <c r="B29">
        <v>26</v>
      </c>
      <c r="C29">
        <v>2584</v>
      </c>
      <c r="D29">
        <v>0.15</v>
      </c>
      <c r="E29">
        <v>67.3</v>
      </c>
      <c r="F29">
        <v>82.84</v>
      </c>
      <c r="G29">
        <v>3.57</v>
      </c>
      <c r="H29">
        <v>187</v>
      </c>
      <c r="I29">
        <v>1183</v>
      </c>
      <c r="J29">
        <v>19.54</v>
      </c>
      <c r="K29">
        <v>3.9</v>
      </c>
    </row>
    <row r="30" spans="1:11" x14ac:dyDescent="0.3">
      <c r="A30" s="2" t="s">
        <v>131</v>
      </c>
      <c r="B30">
        <v>42</v>
      </c>
      <c r="C30">
        <v>2535</v>
      </c>
      <c r="D30">
        <v>1.32</v>
      </c>
      <c r="E30">
        <v>78.8</v>
      </c>
      <c r="F30">
        <v>57.36</v>
      </c>
      <c r="G30">
        <v>6.94</v>
      </c>
      <c r="H30">
        <v>359</v>
      </c>
      <c r="I30">
        <v>3081</v>
      </c>
      <c r="J30">
        <v>64.66</v>
      </c>
      <c r="K30">
        <v>36.199999999999996</v>
      </c>
    </row>
    <row r="31" spans="1:11" x14ac:dyDescent="0.3">
      <c r="A31" s="2" t="s">
        <v>112</v>
      </c>
      <c r="B31">
        <v>35</v>
      </c>
      <c r="C31">
        <v>1662</v>
      </c>
      <c r="D31">
        <v>1.95</v>
      </c>
      <c r="E31">
        <v>81.8</v>
      </c>
      <c r="F31">
        <v>65.099999999999994</v>
      </c>
      <c r="G31">
        <v>6.66</v>
      </c>
      <c r="H31">
        <v>331</v>
      </c>
      <c r="I31">
        <v>4363</v>
      </c>
      <c r="J31">
        <v>35.93</v>
      </c>
      <c r="K31">
        <v>21.6</v>
      </c>
    </row>
    <row r="32" spans="1:11" x14ac:dyDescent="0.3">
      <c r="A32" s="2" t="s">
        <v>110</v>
      </c>
      <c r="B32">
        <v>34</v>
      </c>
      <c r="C32">
        <v>3062</v>
      </c>
      <c r="D32">
        <v>1.6</v>
      </c>
      <c r="E32">
        <v>78.8</v>
      </c>
      <c r="F32">
        <v>47.36</v>
      </c>
      <c r="G32">
        <v>6.94</v>
      </c>
      <c r="H32">
        <v>242</v>
      </c>
      <c r="I32">
        <v>1031</v>
      </c>
      <c r="J32">
        <v>65.13</v>
      </c>
      <c r="K32">
        <v>36.199999999999996</v>
      </c>
    </row>
    <row r="33" spans="1:11" x14ac:dyDescent="0.3">
      <c r="A33" s="2" t="s">
        <v>114</v>
      </c>
      <c r="B33">
        <v>36</v>
      </c>
      <c r="C33">
        <v>2003</v>
      </c>
      <c r="D33">
        <v>0.44</v>
      </c>
      <c r="E33">
        <v>73.900000000000006</v>
      </c>
      <c r="F33">
        <v>79.78</v>
      </c>
      <c r="G33">
        <v>6.37</v>
      </c>
      <c r="H33">
        <v>158</v>
      </c>
      <c r="I33">
        <v>3355</v>
      </c>
      <c r="J33">
        <v>16.07</v>
      </c>
      <c r="K33">
        <v>22.1</v>
      </c>
    </row>
    <row r="34" spans="1:11" x14ac:dyDescent="0.3">
      <c r="A34" s="2" t="s">
        <v>64</v>
      </c>
      <c r="B34">
        <v>18</v>
      </c>
      <c r="C34">
        <v>2066</v>
      </c>
      <c r="D34">
        <v>0.59</v>
      </c>
      <c r="E34">
        <v>81.3</v>
      </c>
      <c r="F34">
        <v>57.82</v>
      </c>
      <c r="G34">
        <v>5.87</v>
      </c>
      <c r="H34">
        <v>144</v>
      </c>
      <c r="I34">
        <v>389</v>
      </c>
      <c r="J34">
        <v>43.03</v>
      </c>
      <c r="K34">
        <v>4.7</v>
      </c>
    </row>
    <row r="35" spans="1:11" x14ac:dyDescent="0.3">
      <c r="A35" s="2" t="s">
        <v>104</v>
      </c>
      <c r="B35">
        <v>32</v>
      </c>
      <c r="C35">
        <v>1776</v>
      </c>
      <c r="D35">
        <v>0.28999999999999998</v>
      </c>
      <c r="E35">
        <v>75.400000000000006</v>
      </c>
      <c r="F35">
        <v>77.400000000000006</v>
      </c>
      <c r="G35">
        <v>5.12</v>
      </c>
      <c r="H35">
        <v>108</v>
      </c>
      <c r="I35">
        <v>346</v>
      </c>
      <c r="J35">
        <v>44.68</v>
      </c>
      <c r="K35">
        <v>6.2</v>
      </c>
    </row>
    <row r="36" spans="1:11" x14ac:dyDescent="0.3">
      <c r="A36" s="2" t="s">
        <v>21</v>
      </c>
      <c r="B36">
        <v>4</v>
      </c>
      <c r="C36">
        <v>1821</v>
      </c>
      <c r="D36">
        <v>1.72</v>
      </c>
      <c r="E36">
        <v>81.8</v>
      </c>
      <c r="F36">
        <v>19.63</v>
      </c>
      <c r="G36">
        <v>7.35</v>
      </c>
      <c r="H36">
        <v>129</v>
      </c>
      <c r="I36">
        <v>598</v>
      </c>
      <c r="J36">
        <v>37.31</v>
      </c>
      <c r="K36">
        <v>20.599999999999998</v>
      </c>
    </row>
    <row r="37" spans="1:11" x14ac:dyDescent="0.3">
      <c r="A37" s="2" t="s">
        <v>15</v>
      </c>
      <c r="B37">
        <v>2</v>
      </c>
      <c r="C37">
        <v>2636</v>
      </c>
      <c r="D37">
        <v>1.48</v>
      </c>
      <c r="E37">
        <v>82.1</v>
      </c>
      <c r="F37">
        <v>26.86</v>
      </c>
      <c r="G37">
        <v>7.22</v>
      </c>
      <c r="H37">
        <v>406</v>
      </c>
      <c r="I37">
        <v>1103</v>
      </c>
      <c r="J37">
        <v>41.66</v>
      </c>
      <c r="K37">
        <v>28.999999999999996</v>
      </c>
    </row>
    <row r="38" spans="1:11" x14ac:dyDescent="0.3">
      <c r="A38" s="2" t="s">
        <v>82</v>
      </c>
      <c r="B38">
        <v>24</v>
      </c>
      <c r="C38">
        <v>1405</v>
      </c>
      <c r="D38">
        <v>0.56999999999999995</v>
      </c>
      <c r="E38">
        <v>75.400000000000006</v>
      </c>
      <c r="F38">
        <v>49.32</v>
      </c>
      <c r="G38">
        <v>5.12</v>
      </c>
      <c r="H38">
        <v>134</v>
      </c>
      <c r="I38">
        <v>717</v>
      </c>
      <c r="J38">
        <v>34.76</v>
      </c>
      <c r="K38">
        <v>6.2</v>
      </c>
    </row>
    <row r="39" spans="1:11" x14ac:dyDescent="0.3">
      <c r="A39" s="2" t="s">
        <v>73</v>
      </c>
      <c r="B39">
        <v>21</v>
      </c>
      <c r="C39">
        <v>3311</v>
      </c>
      <c r="D39">
        <v>1.63</v>
      </c>
      <c r="E39">
        <v>81.900000000000006</v>
      </c>
      <c r="F39">
        <v>47.28</v>
      </c>
      <c r="G39">
        <v>7.12</v>
      </c>
      <c r="H39">
        <v>139</v>
      </c>
      <c r="I39">
        <v>420</v>
      </c>
      <c r="J39">
        <v>58.31</v>
      </c>
      <c r="K39">
        <v>26.1</v>
      </c>
    </row>
    <row r="40" spans="1:11" x14ac:dyDescent="0.3">
      <c r="A40" s="2" t="s">
        <v>95</v>
      </c>
      <c r="B40">
        <v>29</v>
      </c>
      <c r="C40">
        <v>1877</v>
      </c>
      <c r="D40">
        <v>0.76</v>
      </c>
      <c r="E40">
        <v>83.2</v>
      </c>
      <c r="F40">
        <v>42.84</v>
      </c>
      <c r="G40">
        <v>5.87</v>
      </c>
      <c r="H40">
        <v>387</v>
      </c>
      <c r="I40">
        <v>5802</v>
      </c>
      <c r="J40">
        <v>70.819999999999993</v>
      </c>
      <c r="K40">
        <v>4.3</v>
      </c>
    </row>
    <row r="41" spans="1:11" x14ac:dyDescent="0.3">
      <c r="A41" s="2" t="s">
        <v>55</v>
      </c>
      <c r="B41">
        <v>15</v>
      </c>
      <c r="C41">
        <v>2066</v>
      </c>
      <c r="D41">
        <v>1.0900000000000001</v>
      </c>
      <c r="E41">
        <v>81.7</v>
      </c>
      <c r="F41">
        <v>37.83</v>
      </c>
      <c r="G41">
        <v>7.23</v>
      </c>
      <c r="H41">
        <v>174</v>
      </c>
      <c r="I41">
        <v>1656</v>
      </c>
      <c r="J41">
        <v>32.64</v>
      </c>
      <c r="K41">
        <v>29.4</v>
      </c>
    </row>
    <row r="42" spans="1:11" x14ac:dyDescent="0.3">
      <c r="A42" s="2" t="s">
        <v>40</v>
      </c>
      <c r="B42">
        <v>10</v>
      </c>
      <c r="C42">
        <v>1938</v>
      </c>
      <c r="D42">
        <v>1.08</v>
      </c>
      <c r="E42">
        <v>81.7</v>
      </c>
      <c r="F42">
        <v>24.26</v>
      </c>
      <c r="G42">
        <v>7.23</v>
      </c>
      <c r="H42">
        <v>218</v>
      </c>
      <c r="I42">
        <v>788</v>
      </c>
      <c r="J42">
        <v>31.04</v>
      </c>
      <c r="K42">
        <v>29.4</v>
      </c>
    </row>
    <row r="43" spans="1:11" x14ac:dyDescent="0.3">
      <c r="A43" s="2" t="s">
        <v>18</v>
      </c>
      <c r="B43">
        <v>3</v>
      </c>
      <c r="C43">
        <v>1884</v>
      </c>
      <c r="D43">
        <v>1.94</v>
      </c>
      <c r="E43">
        <v>81</v>
      </c>
      <c r="F43">
        <v>17.329999999999998</v>
      </c>
      <c r="G43">
        <v>7.29</v>
      </c>
      <c r="H43">
        <v>132</v>
      </c>
      <c r="I43">
        <v>1008</v>
      </c>
      <c r="J43">
        <v>25.74</v>
      </c>
      <c r="K43">
        <v>20.100000000000001</v>
      </c>
    </row>
    <row r="44" spans="1:11" x14ac:dyDescent="0.3">
      <c r="A44" s="2" t="s">
        <v>128</v>
      </c>
      <c r="B44">
        <v>41</v>
      </c>
      <c r="C44">
        <v>2528</v>
      </c>
      <c r="D44">
        <v>1.45</v>
      </c>
      <c r="E44">
        <v>78.8</v>
      </c>
      <c r="F44">
        <v>39.18</v>
      </c>
      <c r="G44">
        <v>6.94</v>
      </c>
      <c r="H44">
        <v>83</v>
      </c>
      <c r="I44">
        <v>744</v>
      </c>
      <c r="J44">
        <v>65.989999999999995</v>
      </c>
      <c r="K44">
        <v>36.199999999999996</v>
      </c>
    </row>
    <row r="45" spans="1:11" x14ac:dyDescent="0.3">
      <c r="A45" s="2" t="s">
        <v>117</v>
      </c>
      <c r="B45">
        <v>37</v>
      </c>
      <c r="C45">
        <v>1566</v>
      </c>
      <c r="D45">
        <v>3.2</v>
      </c>
      <c r="E45">
        <v>82.6</v>
      </c>
      <c r="F45">
        <v>17.309999999999999</v>
      </c>
      <c r="G45">
        <v>7.56</v>
      </c>
      <c r="H45">
        <v>69</v>
      </c>
      <c r="I45">
        <v>538</v>
      </c>
      <c r="J45">
        <v>73.11</v>
      </c>
      <c r="K45">
        <v>19.5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0827-B47F-44AA-A14E-323A4CDB1AC8}">
  <dimension ref="A1:M22"/>
  <sheetViews>
    <sheetView topLeftCell="F1" workbookViewId="0">
      <selection activeCell="M2" sqref="M2"/>
    </sheetView>
  </sheetViews>
  <sheetFormatPr defaultRowHeight="14.4" x14ac:dyDescent="0.3"/>
  <cols>
    <col min="1" max="1" width="10.44140625" bestFit="1" customWidth="1"/>
    <col min="2" max="2" width="20.88671875" bestFit="1" customWidth="1"/>
    <col min="3" max="3" width="28.44140625" bestFit="1" customWidth="1"/>
    <col min="4" max="4" width="31" bestFit="1" customWidth="1"/>
    <col min="5" max="5" width="27" bestFit="1" customWidth="1"/>
    <col min="6" max="6" width="25.33203125" bestFit="1" customWidth="1"/>
    <col min="7" max="7" width="22.88671875" bestFit="1" customWidth="1"/>
    <col min="8" max="8" width="30.44140625" bestFit="1" customWidth="1"/>
    <col min="9" max="9" width="38.44140625" bestFit="1" customWidth="1"/>
    <col min="10" max="10" width="23" bestFit="1" customWidth="1"/>
    <col min="11" max="11" width="16.6640625" bestFit="1" customWidth="1"/>
    <col min="12" max="12" width="28.44140625" bestFit="1" customWidth="1"/>
    <col min="13" max="13" width="17.6640625" bestFit="1" customWidth="1"/>
  </cols>
  <sheetData>
    <row r="1" spans="1:13" x14ac:dyDescent="0.3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4</v>
      </c>
      <c r="K1" t="s">
        <v>161</v>
      </c>
      <c r="L1" t="s">
        <v>162</v>
      </c>
      <c r="M1" t="s">
        <v>182</v>
      </c>
    </row>
    <row r="2" spans="1:13" x14ac:dyDescent="0.3">
      <c r="A2" s="2" t="s">
        <v>101</v>
      </c>
      <c r="B2">
        <v>1836</v>
      </c>
      <c r="C2">
        <v>0.75</v>
      </c>
      <c r="D2">
        <v>75.400000000000006</v>
      </c>
      <c r="E2">
        <v>67.459999999999994</v>
      </c>
      <c r="F2">
        <v>5.51</v>
      </c>
      <c r="G2">
        <v>277</v>
      </c>
      <c r="H2">
        <v>1257</v>
      </c>
      <c r="I2">
        <v>57.95</v>
      </c>
      <c r="J2">
        <v>6.2</v>
      </c>
      <c r="K2" s="2" t="s">
        <v>164</v>
      </c>
      <c r="L2">
        <v>29262700</v>
      </c>
      <c r="M2" s="31">
        <f>Merged_Tables[[#This Row],[arrivals.Tourist Arrivals (2018)]] / SUM(Merged_Tables[arrivals.Tourist Arrivals (2018)])</f>
        <v>0.12960524538351598</v>
      </c>
    </row>
    <row r="3" spans="1:13" x14ac:dyDescent="0.3">
      <c r="A3" s="2" t="s">
        <v>49</v>
      </c>
      <c r="B3">
        <v>2624</v>
      </c>
      <c r="C3">
        <v>0.22</v>
      </c>
      <c r="D3">
        <v>74.099999999999994</v>
      </c>
      <c r="E3">
        <v>76.64</v>
      </c>
      <c r="F3">
        <v>5.99</v>
      </c>
      <c r="G3">
        <v>377</v>
      </c>
      <c r="H3">
        <v>1796</v>
      </c>
      <c r="I3">
        <v>50.03</v>
      </c>
      <c r="J3">
        <v>10</v>
      </c>
      <c r="K3" s="2" t="s">
        <v>165</v>
      </c>
      <c r="L3">
        <v>24177500</v>
      </c>
      <c r="M3" s="31">
        <f>Merged_Tables[[#This Row],[arrivals.Tourist Arrivals (2018)]] / SUM(Merged_Tables[arrivals.Tourist Arrivals (2018)])</f>
        <v>0.10708276475718088</v>
      </c>
    </row>
    <row r="4" spans="1:13" x14ac:dyDescent="0.3">
      <c r="A4" s="2" t="s">
        <v>120</v>
      </c>
      <c r="B4">
        <v>1633</v>
      </c>
      <c r="C4">
        <v>1.1599999999999999</v>
      </c>
      <c r="D4">
        <v>80.400000000000006</v>
      </c>
      <c r="E4">
        <v>58.91</v>
      </c>
      <c r="F4">
        <v>7.16</v>
      </c>
      <c r="G4">
        <v>433</v>
      </c>
      <c r="H4">
        <v>6417</v>
      </c>
      <c r="I4">
        <v>42.71</v>
      </c>
      <c r="J4">
        <v>27.800000000000004</v>
      </c>
      <c r="K4" s="2" t="s">
        <v>167</v>
      </c>
      <c r="L4">
        <v>19233000</v>
      </c>
      <c r="M4" s="31">
        <f>Merged_Tables[[#This Row],[arrivals.Tourist Arrivals (2018)]] / SUM(Merged_Tables[arrivals.Tourist Arrivals (2018)])</f>
        <v>8.5183448022949443E-2</v>
      </c>
    </row>
    <row r="5" spans="1:13" x14ac:dyDescent="0.3">
      <c r="A5" s="2" t="s">
        <v>112</v>
      </c>
      <c r="B5">
        <v>1662</v>
      </c>
      <c r="C5">
        <v>1.95</v>
      </c>
      <c r="D5">
        <v>81.8</v>
      </c>
      <c r="E5">
        <v>65.099999999999994</v>
      </c>
      <c r="F5">
        <v>6.66</v>
      </c>
      <c r="G5">
        <v>331</v>
      </c>
      <c r="H5">
        <v>4363</v>
      </c>
      <c r="I5">
        <v>35.93</v>
      </c>
      <c r="J5">
        <v>21.6</v>
      </c>
      <c r="K5" s="2" t="s">
        <v>168</v>
      </c>
      <c r="L5">
        <v>17560200</v>
      </c>
      <c r="M5" s="31">
        <f>Merged_Tables[[#This Row],[arrivals.Tourist Arrivals (2018)]] / SUM(Merged_Tables[arrivals.Tourist Arrivals (2018)])</f>
        <v>7.7774574115977574E-2</v>
      </c>
    </row>
    <row r="6" spans="1:13" x14ac:dyDescent="0.3">
      <c r="A6" s="2" t="s">
        <v>131</v>
      </c>
      <c r="B6">
        <v>2535</v>
      </c>
      <c r="C6">
        <v>1.32</v>
      </c>
      <c r="D6">
        <v>78.8</v>
      </c>
      <c r="E6">
        <v>57.36</v>
      </c>
      <c r="F6">
        <v>6.94</v>
      </c>
      <c r="G6">
        <v>359</v>
      </c>
      <c r="H6">
        <v>3081</v>
      </c>
      <c r="I6">
        <v>64.66</v>
      </c>
      <c r="J6">
        <v>36.199999999999996</v>
      </c>
      <c r="K6" s="2" t="s">
        <v>170</v>
      </c>
      <c r="L6">
        <v>13600000</v>
      </c>
      <c r="M6" s="31">
        <f>Merged_Tables[[#This Row],[arrivals.Tourist Arrivals (2018)]] / SUM(Merged_Tables[arrivals.Tourist Arrivals (2018)])</f>
        <v>6.023474721115335E-2</v>
      </c>
    </row>
    <row r="7" spans="1:13" x14ac:dyDescent="0.3">
      <c r="A7" s="2" t="s">
        <v>76</v>
      </c>
      <c r="B7">
        <v>2218</v>
      </c>
      <c r="C7">
        <v>0.15</v>
      </c>
      <c r="D7">
        <v>74.7</v>
      </c>
      <c r="E7">
        <v>69.489999999999995</v>
      </c>
      <c r="F7">
        <v>5.13</v>
      </c>
      <c r="G7">
        <v>419</v>
      </c>
      <c r="H7">
        <v>934</v>
      </c>
      <c r="I7">
        <v>16.97</v>
      </c>
      <c r="J7">
        <v>32.1</v>
      </c>
      <c r="K7" s="2" t="s">
        <v>172</v>
      </c>
      <c r="L7">
        <v>13433000</v>
      </c>
      <c r="M7" s="31">
        <f>Merged_Tables[[#This Row],[arrivals.Tourist Arrivals (2018)]] / SUM(Merged_Tables[arrivals.Tourist Arrivals (2018)])</f>
        <v>5.9495099947604629E-2</v>
      </c>
    </row>
    <row r="8" spans="1:13" x14ac:dyDescent="0.3">
      <c r="A8" s="2" t="s">
        <v>87</v>
      </c>
      <c r="B8">
        <v>2584</v>
      </c>
      <c r="C8">
        <v>0.15</v>
      </c>
      <c r="D8">
        <v>67.3</v>
      </c>
      <c r="E8">
        <v>82.84</v>
      </c>
      <c r="F8">
        <v>3.57</v>
      </c>
      <c r="G8">
        <v>187</v>
      </c>
      <c r="H8">
        <v>1183</v>
      </c>
      <c r="I8">
        <v>19.54</v>
      </c>
      <c r="J8">
        <v>3.9</v>
      </c>
      <c r="K8" s="2" t="s">
        <v>173</v>
      </c>
      <c r="L8">
        <v>10590100</v>
      </c>
      <c r="M8" s="31">
        <f>Merged_Tables[[#This Row],[arrivals.Tourist Arrivals (2018)]] / SUM(Merged_Tables[arrivals.Tourist Arrivals (2018)])</f>
        <v>4.6903823267708464E-2</v>
      </c>
    </row>
    <row r="9" spans="1:13" x14ac:dyDescent="0.3">
      <c r="A9" s="2" t="s">
        <v>95</v>
      </c>
      <c r="B9">
        <v>1877</v>
      </c>
      <c r="C9">
        <v>0.76</v>
      </c>
      <c r="D9">
        <v>83.2</v>
      </c>
      <c r="E9">
        <v>42.84</v>
      </c>
      <c r="F9">
        <v>5.87</v>
      </c>
      <c r="G9">
        <v>387</v>
      </c>
      <c r="H9">
        <v>5802</v>
      </c>
      <c r="I9">
        <v>70.819999999999993</v>
      </c>
      <c r="J9">
        <v>4.3</v>
      </c>
      <c r="K9" s="2" t="s">
        <v>174</v>
      </c>
      <c r="L9">
        <v>9985100</v>
      </c>
      <c r="M9" s="31">
        <f>Merged_Tables[[#This Row],[arrivals.Tourist Arrivals (2018)]] / SUM(Merged_Tables[arrivals.Tourist Arrivals (2018)])</f>
        <v>4.4224262821918187E-2</v>
      </c>
    </row>
    <row r="10" spans="1:13" x14ac:dyDescent="0.3">
      <c r="A10" s="2" t="s">
        <v>82</v>
      </c>
      <c r="B10">
        <v>1405</v>
      </c>
      <c r="C10">
        <v>0.56999999999999995</v>
      </c>
      <c r="D10">
        <v>75.400000000000006</v>
      </c>
      <c r="E10">
        <v>49.32</v>
      </c>
      <c r="F10">
        <v>5.12</v>
      </c>
      <c r="G10">
        <v>134</v>
      </c>
      <c r="H10">
        <v>717</v>
      </c>
      <c r="I10">
        <v>34.76</v>
      </c>
      <c r="J10">
        <v>6.2</v>
      </c>
      <c r="K10" s="2" t="s">
        <v>176</v>
      </c>
      <c r="L10">
        <v>9597800</v>
      </c>
      <c r="M10" s="31">
        <f>Merged_Tables[[#This Row],[arrivals.Tourist Arrivals (2018)]] / SUM(Merged_Tables[arrivals.Tourist Arrivals (2018)])</f>
        <v>4.2508901234059385E-2</v>
      </c>
    </row>
    <row r="11" spans="1:13" x14ac:dyDescent="0.3">
      <c r="A11" s="2" t="s">
        <v>64</v>
      </c>
      <c r="B11">
        <v>2066</v>
      </c>
      <c r="C11">
        <v>0.59</v>
      </c>
      <c r="D11">
        <v>81.3</v>
      </c>
      <c r="E11">
        <v>57.82</v>
      </c>
      <c r="F11">
        <v>5.87</v>
      </c>
      <c r="G11">
        <v>144</v>
      </c>
      <c r="H11">
        <v>389</v>
      </c>
      <c r="I11">
        <v>43.03</v>
      </c>
      <c r="J11">
        <v>4.7</v>
      </c>
      <c r="K11" s="2" t="s">
        <v>175</v>
      </c>
      <c r="L11">
        <v>8431400</v>
      </c>
      <c r="M11" s="31">
        <f>Merged_Tables[[#This Row],[arrivals.Tourist Arrivals (2018)]] / SUM(Merged_Tables[arrivals.Tourist Arrivals (2018)])</f>
        <v>3.734288585559694E-2</v>
      </c>
    </row>
    <row r="12" spans="1:13" x14ac:dyDescent="0.3">
      <c r="A12" s="2" t="s">
        <v>12</v>
      </c>
      <c r="B12">
        <v>1858</v>
      </c>
      <c r="C12">
        <v>1.92</v>
      </c>
      <c r="D12">
        <v>81.2</v>
      </c>
      <c r="E12">
        <v>30.93</v>
      </c>
      <c r="F12">
        <v>7.44</v>
      </c>
      <c r="G12">
        <v>422</v>
      </c>
      <c r="H12">
        <v>1048</v>
      </c>
      <c r="I12">
        <v>34.9</v>
      </c>
      <c r="J12">
        <v>20.399999999999999</v>
      </c>
      <c r="K12" s="2" t="s">
        <v>163</v>
      </c>
      <c r="L12">
        <v>8354200</v>
      </c>
      <c r="M12" s="31">
        <f>Merged_Tables[[#This Row],[arrivals.Tourist Arrivals (2018)]] / SUM(Merged_Tables[arrivals.Tourist Arrivals (2018)])</f>
        <v>3.7000965084663037E-2</v>
      </c>
    </row>
    <row r="13" spans="1:13" x14ac:dyDescent="0.3">
      <c r="A13" s="2" t="s">
        <v>104</v>
      </c>
      <c r="B13">
        <v>1776</v>
      </c>
      <c r="C13">
        <v>0.28999999999999998</v>
      </c>
      <c r="D13">
        <v>75.400000000000006</v>
      </c>
      <c r="E13">
        <v>77.400000000000006</v>
      </c>
      <c r="F13">
        <v>5.12</v>
      </c>
      <c r="G13">
        <v>108</v>
      </c>
      <c r="H13">
        <v>346</v>
      </c>
      <c r="I13">
        <v>44.68</v>
      </c>
      <c r="J13">
        <v>6.2</v>
      </c>
      <c r="K13" s="2" t="s">
        <v>164</v>
      </c>
      <c r="L13">
        <v>7483500</v>
      </c>
      <c r="M13" s="31">
        <f>Merged_Tables[[#This Row],[arrivals.Tourist Arrivals (2018)]] / SUM(Merged_Tables[arrivals.Tourist Arrivals (2018)])</f>
        <v>3.3144612555490151E-2</v>
      </c>
    </row>
    <row r="14" spans="1:13" x14ac:dyDescent="0.3">
      <c r="A14" s="2" t="s">
        <v>37</v>
      </c>
      <c r="B14">
        <v>2591</v>
      </c>
      <c r="C14">
        <v>1.19</v>
      </c>
      <c r="D14">
        <v>82.2</v>
      </c>
      <c r="E14">
        <v>65.19</v>
      </c>
      <c r="F14">
        <v>6.4</v>
      </c>
      <c r="G14">
        <v>585</v>
      </c>
      <c r="H14">
        <v>2344</v>
      </c>
      <c r="I14">
        <v>37.799999999999997</v>
      </c>
      <c r="J14">
        <v>23.799999999999997</v>
      </c>
      <c r="K14" s="2" t="s">
        <v>171</v>
      </c>
      <c r="L14">
        <v>6714500</v>
      </c>
      <c r="M14" s="31">
        <f>Merged_Tables[[#This Row],[arrivals.Tourist Arrivals (2018)]] / SUM(Merged_Tables[arrivals.Tourist Arrivals (2018)])</f>
        <v>2.9738691922741849E-2</v>
      </c>
    </row>
    <row r="15" spans="1:13" x14ac:dyDescent="0.3">
      <c r="A15" s="2" t="s">
        <v>84</v>
      </c>
      <c r="B15">
        <v>3254</v>
      </c>
      <c r="C15">
        <v>1.52</v>
      </c>
      <c r="D15">
        <v>78.8</v>
      </c>
      <c r="E15">
        <v>66.069999999999993</v>
      </c>
      <c r="F15">
        <v>6.94</v>
      </c>
      <c r="G15">
        <v>223</v>
      </c>
      <c r="H15">
        <v>1439</v>
      </c>
      <c r="I15">
        <v>32</v>
      </c>
      <c r="J15">
        <v>36.199999999999996</v>
      </c>
      <c r="K15" s="2" t="s">
        <v>170</v>
      </c>
      <c r="L15">
        <v>6591300</v>
      </c>
      <c r="M15" s="31">
        <f>Merged_Tables[[#This Row],[arrivals.Tourist Arrivals (2018)]] / SUM(Merged_Tables[arrivals.Tourist Arrivals (2018)])</f>
        <v>2.9193035977417285E-2</v>
      </c>
    </row>
    <row r="16" spans="1:13" x14ac:dyDescent="0.3">
      <c r="A16" s="2" t="s">
        <v>125</v>
      </c>
      <c r="B16">
        <v>1915</v>
      </c>
      <c r="C16">
        <v>1.1499999999999999</v>
      </c>
      <c r="D16">
        <v>82.7</v>
      </c>
      <c r="E16">
        <v>67.19</v>
      </c>
      <c r="F16">
        <v>6.38</v>
      </c>
      <c r="G16">
        <v>110</v>
      </c>
      <c r="H16">
        <v>2396</v>
      </c>
      <c r="I16">
        <v>53.49</v>
      </c>
      <c r="J16">
        <v>19.900000000000002</v>
      </c>
      <c r="K16" s="2" t="s">
        <v>178</v>
      </c>
      <c r="L16">
        <v>6481300</v>
      </c>
      <c r="M16" s="31">
        <f>Merged_Tables[[#This Row],[arrivals.Tourist Arrivals (2018)]] / SUM(Merged_Tables[arrivals.Tourist Arrivals (2018)])</f>
        <v>2.870584316909178E-2</v>
      </c>
    </row>
    <row r="17" spans="1:13" x14ac:dyDescent="0.3">
      <c r="A17" s="2" t="s">
        <v>18</v>
      </c>
      <c r="B17">
        <v>1884</v>
      </c>
      <c r="C17">
        <v>1.94</v>
      </c>
      <c r="D17">
        <v>81</v>
      </c>
      <c r="E17">
        <v>17.329999999999998</v>
      </c>
      <c r="F17">
        <v>7.29</v>
      </c>
      <c r="G17">
        <v>132</v>
      </c>
      <c r="H17">
        <v>1008</v>
      </c>
      <c r="I17">
        <v>25.74</v>
      </c>
      <c r="J17">
        <v>20.100000000000001</v>
      </c>
      <c r="K17" s="2" t="s">
        <v>166</v>
      </c>
      <c r="L17">
        <v>6410300</v>
      </c>
      <c r="M17" s="31">
        <f>Merged_Tables[[#This Row],[arrivals.Tourist Arrivals (2018)]] / SUM(Merged_Tables[arrivals.Tourist Arrivals (2018)])</f>
        <v>2.8391382356445317E-2</v>
      </c>
    </row>
    <row r="18" spans="1:13" x14ac:dyDescent="0.3">
      <c r="A18" s="2" t="s">
        <v>34</v>
      </c>
      <c r="B18">
        <v>1626</v>
      </c>
      <c r="C18">
        <v>1.55</v>
      </c>
      <c r="D18">
        <v>80.599999999999994</v>
      </c>
      <c r="E18">
        <v>39.409999999999997</v>
      </c>
      <c r="F18">
        <v>7.07</v>
      </c>
      <c r="G18">
        <v>254</v>
      </c>
      <c r="H18">
        <v>1729</v>
      </c>
      <c r="I18">
        <v>26.11</v>
      </c>
      <c r="J18">
        <v>22.3</v>
      </c>
      <c r="K18" s="2" t="s">
        <v>169</v>
      </c>
      <c r="L18">
        <v>5959400</v>
      </c>
      <c r="M18" s="31">
        <f>Merged_Tables[[#This Row],[arrivals.Tourist Arrivals (2018)]] / SUM(Merged_Tables[arrivals.Tourist Arrivals (2018)])</f>
        <v>2.639433474486377E-2</v>
      </c>
    </row>
    <row r="19" spans="1:13" x14ac:dyDescent="0.3">
      <c r="A19" s="2" t="s">
        <v>79</v>
      </c>
      <c r="B19">
        <v>3542</v>
      </c>
      <c r="C19">
        <v>0.16</v>
      </c>
      <c r="D19">
        <v>70.7</v>
      </c>
      <c r="E19">
        <v>91.74</v>
      </c>
      <c r="F19">
        <v>4.1500000000000004</v>
      </c>
      <c r="G19">
        <v>323</v>
      </c>
      <c r="H19">
        <v>250</v>
      </c>
      <c r="I19">
        <v>23.25</v>
      </c>
      <c r="J19">
        <v>32</v>
      </c>
      <c r="K19" s="2" t="s">
        <v>177</v>
      </c>
      <c r="L19">
        <v>5754500</v>
      </c>
      <c r="M19" s="31">
        <f>Merged_Tables[[#This Row],[arrivals.Tourist Arrivals (2018)]] / SUM(Merged_Tables[arrivals.Tourist Arrivals (2018)])</f>
        <v>2.548682741371926E-2</v>
      </c>
    </row>
    <row r="20" spans="1:13" x14ac:dyDescent="0.3">
      <c r="A20" s="2" t="s">
        <v>134</v>
      </c>
      <c r="B20">
        <v>1901</v>
      </c>
      <c r="C20">
        <v>0.41</v>
      </c>
      <c r="D20">
        <v>69.5</v>
      </c>
      <c r="E20">
        <v>57.63</v>
      </c>
      <c r="F20">
        <v>5.54</v>
      </c>
      <c r="G20">
        <v>322</v>
      </c>
      <c r="H20">
        <v>3206</v>
      </c>
      <c r="I20">
        <v>31.4</v>
      </c>
      <c r="J20">
        <v>23.1</v>
      </c>
      <c r="K20" s="2" t="s">
        <v>179</v>
      </c>
      <c r="L20">
        <v>5510000</v>
      </c>
      <c r="M20" s="31">
        <f>Merged_Tables[[#This Row],[arrivals.Tourist Arrivals (2018)]] / SUM(Merged_Tables[arrivals.Tourist Arrivals (2018)])</f>
        <v>2.4403930671577569E-2</v>
      </c>
    </row>
    <row r="21" spans="1:13" x14ac:dyDescent="0.3">
      <c r="A21" s="2" t="s">
        <v>58</v>
      </c>
      <c r="B21">
        <v>2769</v>
      </c>
      <c r="C21">
        <v>1.3</v>
      </c>
      <c r="D21">
        <v>82.2</v>
      </c>
      <c r="E21">
        <v>52.68</v>
      </c>
      <c r="F21">
        <v>6.4</v>
      </c>
      <c r="G21">
        <v>216</v>
      </c>
      <c r="H21">
        <v>2491</v>
      </c>
      <c r="I21">
        <v>34.54</v>
      </c>
      <c r="J21">
        <v>23.799999999999997</v>
      </c>
      <c r="K21" s="2" t="s">
        <v>171</v>
      </c>
      <c r="L21">
        <v>5440100</v>
      </c>
      <c r="M21" s="31">
        <f>Merged_Tables[[#This Row],[arrivals.Tourist Arrivals (2018)]] / SUM(Merged_Tables[arrivals.Tourist Arrivals (2018)])</f>
        <v>2.4094341787014362E-2</v>
      </c>
    </row>
    <row r="22" spans="1:13" x14ac:dyDescent="0.3">
      <c r="A22" s="2" t="s">
        <v>92</v>
      </c>
      <c r="B22">
        <v>1453</v>
      </c>
      <c r="C22">
        <v>1.4</v>
      </c>
      <c r="D22">
        <v>80.5</v>
      </c>
      <c r="E22">
        <v>40.07</v>
      </c>
      <c r="F22">
        <v>7.09</v>
      </c>
      <c r="G22">
        <v>159</v>
      </c>
      <c r="H22">
        <v>659</v>
      </c>
      <c r="I22">
        <v>37.35</v>
      </c>
      <c r="J22">
        <v>25.3</v>
      </c>
      <c r="K22" s="2" t="s">
        <v>180</v>
      </c>
      <c r="L22">
        <v>5213400</v>
      </c>
      <c r="M22" s="31">
        <f>Merged_Tables[[#This Row],[arrivals.Tourist Arrivals (2018)]] / SUM(Merged_Tables[arrivals.Tourist Arrivals (2018)])</f>
        <v>2.3090281699310801E-2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AF7F-223A-4287-9299-2B3509C5C3C5}">
  <dimension ref="C2:O52"/>
  <sheetViews>
    <sheetView showGridLines="0" workbookViewId="0">
      <selection activeCell="O9" sqref="O9"/>
    </sheetView>
  </sheetViews>
  <sheetFormatPr defaultRowHeight="14.4" x14ac:dyDescent="0.3"/>
  <cols>
    <col min="3" max="3" width="15.109375" bestFit="1" customWidth="1"/>
    <col min="4" max="4" width="20.33203125" customWidth="1"/>
    <col min="5" max="5" width="21.88671875" bestFit="1" customWidth="1"/>
    <col min="6" max="6" width="24.88671875" customWidth="1"/>
    <col min="7" max="7" width="17.6640625" customWidth="1"/>
    <col min="11" max="11" width="3.88671875" customWidth="1"/>
    <col min="12" max="12" width="6.6640625" customWidth="1"/>
    <col min="13" max="13" width="12.109375" customWidth="1"/>
    <col min="14" max="14" width="22.33203125" bestFit="1" customWidth="1"/>
    <col min="15" max="15" width="15.77734375" customWidth="1"/>
  </cols>
  <sheetData>
    <row r="2" spans="3:15" x14ac:dyDescent="0.3">
      <c r="G2" s="17" t="s">
        <v>149</v>
      </c>
      <c r="N2" s="16" t="s">
        <v>148</v>
      </c>
    </row>
    <row r="3" spans="3:15" x14ac:dyDescent="0.3">
      <c r="G3" s="9" t="s">
        <v>144</v>
      </c>
      <c r="H3" s="9"/>
      <c r="I3" s="9"/>
      <c r="J3" s="9"/>
      <c r="K3" s="11"/>
      <c r="L3" s="18">
        <f>COUNTA(Sun[City])</f>
        <v>44</v>
      </c>
      <c r="N3" s="13" t="s">
        <v>0</v>
      </c>
      <c r="O3" s="13" t="s">
        <v>147</v>
      </c>
    </row>
    <row r="4" spans="3:15" x14ac:dyDescent="0.3">
      <c r="G4" s="10" t="s">
        <v>143</v>
      </c>
      <c r="H4" s="10"/>
      <c r="I4" s="10"/>
      <c r="J4" s="10"/>
      <c r="K4" s="12"/>
      <c r="L4" s="19">
        <f>COUNTIFS(Sun[Sunshine hours(City)], "&gt;2800")</f>
        <v>6</v>
      </c>
      <c r="N4" s="14" t="s">
        <v>112</v>
      </c>
      <c r="O4" s="21">
        <f t="array" ref="O4">INDEX(Sun[Sunshine hours(City)], MATCH(N4, Sun[City], 0))</f>
        <v>1662</v>
      </c>
    </row>
    <row r="5" spans="3:15" ht="18" x14ac:dyDescent="0.35">
      <c r="D5" s="3" t="s">
        <v>140</v>
      </c>
      <c r="G5" s="10" t="s">
        <v>145</v>
      </c>
      <c r="H5" s="10"/>
      <c r="I5" s="10"/>
      <c r="J5" s="10"/>
      <c r="K5" s="12"/>
      <c r="L5" s="19">
        <f>COUNTIFS(Sun[Sunshine hours(City)], "&lt;2200")</f>
        <v>23</v>
      </c>
      <c r="N5" s="14" t="s">
        <v>37</v>
      </c>
      <c r="O5" s="21">
        <f t="array" ref="O5">INDEX(Sun[Sunshine hours(City)], MATCH(N5, Sun[City], 0))</f>
        <v>2591</v>
      </c>
    </row>
    <row r="6" spans="3:15" x14ac:dyDescent="0.3">
      <c r="G6" s="10" t="s">
        <v>146</v>
      </c>
      <c r="H6" s="10"/>
      <c r="I6" s="10"/>
      <c r="J6" s="10"/>
      <c r="K6" s="12"/>
      <c r="L6" s="20">
        <f>AVERAGE(Sun[Sunshine hours(City)])</f>
        <v>2236.409090909091</v>
      </c>
      <c r="N6" s="15" t="s">
        <v>131</v>
      </c>
      <c r="O6" s="22">
        <f t="array" ref="O6">INDEX(Sun[Sunshine hours(City)], MATCH(N6, Sun[City], 0))</f>
        <v>2535</v>
      </c>
    </row>
    <row r="8" spans="3:15" x14ac:dyDescent="0.3">
      <c r="C8" s="6" t="s">
        <v>0</v>
      </c>
      <c r="D8" s="6" t="s">
        <v>2</v>
      </c>
      <c r="E8" s="6" t="s">
        <v>141</v>
      </c>
      <c r="F8" s="6" t="s">
        <v>142</v>
      </c>
    </row>
    <row r="9" spans="3:15" x14ac:dyDescent="0.3">
      <c r="C9" s="4" t="s">
        <v>79</v>
      </c>
      <c r="D9" s="7">
        <v>3542</v>
      </c>
      <c r="E9" s="4">
        <v>3542</v>
      </c>
      <c r="F9" s="7">
        <v>3542</v>
      </c>
    </row>
    <row r="10" spans="3:15" x14ac:dyDescent="0.3">
      <c r="C10" s="4" t="s">
        <v>73</v>
      </c>
      <c r="D10" s="7">
        <v>3311</v>
      </c>
      <c r="E10" s="4">
        <v>3311</v>
      </c>
      <c r="F10" s="7">
        <v>3311</v>
      </c>
    </row>
    <row r="11" spans="3:15" x14ac:dyDescent="0.3">
      <c r="C11" s="4" t="s">
        <v>84</v>
      </c>
      <c r="D11" s="7">
        <v>3254</v>
      </c>
      <c r="E11" s="4">
        <v>3254</v>
      </c>
      <c r="F11" s="7">
        <v>3254</v>
      </c>
    </row>
    <row r="12" spans="3:15" x14ac:dyDescent="0.3">
      <c r="C12" s="4" t="s">
        <v>123</v>
      </c>
      <c r="D12" s="7">
        <v>3124</v>
      </c>
      <c r="E12" s="4">
        <v>3124</v>
      </c>
      <c r="F12" s="7">
        <v>3124</v>
      </c>
    </row>
    <row r="13" spans="3:15" x14ac:dyDescent="0.3">
      <c r="C13" s="4" t="s">
        <v>110</v>
      </c>
      <c r="D13" s="7">
        <v>3062</v>
      </c>
      <c r="E13" s="4">
        <v>3062</v>
      </c>
      <c r="F13" s="7">
        <v>3062</v>
      </c>
    </row>
    <row r="14" spans="3:15" x14ac:dyDescent="0.3">
      <c r="C14" s="4" t="s">
        <v>61</v>
      </c>
      <c r="D14" s="7">
        <v>2983</v>
      </c>
      <c r="E14" s="4">
        <v>2983</v>
      </c>
      <c r="F14" s="7">
        <v>2983</v>
      </c>
    </row>
    <row r="15" spans="3:15" x14ac:dyDescent="0.3">
      <c r="C15" s="4" t="s">
        <v>30</v>
      </c>
      <c r="D15" s="7">
        <v>2769</v>
      </c>
      <c r="E15" s="4">
        <v>2769</v>
      </c>
      <c r="F15" s="7">
        <v>2769</v>
      </c>
    </row>
    <row r="16" spans="3:15" x14ac:dyDescent="0.3">
      <c r="C16" s="4" t="s">
        <v>58</v>
      </c>
      <c r="D16" s="7">
        <v>2769</v>
      </c>
      <c r="E16" s="4">
        <v>2769</v>
      </c>
      <c r="F16" s="7">
        <v>2769</v>
      </c>
    </row>
    <row r="17" spans="3:6" x14ac:dyDescent="0.3">
      <c r="C17" s="4" t="s">
        <v>46</v>
      </c>
      <c r="D17" s="7">
        <v>2671</v>
      </c>
      <c r="E17" s="4">
        <v>2671</v>
      </c>
      <c r="F17" s="7">
        <v>2671</v>
      </c>
    </row>
    <row r="18" spans="3:6" x14ac:dyDescent="0.3">
      <c r="C18" s="4" t="s">
        <v>15</v>
      </c>
      <c r="D18" s="7">
        <v>2636</v>
      </c>
      <c r="E18" s="4">
        <v>2636</v>
      </c>
      <c r="F18" s="7">
        <v>2636</v>
      </c>
    </row>
    <row r="19" spans="3:6" x14ac:dyDescent="0.3">
      <c r="C19" s="4" t="s">
        <v>89</v>
      </c>
      <c r="D19" s="7">
        <v>2634</v>
      </c>
      <c r="E19" s="4">
        <v>2634</v>
      </c>
      <c r="F19" s="7">
        <v>2634</v>
      </c>
    </row>
    <row r="20" spans="3:6" x14ac:dyDescent="0.3">
      <c r="C20" s="4" t="s">
        <v>49</v>
      </c>
      <c r="D20" s="7">
        <v>2624</v>
      </c>
      <c r="E20" s="4">
        <v>2624</v>
      </c>
      <c r="F20" s="7">
        <v>2624</v>
      </c>
    </row>
    <row r="21" spans="3:6" x14ac:dyDescent="0.3">
      <c r="C21" s="4" t="s">
        <v>37</v>
      </c>
      <c r="D21" s="7">
        <v>2591</v>
      </c>
      <c r="E21" s="4">
        <v>2591</v>
      </c>
      <c r="F21" s="7">
        <v>2591</v>
      </c>
    </row>
    <row r="22" spans="3:6" x14ac:dyDescent="0.3">
      <c r="C22" s="4" t="s">
        <v>87</v>
      </c>
      <c r="D22" s="7">
        <v>2584</v>
      </c>
      <c r="E22" s="4">
        <v>2584</v>
      </c>
      <c r="F22" s="7">
        <v>2584</v>
      </c>
    </row>
    <row r="23" spans="3:6" x14ac:dyDescent="0.3">
      <c r="C23" s="4" t="s">
        <v>137</v>
      </c>
      <c r="D23" s="7">
        <v>2555</v>
      </c>
      <c r="E23" s="4">
        <v>2555</v>
      </c>
      <c r="F23" s="7">
        <v>2555</v>
      </c>
    </row>
    <row r="24" spans="3:6" x14ac:dyDescent="0.3">
      <c r="C24" s="4" t="s">
        <v>131</v>
      </c>
      <c r="D24" s="7">
        <v>2535</v>
      </c>
      <c r="E24" s="4">
        <v>2535</v>
      </c>
      <c r="F24" s="7">
        <v>2535</v>
      </c>
    </row>
    <row r="25" spans="3:6" x14ac:dyDescent="0.3">
      <c r="C25" s="4" t="s">
        <v>128</v>
      </c>
      <c r="D25" s="7">
        <v>2528</v>
      </c>
      <c r="E25" s="4">
        <v>2528</v>
      </c>
      <c r="F25" s="7">
        <v>2528</v>
      </c>
    </row>
    <row r="26" spans="3:6" x14ac:dyDescent="0.3">
      <c r="C26" s="4" t="s">
        <v>52</v>
      </c>
      <c r="D26" s="7">
        <v>2525</v>
      </c>
      <c r="E26" s="4">
        <v>2525</v>
      </c>
      <c r="F26" s="7">
        <v>2525</v>
      </c>
    </row>
    <row r="27" spans="3:6" x14ac:dyDescent="0.3">
      <c r="C27" s="4" t="s">
        <v>98</v>
      </c>
      <c r="D27" s="7">
        <v>2508</v>
      </c>
      <c r="E27" s="4">
        <v>2508</v>
      </c>
      <c r="F27" s="7">
        <v>2508</v>
      </c>
    </row>
    <row r="28" spans="3:6" x14ac:dyDescent="0.3">
      <c r="C28" s="4" t="s">
        <v>43</v>
      </c>
      <c r="D28" s="7">
        <v>2363</v>
      </c>
      <c r="E28" s="4">
        <v>2363</v>
      </c>
      <c r="F28" s="7">
        <v>2363</v>
      </c>
    </row>
    <row r="29" spans="3:6" x14ac:dyDescent="0.3">
      <c r="C29" s="4" t="s">
        <v>76</v>
      </c>
      <c r="D29" s="7">
        <v>2218</v>
      </c>
      <c r="E29" s="4">
        <v>2218</v>
      </c>
      <c r="F29" s="7">
        <v>2218</v>
      </c>
    </row>
    <row r="30" spans="3:6" x14ac:dyDescent="0.3">
      <c r="C30" s="4" t="s">
        <v>55</v>
      </c>
      <c r="D30" s="7">
        <v>2066</v>
      </c>
      <c r="E30" s="4">
        <v>2066</v>
      </c>
      <c r="F30" s="7">
        <v>2066</v>
      </c>
    </row>
    <row r="31" spans="3:6" x14ac:dyDescent="0.3">
      <c r="C31" s="4" t="s">
        <v>64</v>
      </c>
      <c r="D31" s="7">
        <v>2066</v>
      </c>
      <c r="E31" s="4">
        <v>2066</v>
      </c>
      <c r="F31" s="7">
        <v>2066</v>
      </c>
    </row>
    <row r="32" spans="3:6" x14ac:dyDescent="0.3">
      <c r="C32" s="4" t="s">
        <v>114</v>
      </c>
      <c r="D32" s="7">
        <v>2003</v>
      </c>
      <c r="E32" s="4">
        <v>2003</v>
      </c>
      <c r="F32" s="7">
        <v>2003</v>
      </c>
    </row>
    <row r="33" spans="3:6" x14ac:dyDescent="0.3">
      <c r="C33" s="4" t="s">
        <v>40</v>
      </c>
      <c r="D33" s="7">
        <v>1938</v>
      </c>
      <c r="E33" s="4">
        <v>1938</v>
      </c>
      <c r="F33" s="7">
        <v>1938</v>
      </c>
    </row>
    <row r="34" spans="3:6" x14ac:dyDescent="0.3">
      <c r="C34" s="4" t="s">
        <v>125</v>
      </c>
      <c r="D34" s="7">
        <v>1915</v>
      </c>
      <c r="E34" s="4">
        <v>1915</v>
      </c>
      <c r="F34" s="7">
        <v>1915</v>
      </c>
    </row>
    <row r="35" spans="3:6" x14ac:dyDescent="0.3">
      <c r="C35" s="4" t="s">
        <v>134</v>
      </c>
      <c r="D35" s="7">
        <v>1901</v>
      </c>
      <c r="E35" s="4">
        <v>1901</v>
      </c>
      <c r="F35" s="7">
        <v>1901</v>
      </c>
    </row>
    <row r="36" spans="3:6" x14ac:dyDescent="0.3">
      <c r="C36" s="4" t="s">
        <v>18</v>
      </c>
      <c r="D36" s="7">
        <v>1884</v>
      </c>
      <c r="E36" s="4">
        <v>1884</v>
      </c>
      <c r="F36" s="7">
        <v>1884</v>
      </c>
    </row>
    <row r="37" spans="3:6" x14ac:dyDescent="0.3">
      <c r="C37" s="4" t="s">
        <v>95</v>
      </c>
      <c r="D37" s="7">
        <v>1877</v>
      </c>
      <c r="E37" s="4">
        <v>1877</v>
      </c>
      <c r="F37" s="7">
        <v>1877</v>
      </c>
    </row>
    <row r="38" spans="3:6" x14ac:dyDescent="0.3">
      <c r="C38" s="4" t="s">
        <v>12</v>
      </c>
      <c r="D38" s="7">
        <v>1858</v>
      </c>
      <c r="E38" s="4">
        <v>1858</v>
      </c>
      <c r="F38" s="7">
        <v>1858</v>
      </c>
    </row>
    <row r="39" spans="3:6" x14ac:dyDescent="0.3">
      <c r="C39" s="4" t="s">
        <v>101</v>
      </c>
      <c r="D39" s="7">
        <v>1836</v>
      </c>
      <c r="E39" s="4">
        <v>1836</v>
      </c>
      <c r="F39" s="7">
        <v>1836</v>
      </c>
    </row>
    <row r="40" spans="3:6" x14ac:dyDescent="0.3">
      <c r="C40" s="4" t="s">
        <v>70</v>
      </c>
      <c r="D40" s="7">
        <v>1830</v>
      </c>
      <c r="E40" s="4">
        <v>1830</v>
      </c>
      <c r="F40" s="7">
        <v>1830</v>
      </c>
    </row>
    <row r="41" spans="3:6" x14ac:dyDescent="0.3">
      <c r="C41" s="4" t="s">
        <v>21</v>
      </c>
      <c r="D41" s="7">
        <v>1821</v>
      </c>
      <c r="E41" s="4">
        <v>1821</v>
      </c>
      <c r="F41" s="7">
        <v>1821</v>
      </c>
    </row>
    <row r="42" spans="3:6" x14ac:dyDescent="0.3">
      <c r="C42" s="4" t="s">
        <v>104</v>
      </c>
      <c r="D42" s="7">
        <v>1776</v>
      </c>
      <c r="E42" s="4">
        <v>1776</v>
      </c>
      <c r="F42" s="7">
        <v>1776</v>
      </c>
    </row>
    <row r="43" spans="3:6" x14ac:dyDescent="0.3">
      <c r="C43" s="4" t="s">
        <v>27</v>
      </c>
      <c r="D43" s="7">
        <v>1662</v>
      </c>
      <c r="E43" s="4">
        <v>1662</v>
      </c>
      <c r="F43" s="7">
        <v>1662</v>
      </c>
    </row>
    <row r="44" spans="3:6" x14ac:dyDescent="0.3">
      <c r="C44" s="4" t="s">
        <v>67</v>
      </c>
      <c r="D44" s="7">
        <v>1662</v>
      </c>
      <c r="E44" s="4">
        <v>1662</v>
      </c>
      <c r="F44" s="7">
        <v>1662</v>
      </c>
    </row>
    <row r="45" spans="3:6" x14ac:dyDescent="0.3">
      <c r="C45" s="4" t="s">
        <v>112</v>
      </c>
      <c r="D45" s="7">
        <v>1662</v>
      </c>
      <c r="E45" s="4">
        <v>1662</v>
      </c>
      <c r="F45" s="7">
        <v>1662</v>
      </c>
    </row>
    <row r="46" spans="3:6" x14ac:dyDescent="0.3">
      <c r="C46" s="4" t="s">
        <v>120</v>
      </c>
      <c r="D46" s="7">
        <v>1633</v>
      </c>
      <c r="E46" s="4">
        <v>1633</v>
      </c>
      <c r="F46" s="7">
        <v>1633</v>
      </c>
    </row>
    <row r="47" spans="3:6" x14ac:dyDescent="0.3">
      <c r="C47" s="4" t="s">
        <v>24</v>
      </c>
      <c r="D47" s="7">
        <v>1630</v>
      </c>
      <c r="E47" s="4">
        <v>1630</v>
      </c>
      <c r="F47" s="7">
        <v>1630</v>
      </c>
    </row>
    <row r="48" spans="3:6" x14ac:dyDescent="0.3">
      <c r="C48" s="4" t="s">
        <v>34</v>
      </c>
      <c r="D48" s="7">
        <v>1626</v>
      </c>
      <c r="E48" s="4">
        <v>1626</v>
      </c>
      <c r="F48" s="7">
        <v>1626</v>
      </c>
    </row>
    <row r="49" spans="3:6" x14ac:dyDescent="0.3">
      <c r="C49" s="4" t="s">
        <v>117</v>
      </c>
      <c r="D49" s="7">
        <v>1566</v>
      </c>
      <c r="E49" s="4">
        <v>1566</v>
      </c>
      <c r="F49" s="7">
        <v>1566</v>
      </c>
    </row>
    <row r="50" spans="3:6" x14ac:dyDescent="0.3">
      <c r="C50" s="4" t="s">
        <v>107</v>
      </c>
      <c r="D50" s="7">
        <v>1546</v>
      </c>
      <c r="E50" s="4">
        <v>1546</v>
      </c>
      <c r="F50" s="7">
        <v>1546</v>
      </c>
    </row>
    <row r="51" spans="3:6" x14ac:dyDescent="0.3">
      <c r="C51" s="4" t="s">
        <v>92</v>
      </c>
      <c r="D51" s="7">
        <v>1453</v>
      </c>
      <c r="E51" s="4">
        <v>1453</v>
      </c>
      <c r="F51" s="7">
        <v>1453</v>
      </c>
    </row>
    <row r="52" spans="3:6" x14ac:dyDescent="0.3">
      <c r="C52" s="5" t="s">
        <v>82</v>
      </c>
      <c r="D52" s="8">
        <v>1405</v>
      </c>
      <c r="E52" s="5">
        <v>1405</v>
      </c>
      <c r="F52" s="8">
        <v>1405</v>
      </c>
    </row>
  </sheetData>
  <conditionalFormatting sqref="E9:E52">
    <cfRule type="dataBar" priority="2">
      <dataBar showValue="0">
        <cfvo type="min"/>
        <cfvo type="max"/>
        <color rgb="FFE3E395"/>
      </dataBar>
      <extLst>
        <ext xmlns:x14="http://schemas.microsoft.com/office/spreadsheetml/2009/9/main" uri="{B025F937-C7B1-47D3-B67F-A62EFF666E3E}">
          <x14:id>{E572AFF5-FBC6-49EC-8329-84D317575354}</x14:id>
        </ext>
      </extLst>
    </cfRule>
  </conditionalFormatting>
  <conditionalFormatting sqref="F9:F52">
    <cfRule type="iconSet" priority="1">
      <iconSet iconSet="3Arrows" showValue="0">
        <cfvo type="percent" val="0"/>
        <cfvo type="num" val="2200"/>
        <cfvo type="num" val="2800"/>
      </iconSet>
    </cfRule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72AFF5-FBC6-49EC-8329-84D317575354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E9:E52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2844-9BCB-4DBB-8928-E7B5DBB2E2AE}">
  <dimension ref="C3:H17"/>
  <sheetViews>
    <sheetView showGridLines="0" workbookViewId="0">
      <selection activeCell="E8" sqref="E8"/>
    </sheetView>
  </sheetViews>
  <sheetFormatPr defaultRowHeight="14.4" x14ac:dyDescent="0.3"/>
  <cols>
    <col min="3" max="3" width="12.5546875" bestFit="1" customWidth="1"/>
    <col min="4" max="4" width="32.77734375" bestFit="1" customWidth="1"/>
    <col min="5" max="5" width="15.44140625" bestFit="1" customWidth="1"/>
    <col min="6" max="6" width="25.21875" bestFit="1" customWidth="1"/>
    <col min="7" max="8" width="10.109375" bestFit="1" customWidth="1"/>
    <col min="9" max="9" width="9.109375" bestFit="1" customWidth="1"/>
    <col min="10" max="10" width="10.109375" bestFit="1" customWidth="1"/>
    <col min="11" max="16" width="9.109375" bestFit="1" customWidth="1"/>
    <col min="17" max="19" width="10.109375" bestFit="1" customWidth="1"/>
    <col min="20" max="20" width="9.109375" bestFit="1" customWidth="1"/>
    <col min="21" max="21" width="10.109375" bestFit="1" customWidth="1"/>
    <col min="22" max="24" width="9.109375" bestFit="1" customWidth="1"/>
    <col min="25" max="26" width="11.109375" bestFit="1" customWidth="1"/>
  </cols>
  <sheetData>
    <row r="3" spans="3:8" ht="15.6" x14ac:dyDescent="0.3">
      <c r="C3" s="26" t="s">
        <v>190</v>
      </c>
      <c r="D3" s="26"/>
      <c r="E3" s="30"/>
      <c r="F3" s="29"/>
      <c r="G3" s="29"/>
      <c r="H3" s="29"/>
    </row>
    <row r="5" spans="3:8" x14ac:dyDescent="0.3">
      <c r="C5" s="27" t="s">
        <v>183</v>
      </c>
      <c r="D5" s="27"/>
    </row>
    <row r="7" spans="3:8" x14ac:dyDescent="0.3">
      <c r="C7" s="23" t="s">
        <v>150</v>
      </c>
      <c r="D7" t="s">
        <v>181</v>
      </c>
      <c r="E7" t="s">
        <v>182</v>
      </c>
    </row>
    <row r="8" spans="3:8" x14ac:dyDescent="0.3">
      <c r="C8" s="24" t="s">
        <v>101</v>
      </c>
      <c r="D8" s="25">
        <v>29262700</v>
      </c>
      <c r="E8" s="28">
        <v>0.129605245383516</v>
      </c>
    </row>
    <row r="9" spans="3:8" x14ac:dyDescent="0.3">
      <c r="C9" s="24" t="s">
        <v>49</v>
      </c>
      <c r="D9" s="25">
        <v>24177500</v>
      </c>
      <c r="E9" s="28">
        <v>0.10708276475718091</v>
      </c>
    </row>
    <row r="10" spans="3:8" x14ac:dyDescent="0.3">
      <c r="C10" s="24" t="s">
        <v>120</v>
      </c>
      <c r="D10" s="25">
        <v>19233000</v>
      </c>
      <c r="E10" s="28">
        <v>8.5183448022949457E-2</v>
      </c>
    </row>
    <row r="11" spans="3:8" x14ac:dyDescent="0.3">
      <c r="C11" s="24" t="s">
        <v>112</v>
      </c>
      <c r="D11" s="25">
        <v>17560200</v>
      </c>
      <c r="E11" s="28">
        <v>7.7774574115977588E-2</v>
      </c>
    </row>
    <row r="12" spans="3:8" x14ac:dyDescent="0.3">
      <c r="C12" s="24" t="s">
        <v>131</v>
      </c>
      <c r="D12" s="25">
        <v>13600000</v>
      </c>
      <c r="E12" s="28">
        <v>6.0234747211153364E-2</v>
      </c>
    </row>
    <row r="13" spans="3:8" x14ac:dyDescent="0.3">
      <c r="C13" s="24" t="s">
        <v>76</v>
      </c>
      <c r="D13" s="25">
        <v>13433000</v>
      </c>
      <c r="E13" s="28">
        <v>5.9495099947604643E-2</v>
      </c>
    </row>
    <row r="14" spans="3:8" x14ac:dyDescent="0.3">
      <c r="C14" s="24" t="s">
        <v>87</v>
      </c>
      <c r="D14" s="25">
        <v>10590100</v>
      </c>
      <c r="E14" s="28">
        <v>4.6903823267708478E-2</v>
      </c>
    </row>
    <row r="15" spans="3:8" x14ac:dyDescent="0.3">
      <c r="C15" s="24" t="s">
        <v>95</v>
      </c>
      <c r="D15" s="25">
        <v>9985100</v>
      </c>
      <c r="E15" s="28">
        <v>4.4224262821918194E-2</v>
      </c>
    </row>
    <row r="16" spans="3:8" x14ac:dyDescent="0.3">
      <c r="C16" s="24" t="s">
        <v>82</v>
      </c>
      <c r="D16" s="25">
        <v>9597800</v>
      </c>
      <c r="E16" s="28">
        <v>4.2508901234059392E-2</v>
      </c>
    </row>
    <row r="17" spans="3:5" x14ac:dyDescent="0.3">
      <c r="C17" s="24" t="s">
        <v>64</v>
      </c>
      <c r="D17" s="25">
        <v>8431400</v>
      </c>
      <c r="E17" s="28">
        <v>3.7342885855596947E-2</v>
      </c>
    </row>
  </sheetData>
  <dataConsolidate/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E3F4-67E7-4B49-B2CF-449B473B8729}">
  <dimension ref="C2:X23"/>
  <sheetViews>
    <sheetView showGridLines="0" tabSelected="1" zoomScaleNormal="100" workbookViewId="0">
      <selection activeCell="H19" sqref="H19"/>
    </sheetView>
  </sheetViews>
  <sheetFormatPr defaultRowHeight="14.4" x14ac:dyDescent="0.3"/>
  <cols>
    <col min="6" max="6" width="13.44140625" bestFit="1" customWidth="1"/>
    <col min="9" max="9" width="11.109375" bestFit="1" customWidth="1"/>
    <col min="16" max="16" width="11.5546875" bestFit="1" customWidth="1"/>
  </cols>
  <sheetData>
    <row r="2" spans="3:24" x14ac:dyDescent="0.3">
      <c r="C2" s="45" t="s">
        <v>187</v>
      </c>
      <c r="D2" s="45"/>
      <c r="E2" s="32"/>
      <c r="F2" s="45" t="s">
        <v>185</v>
      </c>
      <c r="G2" s="45"/>
      <c r="H2" s="45"/>
      <c r="I2" s="45"/>
      <c r="J2" s="43"/>
      <c r="K2" s="45" t="s">
        <v>186</v>
      </c>
      <c r="L2" s="45"/>
      <c r="M2" s="45"/>
      <c r="N2" s="45"/>
      <c r="O2" s="45"/>
      <c r="P2" s="45"/>
    </row>
    <row r="3" spans="3:24" x14ac:dyDescent="0.3">
      <c r="C3" s="46"/>
      <c r="D3" s="46"/>
      <c r="E3" s="32"/>
      <c r="F3" s="39"/>
      <c r="G3" s="39"/>
      <c r="H3" s="39"/>
      <c r="I3" s="39"/>
      <c r="J3" s="43"/>
      <c r="K3" s="39"/>
      <c r="L3" s="39"/>
      <c r="M3" s="39"/>
      <c r="N3" s="39"/>
      <c r="O3" s="39"/>
      <c r="P3" s="39"/>
      <c r="X3" t="s">
        <v>101</v>
      </c>
    </row>
    <row r="4" spans="3:24" x14ac:dyDescent="0.3">
      <c r="C4" s="33" t="s">
        <v>151</v>
      </c>
      <c r="D4" s="33"/>
      <c r="E4" s="32"/>
      <c r="F4" s="34" t="s">
        <v>152</v>
      </c>
      <c r="G4" s="34"/>
      <c r="H4" s="34">
        <f t="array" ref="H4">INDEX(healthy[Sunshine hours(City)], MATCH(data_validation!C5, healthy[City], 0))</f>
        <v>2769</v>
      </c>
      <c r="I4" s="35" t="str">
        <f t="array" ref="I4">IF(H4&gt;=2800, "High", IF(AND(H4&lt;2800, H4&gt;=2200), "Mid", IF(H4&lt;2200, "Low")))</f>
        <v>Mid</v>
      </c>
      <c r="J4" s="32"/>
      <c r="K4" s="36" t="s">
        <v>156</v>
      </c>
      <c r="L4" s="36"/>
      <c r="M4" s="36"/>
      <c r="N4" s="36"/>
      <c r="O4" s="36"/>
      <c r="P4" s="37">
        <f t="array" ref="P4">AVERAGE(IF(healthy[Sunshine hours(City)]&gt;=2800, healthy[Sunshine hours(City)]))</f>
        <v>3212.6666666666665</v>
      </c>
      <c r="X4" t="s">
        <v>49</v>
      </c>
    </row>
    <row r="5" spans="3:24" x14ac:dyDescent="0.3">
      <c r="C5" s="38" t="s">
        <v>58</v>
      </c>
      <c r="D5" s="39"/>
      <c r="E5" s="32"/>
      <c r="F5" s="40" t="s">
        <v>153</v>
      </c>
      <c r="G5" s="40"/>
      <c r="H5" s="40">
        <f t="array" ref="H5">INDEX(healthy[Life expectancy(years) (Country)], MATCH(C5, healthy[City], 0))</f>
        <v>82.2</v>
      </c>
      <c r="I5" s="41" t="str">
        <f t="array" ref="I5">IF(H5&gt;=80, "High", IF(AND(H5&lt;80, H5&gt;=75), "Mid", IF(H5&lt;75, "Low")))</f>
        <v>High</v>
      </c>
      <c r="J5" s="32"/>
      <c r="K5" s="32"/>
      <c r="L5" s="32"/>
      <c r="M5" s="32"/>
      <c r="N5" s="32"/>
      <c r="O5" s="32"/>
      <c r="P5" s="32"/>
      <c r="X5" t="s">
        <v>120</v>
      </c>
    </row>
    <row r="6" spans="3:24" x14ac:dyDescent="0.3">
      <c r="C6" s="32"/>
      <c r="D6" s="32"/>
      <c r="E6" s="32"/>
      <c r="F6" s="40" t="s">
        <v>154</v>
      </c>
      <c r="G6" s="40"/>
      <c r="H6" s="40">
        <f t="array" ref="H6">INDEX(healthy[Pollution(Index score) (City)], MATCH(C5, healthy[City], 0))</f>
        <v>52.68</v>
      </c>
      <c r="I6" s="41" t="str">
        <f t="array" ref="I6">IF(H6&gt;=60, "High", IF(AND(H6&lt;60, H6&gt;=40), "Mid", IF(H6&lt;40, "Low")))</f>
        <v>Mid</v>
      </c>
      <c r="J6" s="32"/>
      <c r="K6" s="36" t="s">
        <v>158</v>
      </c>
      <c r="L6" s="36"/>
      <c r="M6" s="36"/>
      <c r="N6" s="36"/>
      <c r="O6" s="36"/>
      <c r="P6" s="37">
        <f t="array" ref="P6">AVERAGE(AVERAGEIFS(healthy[Pollution(Index score) (City)], healthy[City], {"Boston","Chicago","Los Angeles","New York","San Francisco","Washington, D.C."}))</f>
        <v>46.721666666666671</v>
      </c>
      <c r="X6" t="s">
        <v>112</v>
      </c>
    </row>
    <row r="7" spans="3:24" x14ac:dyDescent="0.3">
      <c r="C7" s="32"/>
      <c r="D7" s="32"/>
      <c r="E7" s="32"/>
      <c r="F7" s="40" t="s">
        <v>155</v>
      </c>
      <c r="G7" s="40"/>
      <c r="H7" s="40">
        <f t="array" ref="H7">INDEX(healthy[Obesity levels(Country)], MATCH(C5, healthy[City], 0))</f>
        <v>23.799999999999997</v>
      </c>
      <c r="I7" s="41" t="str">
        <f t="array" ref="I7">IF(H7&gt;=29, "High", IF(AND(H7&lt;29, H7&gt;=20), "Mid", IF(H7&lt;20, "Low")))</f>
        <v>Mid</v>
      </c>
      <c r="J7" s="32"/>
      <c r="K7" s="32"/>
      <c r="L7" s="32"/>
      <c r="M7" s="32"/>
      <c r="N7" s="32"/>
      <c r="O7" s="32"/>
      <c r="P7" s="32"/>
      <c r="X7" t="s">
        <v>131</v>
      </c>
    </row>
    <row r="8" spans="3:24" x14ac:dyDescent="0.3">
      <c r="C8" s="32"/>
      <c r="D8" s="32"/>
      <c r="E8" s="32"/>
      <c r="F8" s="32"/>
      <c r="G8" s="32"/>
      <c r="H8" s="32"/>
      <c r="I8" s="32"/>
      <c r="J8" s="32"/>
      <c r="K8" s="32" t="s">
        <v>157</v>
      </c>
      <c r="L8" s="32"/>
      <c r="M8" s="32"/>
      <c r="N8" s="32"/>
      <c r="O8" s="32"/>
      <c r="P8" s="32"/>
      <c r="X8" t="s">
        <v>76</v>
      </c>
    </row>
    <row r="9" spans="3:24" x14ac:dyDescent="0.3"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X9" t="s">
        <v>87</v>
      </c>
    </row>
    <row r="10" spans="3:24" x14ac:dyDescent="0.3"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X10" t="s">
        <v>95</v>
      </c>
    </row>
    <row r="11" spans="3:24" x14ac:dyDescent="0.3">
      <c r="C11" s="32"/>
      <c r="D11" s="32"/>
      <c r="E11" s="32"/>
      <c r="F11" s="45" t="s">
        <v>184</v>
      </c>
      <c r="G11" s="45"/>
      <c r="H11" s="45"/>
      <c r="I11" s="45"/>
      <c r="J11" s="32"/>
      <c r="K11" s="44" t="s">
        <v>189</v>
      </c>
      <c r="L11" s="44"/>
      <c r="M11" s="44"/>
      <c r="N11" s="44"/>
      <c r="O11" s="44"/>
      <c r="P11" s="44"/>
      <c r="X11" t="s">
        <v>82</v>
      </c>
    </row>
    <row r="12" spans="3:24" x14ac:dyDescent="0.3">
      <c r="C12" s="32"/>
      <c r="D12" s="32"/>
      <c r="E12" s="32"/>
      <c r="F12" s="43"/>
      <c r="G12" s="43"/>
      <c r="H12" s="43"/>
      <c r="I12" s="43"/>
      <c r="J12" s="32"/>
      <c r="K12" s="32"/>
      <c r="L12" s="32"/>
      <c r="M12" s="32"/>
      <c r="N12" s="32"/>
      <c r="O12" s="32"/>
      <c r="P12" s="32"/>
      <c r="X12" t="s">
        <v>64</v>
      </c>
    </row>
    <row r="13" spans="3:24" x14ac:dyDescent="0.3">
      <c r="C13" s="32"/>
      <c r="D13" s="32"/>
      <c r="E13" s="32"/>
      <c r="F13" s="36" t="s">
        <v>159</v>
      </c>
      <c r="G13" s="36"/>
      <c r="H13" s="36"/>
      <c r="I13" s="36" t="str">
        <f t="array" ref="I13">INDEX(healthy[City], MATCH(1, (healthy[Obesity levels(Country)]&lt;=20) * (healthy[Life expectancy(years) (Country)]&gt;=78) * (healthy[Pollution(Index score) (City)]&lt;=25), 0))</f>
        <v>Copenhagen</v>
      </c>
      <c r="J13" s="32"/>
      <c r="K13" s="36" t="s">
        <v>188</v>
      </c>
      <c r="L13" s="36"/>
      <c r="M13" s="36"/>
      <c r="N13" s="36" t="str">
        <f t="array" ref="N13">_xlfn.CONCAT(C5, " -&gt; ", INDEX(Merged_Tables[arrivals.Country], MATCH(C5, Merged_Tables[City], 0)))</f>
        <v>Madrid -&gt; Spain</v>
      </c>
      <c r="O13" s="36"/>
      <c r="P13" s="36"/>
      <c r="X13" t="s">
        <v>12</v>
      </c>
    </row>
    <row r="14" spans="3:24" x14ac:dyDescent="0.3">
      <c r="C14" s="32"/>
      <c r="D14" s="32"/>
      <c r="E14" s="32"/>
      <c r="F14" s="42" t="s">
        <v>160</v>
      </c>
      <c r="G14" s="42"/>
      <c r="H14" s="42"/>
      <c r="I14" s="42" t="str">
        <f t="array" ref="I14">INDEX(healthy[City], MATCH(1, (healthy[Obesity levels(Country)]&gt;=25) * (healthy[Life expectancy(years) (Country)]&lt;=75) * (healthy[Pollution(Index score) (City)]&gt;=35), 0))</f>
        <v>Cairo</v>
      </c>
      <c r="J14" s="32"/>
      <c r="K14" s="32"/>
      <c r="L14" s="32"/>
      <c r="M14" s="32"/>
      <c r="N14" s="32"/>
      <c r="O14" s="32"/>
      <c r="P14" s="32"/>
      <c r="X14" t="s">
        <v>104</v>
      </c>
    </row>
    <row r="15" spans="3:24" x14ac:dyDescent="0.3">
      <c r="X15" t="s">
        <v>37</v>
      </c>
    </row>
    <row r="16" spans="3:24" x14ac:dyDescent="0.3">
      <c r="X16" t="s">
        <v>84</v>
      </c>
    </row>
    <row r="17" spans="24:24" x14ac:dyDescent="0.3">
      <c r="X17" t="s">
        <v>125</v>
      </c>
    </row>
    <row r="18" spans="24:24" x14ac:dyDescent="0.3">
      <c r="X18" t="s">
        <v>18</v>
      </c>
    </row>
    <row r="19" spans="24:24" x14ac:dyDescent="0.3">
      <c r="X19" t="s">
        <v>34</v>
      </c>
    </row>
    <row r="20" spans="24:24" x14ac:dyDescent="0.3">
      <c r="X20" t="s">
        <v>79</v>
      </c>
    </row>
    <row r="21" spans="24:24" x14ac:dyDescent="0.3">
      <c r="X21" t="s">
        <v>134</v>
      </c>
    </row>
    <row r="22" spans="24:24" x14ac:dyDescent="0.3">
      <c r="X22" t="s">
        <v>58</v>
      </c>
    </row>
    <row r="23" spans="24:24" x14ac:dyDescent="0.3">
      <c r="X23" t="s">
        <v>92</v>
      </c>
    </row>
  </sheetData>
  <dataValidations count="1">
    <dataValidation type="list" allowBlank="1" showInputMessage="1" showErrorMessage="1" sqref="C5" xr:uid="{E0A71CA7-945D-413B-A49F-E27FF32F3DF3}">
      <formula1>$X$3:$X$23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92E44312-686D-4ECC-86DF-DA3A0DA7FC07}">
  <ds:schemaRefs/>
</ds:datastoreItem>
</file>

<file path=customXml/itemProps2.xml><?xml version="1.0" encoding="utf-8"?>
<ds:datastoreItem xmlns:ds="http://schemas.openxmlformats.org/officeDocument/2006/customXml" ds:itemID="{A702E649-33B3-49E7-B5A9-219C73A3F8AD}">
  <ds:schemaRefs/>
</ds:datastoreItem>
</file>

<file path=customXml/itemProps3.xml><?xml version="1.0" encoding="utf-8"?>
<ds:datastoreItem xmlns:ds="http://schemas.openxmlformats.org/officeDocument/2006/customXml" ds:itemID="{A354990F-A199-400F-A756-F111924C19E7}">
  <ds:schemaRefs/>
</ds:datastoreItem>
</file>

<file path=customXml/itemProps4.xml><?xml version="1.0" encoding="utf-8"?>
<ds:datastoreItem xmlns:ds="http://schemas.openxmlformats.org/officeDocument/2006/customXml" ds:itemID="{EC584F09-5AA9-492F-A4CC-FF0902E8BC67}">
  <ds:schemaRefs/>
</ds:datastoreItem>
</file>

<file path=customXml/itemProps5.xml><?xml version="1.0" encoding="utf-8"?>
<ds:datastoreItem xmlns:ds="http://schemas.openxmlformats.org/officeDocument/2006/customXml" ds:itemID="{3D7450D8-03D6-4D96-8A2C-1CF6469B9439}">
  <ds:schemaRefs/>
</ds:datastoreItem>
</file>

<file path=customXml/itemProps6.xml><?xml version="1.0" encoding="utf-8"?>
<ds:datastoreItem xmlns:ds="http://schemas.openxmlformats.org/officeDocument/2006/customXml" ds:itemID="{4C08AAC0-D006-4A98-A387-63119126A419}">
  <ds:schemaRefs/>
</ds:datastoreItem>
</file>

<file path=customXml/itemProps7.xml><?xml version="1.0" encoding="utf-8"?>
<ds:datastoreItem xmlns:ds="http://schemas.openxmlformats.org/officeDocument/2006/customXml" ds:itemID="{8753DF7C-6406-40AF-A9B9-96093B6457B7}">
  <ds:schemaRefs/>
</ds:datastoreItem>
</file>

<file path=customXml/itemProps8.xml><?xml version="1.0" encoding="utf-8"?>
<ds:datastoreItem xmlns:ds="http://schemas.openxmlformats.org/officeDocument/2006/customXml" ds:itemID="{C483CC8A-ECBD-4C6B-9419-66878019AA28}">
  <ds:schemaRefs/>
</ds:datastoreItem>
</file>

<file path=customXml/itemProps9.xml><?xml version="1.0" encoding="utf-8"?>
<ds:datastoreItem xmlns:ds="http://schemas.openxmlformats.org/officeDocument/2006/customXml" ds:itemID="{E38DA27F-955B-4AD8-843D-433EA62937CC}">
  <ds:schemaRefs/>
</ds:datastoreItem>
</file>

<file path=customXml/itemProps10.xml><?xml version="1.0" encoding="utf-8"?>
<ds:datastoreItem xmlns:ds="http://schemas.openxmlformats.org/officeDocument/2006/customXml" ds:itemID="{20A3C5A9-4E1B-40B7-B712-69A44A60C1B0}">
  <ds:schemaRefs/>
</ds:datastoreItem>
</file>

<file path=customXml/itemProps11.xml><?xml version="1.0" encoding="utf-8"?>
<ds:datastoreItem xmlns:ds="http://schemas.openxmlformats.org/officeDocument/2006/customXml" ds:itemID="{B1B6E248-C48D-46D5-A3D9-7CFDCA4A363B}">
  <ds:schemaRefs/>
</ds:datastoreItem>
</file>

<file path=customXml/itemProps12.xml><?xml version="1.0" encoding="utf-8"?>
<ds:datastoreItem xmlns:ds="http://schemas.openxmlformats.org/officeDocument/2006/customXml" ds:itemID="{BB0A01DB-53DB-4564-A98A-BEBAC7C619F1}">
  <ds:schemaRefs/>
</ds:datastoreItem>
</file>

<file path=customXml/itemProps13.xml><?xml version="1.0" encoding="utf-8"?>
<ds:datastoreItem xmlns:ds="http://schemas.openxmlformats.org/officeDocument/2006/customXml" ds:itemID="{A8115729-E4A7-461E-A0C3-799F89CF5395}">
  <ds:schemaRefs/>
</ds:datastoreItem>
</file>

<file path=customXml/itemProps14.xml><?xml version="1.0" encoding="utf-8"?>
<ds:datastoreItem xmlns:ds="http://schemas.openxmlformats.org/officeDocument/2006/customXml" ds:itemID="{D715ECB1-4EE1-4AE2-8B24-94B8792FF7BF}">
  <ds:schemaRefs/>
</ds:datastoreItem>
</file>

<file path=customXml/itemProps15.xml><?xml version="1.0" encoding="utf-8"?>
<ds:datastoreItem xmlns:ds="http://schemas.openxmlformats.org/officeDocument/2006/customXml" ds:itemID="{EA726B60-F3E8-4505-AC8A-1AC2B295CA4B}">
  <ds:schemaRefs/>
</ds:datastoreItem>
</file>

<file path=customXml/itemProps16.xml><?xml version="1.0" encoding="utf-8"?>
<ds:datastoreItem xmlns:ds="http://schemas.openxmlformats.org/officeDocument/2006/customXml" ds:itemID="{FA74BA7F-63BB-40FB-B53B-C827198FFB36}">
  <ds:schemaRefs/>
</ds:datastoreItem>
</file>

<file path=customXml/itemProps17.xml><?xml version="1.0" encoding="utf-8"?>
<ds:datastoreItem xmlns:ds="http://schemas.openxmlformats.org/officeDocument/2006/customXml" ds:itemID="{299599D4-8A18-4EE5-BAF5-90CACFAF49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healthy_lifestyle_city_2021</vt:lpstr>
      <vt:lpstr>dataset_power_query</vt:lpstr>
      <vt:lpstr>Merged_Tables</vt:lpstr>
      <vt:lpstr>sun_analysis</vt:lpstr>
      <vt:lpstr>pivot_table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J-B DE LUCA</dc:creator>
  <cp:lastModifiedBy>J-B DE LUCA</cp:lastModifiedBy>
  <dcterms:created xsi:type="dcterms:W3CDTF">2022-05-04T13:08:08Z</dcterms:created>
  <dcterms:modified xsi:type="dcterms:W3CDTF">2022-05-25T10:47:50Z</dcterms:modified>
</cp:coreProperties>
</file>