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obertwoodford/Library/CloudStorage/GoogleDrive-rwoodford@gmail.com/.shortcut-targets-by-id/1HFpyVg3Y3TvcvqHcdOVjv3bSBVAiCNzq/SEC/SEC-card-game/"/>
    </mc:Choice>
  </mc:AlternateContent>
  <xr:revisionPtr revIDLastSave="0" documentId="13_ncr:1_{B4C50985-2BB1-384C-B140-53629A72F8DF}" xr6:coauthVersionLast="47" xr6:coauthVersionMax="47" xr10:uidLastSave="{00000000-0000-0000-0000-000000000000}"/>
  <bookViews>
    <workbookView xWindow="0" yWindow="760" windowWidth="34560" windowHeight="21580" activeTab="3" xr2:uid="{F8231788-E26F-497A-84D5-4BB029B3585E}"/>
  </bookViews>
  <sheets>
    <sheet name="petals" sheetId="5" r:id="rId1"/>
    <sheet name="steps" sheetId="7" r:id="rId2"/>
    <sheet name="tasks" sheetId="6" r:id="rId3"/>
    <sheet name="cards" sheetId="1" r:id="rId4"/>
    <sheet name="tags" sheetId="8" r:id="rId5"/>
    <sheet name="links" sheetId="9" r:id="rId6"/>
    <sheet name="Carbon_costs_validations" sheetId="10" r:id="rId7"/>
    <sheet name="removed-cards" sheetId="4" r:id="rId8"/>
  </sheets>
  <definedNames>
    <definedName name="_xlnm._FilterDatabase" localSheetId="3" hidden="1">cards!$B$1:$X$55</definedName>
    <definedName name="_xlnm._FilterDatabase" localSheetId="7"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4" i="1" l="1"/>
  <c r="Q54" i="1"/>
  <c r="R54" i="1"/>
  <c r="S54" i="1"/>
  <c r="T54" i="1"/>
  <c r="U54" i="1"/>
  <c r="V54" i="1"/>
  <c r="W54" i="1"/>
  <c r="P55" i="1"/>
  <c r="Q55" i="1"/>
  <c r="R55" i="1"/>
  <c r="S55" i="1"/>
  <c r="T55" i="1"/>
  <c r="U55" i="1"/>
  <c r="V55" i="1"/>
  <c r="W55" i="1"/>
  <c r="J8" i="7"/>
  <c r="G8" i="7"/>
  <c r="H8" i="7"/>
  <c r="H12" i="5"/>
  <c r="H2" i="6"/>
  <c r="I3" i="6"/>
  <c r="I4" i="6"/>
  <c r="I5" i="6"/>
  <c r="I6" i="6"/>
  <c r="I7" i="6"/>
  <c r="I8" i="6"/>
  <c r="I9" i="6"/>
  <c r="I10" i="6"/>
  <c r="I11" i="6"/>
  <c r="I12" i="6"/>
  <c r="I13" i="6"/>
  <c r="I14" i="6"/>
  <c r="I15" i="6"/>
  <c r="I16" i="6"/>
  <c r="I17" i="6"/>
  <c r="I18" i="6"/>
  <c r="I2" i="6"/>
  <c r="J3" i="7"/>
  <c r="J4" i="7"/>
  <c r="J5" i="7"/>
  <c r="J6" i="7"/>
  <c r="J7" i="7"/>
  <c r="J2" i="7"/>
  <c r="G2" i="9" l="1"/>
  <c r="G3" i="9"/>
  <c r="G4" i="9"/>
  <c r="G5" i="9"/>
  <c r="G6" i="9"/>
  <c r="G7" i="9"/>
  <c r="G8" i="9"/>
  <c r="G9" i="9"/>
  <c r="G10" i="9"/>
  <c r="G11" i="9"/>
  <c r="W53" i="1"/>
  <c r="W51" i="1"/>
  <c r="S53" i="1"/>
  <c r="S2" i="1"/>
  <c r="S3" i="1"/>
  <c r="S4" i="1"/>
  <c r="S30" i="1"/>
  <c r="S31" i="1"/>
  <c r="S32" i="1"/>
  <c r="S33" i="1"/>
  <c r="S34" i="1"/>
  <c r="S35" i="1"/>
  <c r="S36" i="1"/>
  <c r="S37" i="1"/>
  <c r="S38" i="1"/>
  <c r="S39" i="1"/>
  <c r="S40" i="1"/>
  <c r="S41" i="1"/>
  <c r="S42" i="1"/>
  <c r="S43" i="1"/>
  <c r="S44" i="1"/>
  <c r="S5" i="1"/>
  <c r="S6" i="1"/>
  <c r="S7" i="1"/>
  <c r="S8" i="1"/>
  <c r="S9" i="1"/>
  <c r="S10" i="1"/>
  <c r="S11" i="1"/>
  <c r="S12" i="1"/>
  <c r="S13" i="1"/>
  <c r="S14" i="1"/>
  <c r="S15" i="1"/>
  <c r="S16" i="1"/>
  <c r="S17" i="1"/>
  <c r="S18" i="1"/>
  <c r="S19" i="1"/>
  <c r="S20" i="1"/>
  <c r="S21" i="1"/>
  <c r="S22" i="1"/>
  <c r="S23" i="1"/>
  <c r="S24" i="1"/>
  <c r="S25" i="1"/>
  <c r="S26" i="1"/>
  <c r="S27" i="1"/>
  <c r="S28" i="1"/>
  <c r="S29" i="1"/>
  <c r="S45" i="1"/>
  <c r="S46" i="1"/>
  <c r="S47" i="1"/>
  <c r="S48" i="1"/>
  <c r="S49" i="1"/>
  <c r="S50" i="1"/>
  <c r="S51" i="1"/>
  <c r="S52" i="1"/>
  <c r="Q2" i="1"/>
  <c r="R2" i="1"/>
  <c r="R3" i="1"/>
  <c r="R4" i="1"/>
  <c r="R30" i="1"/>
  <c r="R31" i="1"/>
  <c r="R32" i="1"/>
  <c r="R33" i="1"/>
  <c r="R34" i="1"/>
  <c r="R35" i="1"/>
  <c r="R36" i="1"/>
  <c r="R37" i="1"/>
  <c r="R38" i="1"/>
  <c r="R39" i="1"/>
  <c r="R40" i="1"/>
  <c r="R41" i="1"/>
  <c r="R42" i="1"/>
  <c r="R43" i="1"/>
  <c r="R44" i="1"/>
  <c r="R5" i="1"/>
  <c r="R6" i="1"/>
  <c r="R7" i="1"/>
  <c r="R8" i="1"/>
  <c r="R9" i="1"/>
  <c r="R10" i="1"/>
  <c r="R11" i="1"/>
  <c r="R12" i="1"/>
  <c r="R13" i="1"/>
  <c r="R14" i="1"/>
  <c r="R15" i="1"/>
  <c r="R16" i="1"/>
  <c r="R17" i="1"/>
  <c r="R18" i="1"/>
  <c r="R19" i="1"/>
  <c r="R20" i="1"/>
  <c r="R21" i="1"/>
  <c r="R22" i="1"/>
  <c r="R23" i="1"/>
  <c r="R24" i="1"/>
  <c r="R25" i="1"/>
  <c r="R26" i="1"/>
  <c r="R27" i="1"/>
  <c r="R28" i="1"/>
  <c r="R29" i="1"/>
  <c r="R45" i="1"/>
  <c r="R46" i="1"/>
  <c r="R47" i="1"/>
  <c r="R48" i="1"/>
  <c r="R49" i="1"/>
  <c r="R50" i="1"/>
  <c r="R51" i="1"/>
  <c r="R52" i="1"/>
  <c r="R53" i="1"/>
  <c r="H2" i="7"/>
  <c r="H3" i="7"/>
  <c r="H4" i="7"/>
  <c r="H5" i="7"/>
  <c r="H6" i="7"/>
  <c r="H7" i="7"/>
  <c r="U53" i="1"/>
  <c r="U2" i="1"/>
  <c r="U3" i="1"/>
  <c r="U4" i="1"/>
  <c r="U30" i="1"/>
  <c r="U31" i="1"/>
  <c r="U32" i="1"/>
  <c r="U33" i="1"/>
  <c r="U34" i="1"/>
  <c r="U35" i="1"/>
  <c r="U36" i="1"/>
  <c r="U37" i="1"/>
  <c r="U38" i="1"/>
  <c r="U39" i="1"/>
  <c r="U40" i="1"/>
  <c r="U41" i="1"/>
  <c r="U42" i="1"/>
  <c r="U43" i="1"/>
  <c r="U44" i="1"/>
  <c r="U5" i="1"/>
  <c r="U6" i="1"/>
  <c r="U7" i="1"/>
  <c r="U8" i="1"/>
  <c r="U9" i="1"/>
  <c r="U10" i="1"/>
  <c r="U11" i="1"/>
  <c r="U12" i="1"/>
  <c r="U13" i="1"/>
  <c r="U14" i="1"/>
  <c r="U15" i="1"/>
  <c r="U16" i="1"/>
  <c r="U17" i="1"/>
  <c r="U18" i="1"/>
  <c r="U19" i="1"/>
  <c r="U20" i="1"/>
  <c r="U21" i="1"/>
  <c r="U22" i="1"/>
  <c r="U23" i="1"/>
  <c r="U24" i="1"/>
  <c r="U25" i="1"/>
  <c r="U26" i="1"/>
  <c r="U27" i="1"/>
  <c r="U28" i="1"/>
  <c r="U29" i="1"/>
  <c r="U45" i="1"/>
  <c r="U46" i="1"/>
  <c r="U47" i="1"/>
  <c r="U48" i="1"/>
  <c r="U49" i="1"/>
  <c r="U50" i="1"/>
  <c r="U51" i="1"/>
  <c r="U52" i="1"/>
  <c r="H8" i="5"/>
  <c r="H9" i="5"/>
  <c r="H10" i="5"/>
  <c r="H11" i="5"/>
  <c r="H2" i="5"/>
  <c r="H3" i="5"/>
  <c r="H4" i="5"/>
  <c r="H5" i="5"/>
  <c r="H6" i="5"/>
  <c r="H7" i="5"/>
  <c r="G3" i="7"/>
  <c r="W10" i="1" s="1"/>
  <c r="G4" i="7"/>
  <c r="W30" i="1" s="1"/>
  <c r="G5" i="7"/>
  <c r="W45" i="1" s="1"/>
  <c r="G6" i="7"/>
  <c r="W50" i="1" s="1"/>
  <c r="G7" i="7"/>
  <c r="W52" i="1" s="1"/>
  <c r="G2" i="7"/>
  <c r="W5" i="1" s="1"/>
  <c r="F2" i="8"/>
  <c r="F3" i="8"/>
  <c r="F4" i="8"/>
  <c r="F5" i="8"/>
  <c r="G2" i="6"/>
  <c r="Q53" i="1"/>
  <c r="Q3" i="1"/>
  <c r="Q4" i="1"/>
  <c r="Q30" i="1"/>
  <c r="Q31" i="1"/>
  <c r="Q32" i="1"/>
  <c r="Q33" i="1"/>
  <c r="Q34" i="1"/>
  <c r="Q35" i="1"/>
  <c r="Q36" i="1"/>
  <c r="Q37" i="1"/>
  <c r="Q38" i="1"/>
  <c r="Q39" i="1"/>
  <c r="Q40" i="1"/>
  <c r="Q41" i="1"/>
  <c r="Q42" i="1"/>
  <c r="Q43" i="1"/>
  <c r="Q44" i="1"/>
  <c r="Q5" i="1"/>
  <c r="Q6" i="1"/>
  <c r="Q7" i="1"/>
  <c r="Q8" i="1"/>
  <c r="Q9" i="1"/>
  <c r="Q10" i="1"/>
  <c r="Q11" i="1"/>
  <c r="Q12" i="1"/>
  <c r="Q13" i="1"/>
  <c r="Q14" i="1"/>
  <c r="Q15" i="1"/>
  <c r="Q16" i="1"/>
  <c r="Q17" i="1"/>
  <c r="Q18" i="1"/>
  <c r="Q19" i="1"/>
  <c r="Q20" i="1"/>
  <c r="Q21" i="1"/>
  <c r="Q22" i="1"/>
  <c r="Q23" i="1"/>
  <c r="Q24" i="1"/>
  <c r="Q25" i="1"/>
  <c r="Q26" i="1"/>
  <c r="Q27" i="1"/>
  <c r="Q28" i="1"/>
  <c r="Q29" i="1"/>
  <c r="Q45" i="1"/>
  <c r="Q46" i="1"/>
  <c r="Q47" i="1"/>
  <c r="Q48" i="1"/>
  <c r="Q49" i="1"/>
  <c r="Q50" i="1"/>
  <c r="Q51" i="1"/>
  <c r="Q52" i="1"/>
  <c r="T53" i="1"/>
  <c r="T2" i="1"/>
  <c r="T3" i="1"/>
  <c r="T4" i="1"/>
  <c r="T30" i="1"/>
  <c r="T31" i="1"/>
  <c r="T32" i="1"/>
  <c r="T33" i="1"/>
  <c r="T34" i="1"/>
  <c r="T35" i="1"/>
  <c r="T36" i="1"/>
  <c r="T37" i="1"/>
  <c r="T38" i="1"/>
  <c r="T39" i="1"/>
  <c r="T40" i="1"/>
  <c r="T41" i="1"/>
  <c r="T42" i="1"/>
  <c r="T43" i="1"/>
  <c r="T44" i="1"/>
  <c r="T5" i="1"/>
  <c r="T6" i="1"/>
  <c r="T7" i="1"/>
  <c r="T8" i="1"/>
  <c r="T9" i="1"/>
  <c r="T10" i="1"/>
  <c r="T11" i="1"/>
  <c r="T12" i="1"/>
  <c r="T13" i="1"/>
  <c r="T14" i="1"/>
  <c r="T15" i="1"/>
  <c r="T16" i="1"/>
  <c r="T17" i="1"/>
  <c r="T18" i="1"/>
  <c r="T19" i="1"/>
  <c r="T20" i="1"/>
  <c r="T21" i="1"/>
  <c r="T22" i="1"/>
  <c r="T23" i="1"/>
  <c r="T24" i="1"/>
  <c r="T25" i="1"/>
  <c r="T26" i="1"/>
  <c r="T27" i="1"/>
  <c r="T28" i="1"/>
  <c r="T29" i="1"/>
  <c r="T45" i="1"/>
  <c r="T46" i="1"/>
  <c r="T47" i="1"/>
  <c r="T48" i="1"/>
  <c r="T49" i="1"/>
  <c r="T50" i="1"/>
  <c r="T51" i="1"/>
  <c r="T52" i="1"/>
  <c r="V2" i="1"/>
  <c r="V3" i="1"/>
  <c r="V4" i="1"/>
  <c r="V30" i="1"/>
  <c r="V31" i="1"/>
  <c r="V32" i="1"/>
  <c r="V33" i="1"/>
  <c r="V34" i="1"/>
  <c r="V35" i="1"/>
  <c r="V36" i="1"/>
  <c r="V37" i="1"/>
  <c r="V38" i="1"/>
  <c r="V39" i="1"/>
  <c r="V40" i="1"/>
  <c r="V41" i="1"/>
  <c r="V42" i="1"/>
  <c r="V43" i="1"/>
  <c r="V44" i="1"/>
  <c r="V5" i="1"/>
  <c r="V6" i="1"/>
  <c r="V7" i="1"/>
  <c r="V8" i="1"/>
  <c r="V9" i="1"/>
  <c r="V10" i="1"/>
  <c r="V11" i="1"/>
  <c r="V12" i="1"/>
  <c r="V13" i="1"/>
  <c r="V14" i="1"/>
  <c r="V15" i="1"/>
  <c r="V16" i="1"/>
  <c r="V17" i="1"/>
  <c r="V18" i="1"/>
  <c r="V19" i="1"/>
  <c r="V20" i="1"/>
  <c r="V21" i="1"/>
  <c r="V22" i="1"/>
  <c r="V23" i="1"/>
  <c r="V24" i="1"/>
  <c r="V25" i="1"/>
  <c r="V26" i="1"/>
  <c r="V27" i="1"/>
  <c r="V28" i="1"/>
  <c r="V29" i="1"/>
  <c r="V45" i="1"/>
  <c r="V46" i="1"/>
  <c r="V47" i="1"/>
  <c r="V48" i="1"/>
  <c r="V49" i="1"/>
  <c r="V50" i="1"/>
  <c r="V51" i="1"/>
  <c r="V52" i="1"/>
  <c r="V53" i="1"/>
  <c r="P2" i="1"/>
  <c r="P3" i="1"/>
  <c r="P4" i="1"/>
  <c r="P30" i="1"/>
  <c r="P31" i="1"/>
  <c r="P32" i="1"/>
  <c r="P33" i="1"/>
  <c r="P34" i="1"/>
  <c r="P35" i="1"/>
  <c r="P36" i="1"/>
  <c r="P37" i="1"/>
  <c r="P38" i="1"/>
  <c r="P39" i="1"/>
  <c r="P40" i="1"/>
  <c r="P41" i="1"/>
  <c r="P42" i="1"/>
  <c r="P43" i="1"/>
  <c r="P44" i="1"/>
  <c r="P5" i="1"/>
  <c r="P6" i="1"/>
  <c r="P7" i="1"/>
  <c r="P8" i="1"/>
  <c r="P9" i="1"/>
  <c r="P10" i="1"/>
  <c r="P11" i="1"/>
  <c r="P12" i="1"/>
  <c r="P13" i="1"/>
  <c r="P14" i="1"/>
  <c r="P15" i="1"/>
  <c r="P16" i="1"/>
  <c r="P17" i="1"/>
  <c r="P18" i="1"/>
  <c r="P19" i="1"/>
  <c r="P20" i="1"/>
  <c r="P21" i="1"/>
  <c r="P22" i="1"/>
  <c r="P23" i="1"/>
  <c r="P24" i="1"/>
  <c r="P25" i="1"/>
  <c r="P26" i="1"/>
  <c r="P27" i="1"/>
  <c r="P28" i="1"/>
  <c r="P29" i="1"/>
  <c r="P45" i="1"/>
  <c r="P46" i="1"/>
  <c r="P47" i="1"/>
  <c r="P48" i="1"/>
  <c r="P49" i="1"/>
  <c r="P50" i="1"/>
  <c r="P51" i="1"/>
  <c r="P52" i="1"/>
  <c r="P53" i="1"/>
  <c r="O18" i="4"/>
  <c r="M17" i="4"/>
  <c r="M16" i="4"/>
  <c r="L13" i="4"/>
  <c r="L12" i="4"/>
  <c r="L11" i="4"/>
  <c r="L10" i="4"/>
  <c r="L9" i="4"/>
  <c r="L8" i="4"/>
  <c r="L7" i="4"/>
  <c r="L6" i="4"/>
  <c r="L5" i="4"/>
  <c r="L4" i="4"/>
  <c r="L3" i="4"/>
  <c r="L2" i="4"/>
  <c r="W8" i="1" l="1"/>
  <c r="W38" i="1"/>
  <c r="W3" i="1"/>
  <c r="W28" i="1"/>
  <c r="W27" i="1"/>
  <c r="W18" i="1"/>
  <c r="W17" i="1"/>
  <c r="W29" i="1"/>
  <c r="W19" i="1"/>
  <c r="W9" i="1"/>
  <c r="W39" i="1"/>
  <c r="W4" i="1"/>
  <c r="W7" i="1"/>
  <c r="W37" i="1"/>
  <c r="W2" i="1"/>
  <c r="W26" i="1"/>
  <c r="W16" i="1"/>
  <c r="W6" i="1"/>
  <c r="W36" i="1"/>
  <c r="W25" i="1"/>
  <c r="W15" i="1"/>
  <c r="W35" i="1"/>
  <c r="W49" i="1"/>
  <c r="W24" i="1"/>
  <c r="W14" i="1"/>
  <c r="W44" i="1"/>
  <c r="W34" i="1"/>
  <c r="W48" i="1"/>
  <c r="W23" i="1"/>
  <c r="W13" i="1"/>
  <c r="W43" i="1"/>
  <c r="W33" i="1"/>
  <c r="W47" i="1"/>
  <c r="W22" i="1"/>
  <c r="W12" i="1"/>
  <c r="W42" i="1"/>
  <c r="W32" i="1"/>
  <c r="W46" i="1"/>
  <c r="W21" i="1"/>
  <c r="W11" i="1"/>
  <c r="W41" i="1"/>
  <c r="W31" i="1"/>
  <c r="W20" i="1"/>
  <c r="W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tc={15FCFE84-0919-436E-A72F-80E191A9021C}</author>
  </authors>
  <commentList>
    <comment ref="H1" authorId="0" shapeId="0" xr:uid="{15FCFE84-0919-436E-A72F-80E191A9021C}">
      <text>
        <t xml:space="preserve">[Threaded comment]
Your version of Excel allows you to read this threaded comment; however, any edits to it will get removed if the file is opened in a newer version of Excel. Learn more: https://go.microsoft.com/fwlink/?linkid=870924
Comment:
    :TODO: take all the titles out of the web templating and possibly also this file and just key off numbers, if it works.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tc={9DAC3726-70B4-4B9E-A1DB-BA828A609648}</author>
    <author>tc={281F8E7C-14B1-4A08-9A60-7E27D390CA35}</author>
    <author>tc={16B02D2F-21EE-42E8-A46A-9B38A61F4F5F}</author>
    <author>tc={AF630132-2DB5-4703-8DA1-C139C5C05401}</author>
    <author>tc={C9C543F3-CC8C-4885-8DC3-4944814014A7}</author>
    <author>tc={720D469E-1947-41D1-AE2A-5ABDBF0161C5}</author>
    <author>tc={7A9BE491-813D-4CC7-9F3E-FA925693F86B}</author>
    <author>tc={39555106-04A8-47C5-A7D6-FD8EFD078EFD}</author>
    <author>tc={4BDC575A-125A-44F5-BEE9-B33A3E357294}</author>
    <author>tc={CA7E0AF6-3069-4AB0-ACD1-F60B3B2AA8A3}</author>
    <author>tc={F1965BF6-6CDD-403F-9B0D-F47E5BEC69F6}</author>
    <author>tc={F0131C2E-0422-4235-BAA9-F4AE821CD2DB}</author>
    <author>tc={660906FA-43FA-45BF-98D0-50836F2D4141}</author>
  </authors>
  <commentList>
    <comment ref="M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O1" authorId="1" shapeId="0" xr:uid="{9DAC3726-70B4-4B9E-A1DB-BA828A609648}">
      <text>
        <t>[Threaded comment]
Your version of Excel allows you to read this threaded comment; however, any edits to it will get removed if the file is opened in a newer version of Excel. Learn more: https://go.microsoft.com/fwlink/?linkid=870924
Comment:
    I see this is an icon on cards you can omit if you move to localised heating, although it's a spectrum really.</t>
      </text>
    </comment>
    <comment ref="V1" authorId="2" shapeId="0" xr:uid="{281F8E7C-14B1-4A08-9A60-7E27D390CA3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X1" authorId="3"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B2" authorId="4"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B5" authorId="5"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B6" authorId="6"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X6" authorId="7"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X15" authorId="8"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B30" authorId="9"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B46" authorId="10"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B49" authorId="11"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I51"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G52"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B1" authorId="0" shapeId="0" xr:uid="{3B9D740D-02AB-4DBA-9349-3B4AB8A8CFE1}">
      <text>
        <r>
          <rPr>
            <b/>
            <sz val="9"/>
            <color rgb="FF000000"/>
            <rFont val="Tahoma"/>
            <family val="2"/>
          </rPr>
          <t>Jean Carletta:</t>
        </r>
        <r>
          <rPr>
            <sz val="9"/>
            <color rgb="FF000000"/>
            <rFont val="Tahoma"/>
            <family val="2"/>
          </rPr>
          <t xml:space="preserve">
</t>
        </r>
        <r>
          <rPr>
            <sz val="9"/>
            <color rgb="FF000000"/>
            <rFont val="Tahoma"/>
            <family val="2"/>
          </rPr>
          <t>this row is an example.  If we want two cards to have the same link, we will need to put it in twice.  This is appropriate as the tagline could be different each time to say why we give the link.</t>
        </r>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<sst xmlns="http://schemas.openxmlformats.org/spreadsheetml/2006/main" count="993" uniqueCount="576">
  <si>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</si>
  <si>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</si>
  <si>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</si>
  <si>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</si>
  <si>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</si>
  <si>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</si>
  <si>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</si>
  <si>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</si>
  <si>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</si>
  <si>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</si>
  <si>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</si>
  <si>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</si>
  <si>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</si>
  <si>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</si>
  <si>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</si>
  <si>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</si>
  <si>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</si>
  <si>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</si>
  <si>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</si>
  <si>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</si>
  <si>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</si>
  <si>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</si>
  <si>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</si>
  <si>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</si>
  <si>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</si>
  <si>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</si>
  <si>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</si>
  <si>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</si>
  <si>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</si>
  <si>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</si>
  <si>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</si>
  <si>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</si>
  <si>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</si>
  <si>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</si>
  <si>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</si>
  <si>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</si>
  <si>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</si>
  <si>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</si>
  <si>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</si>
  <si>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</si>
  <si>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</si>
  <si>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</si>
  <si>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</si>
  <si>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</si>
  <si>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</si>
  <si>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</si>
  <si>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</si>
  <si>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</si>
  <si>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</si>
  <si>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</si>
  <si>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</si>
  <si>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</si>
  <si>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</si>
  <si>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</si>
  <si>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</si>
  <si>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</si>
  <si>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</si>
  <si>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</si>
  <si>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</si>
  <si>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</si>
  <si>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</si>
  <si>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</si>
  <si>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</si>
  <si>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</si>
  <si>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</si>
  <si>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</si>
  <si>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</si>
  <si>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</si>
  <si>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</si>
  <si>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</si>
  <si>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</si>
  <si>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</si>
  <si>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</si>
  <si>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</si>
  <si>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</si>
  <si>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</si>
  <si>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</si>
  <si>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</si>
  <si>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</si>
  <si>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</si>
  <si>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</si>
  <si>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</si>
  <si>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</si>
  <si>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Change how users influence the heating</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</si>
  <si>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</si>
  <si>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</si>
  <si>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</si>
  <si>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</si>
  <si>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</si>
  <si>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</si>
  <si>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</si>
  <si>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</si>
  <si>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</si>
  <si>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</si>
  <si>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</si>
  <si>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</si>
  <si>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</si>
  <si>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</si>
  <si>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</si>
  <si>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</si>
  <si>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</si>
  <si>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</si>
  <si>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</si>
  <si>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</si>
  <si>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</si>
  <si>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</si>
  <si>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</si>
  <si>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</si>
  <si>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</si>
  <si>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</si>
  <si>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</si>
  <si>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</si>
  <si>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</si>
  <si>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</si>
  <si>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</si>
  <si>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</si>
  <si>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</si>
  <si>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</si>
  <si>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</si>
  <si>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</si>
  <si>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</si>
  <si>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</si>
  <si>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</si>
  <si>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</si>
  <si>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</si>
  <si>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</si>
  <si>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</si>
  <si>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</si>
  <si>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</si>
  <si>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</si>
  <si>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</si>
  <si>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</si>
  <si>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</si>
  <si>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</si>
  <si>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</si>
  <si>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</si>
  <si>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</si>
  <si>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</si>
  <si>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</si>
  <si>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</si>
  <si>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</si>
  <si>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</si>
  <si>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</si>
  <si>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</si>
  <si>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</si>
  <si>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</si>
  <si>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</si>
  <si>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</si>
  <si>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</si>
  <si>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</si>
  <si>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</si>
  <si>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</si>
  <si>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</si>
  <si>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</si>
  <si>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</si>
  <si>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</si>
  <si>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</si>
  <si>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</si>
  <si>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</si>
  <si>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</si>
  <si>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</si>
  <si>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</si>
  <si>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</si>
  <si>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</si>
  <si>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</si>
  <si>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</si>
  <si>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</si>
  <si>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</si>
  <si>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</si>
  <si>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</si>
  <si>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</si>
  <si>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</si>
  <si>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</si>
  <si>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</si>
  <si>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</si>
  <si>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</si>
  <si>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</si>
  <si>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</si>
  <si>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</si>
  <si>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</si>
  <si>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</si>
  <si>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</si>
  <si>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</si>
  <si>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</si>
  <si>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</si>
  <si>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</si>
  <si>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</si>
  <si>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</si>
  <si>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</si>
  <si>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</si>
  <si>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</si>
  <si>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</si>
  <si>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</si>
  <si>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</si>
  <si>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</si>
  <si>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</si>
  <si>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</si>
  <si>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</si>
  <si>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</si>
  <si>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</si>
  <si>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</si>
  <si>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&lt;p&gt;If a building falls into disrepair, this has a huge carbon cost.  Our most important action is following the advice in your quinquennial survey.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</si>
  <si>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</si>
  <si>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</si>
  <si>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Chimneys can have their airflow reduced with a chimney balloon, chimney cap, or a board covering the hearth, but they do need some airflow.&lt;/p&gt;</t>
  </si>
  <si>
    <t>&lt;p&gt;Extractor fans are useful in some spaces to remove moist or stale air, but they also cause heat loss. It’s possible to get extractor fans that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</si>
  <si>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or are blinds that attach to the window frame.  Some home sewers can make cheap but effective curtains and blinds.  &lt;/p&gt;&lt;p&gt; You can put a curtain on a fire exit to help during a building’s warmup, but it must be left open when people are in. &lt;/p&gt;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</si>
  <si>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your nose, or a relative humidity sensor, will tell you.  The Health and Safety Executive has guidance about using a CO2 monitor for health safety checks.&lt;/p&gt;</t>
  </si>
  <si>
    <t>&lt;p&gt;If a radiator is mounted on a cold external wall, it will lose much of the heat to the wall, not to the air in the room. There are products you can mount behind these radiators with foil on one side and insulation on the other. They help by reflecting the heat back into the room.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</si>
  <si>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</si>
  <si>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</si>
  <si>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smaller.&lt;/p&gt;</t>
  </si>
  <si>
    <t>&lt;p&gt;You don’t want to lose heat to the wrong spaces.  Unless your pipes are contributing useful heating, they should be insulated, including in the boiler room.  A good installer will insulate all the tricky bits of pipework, not just the straight lengths.&lt;/p&gt;&lt;p&gt;  It’s also important to insulate hot water cylinders.  Modern cylinders often have hardened foam insulation but older ones might need more.  The modern standard is 80mm.  You can “top up” with a cylinder jacket of the right size.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</si>
  <si>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</si>
  <si>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</si>
  <si>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</si>
  <si>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</si>
  <si>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</si>
  <si>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 &lt;/p&gt;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</si>
  <si>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 We expect future energy efficiency consultants to give better advice than they can currently - if you can give them the data. &lt;/p&gt;&lt;p&gt;Some installers are badly trained so you may need to be persistent if it doesn’t work.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</si>
  <si>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</si>
  <si>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</si>
  <si>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</si>
  <si>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</si>
  <si>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</si>
  <si>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</si>
  <si>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</si>
  <si>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</si>
  <si>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</si>
  <si>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</si>
  <si>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</si>
  <si>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</si>
  <si>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&lt;p&gt;Sometimes a building will have several halls, all of them lightly used, and just moving people so they are in the same or adjacent spaces will save on heating.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</si>
  <si>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</si>
  <si>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&lt;p&gt;Electric heating and urns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</si>
  <si>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</si>
  <si>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</si>
  <si>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&lt;p&gt;If you can’t address heat loss, it doesn’t make sense to try to heat the air and keep it in the building.  Instead, you could install infrared panels that act like mini suns for use just when people are in.  There are churches that use them successfully as the sole heating in worship spaces,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</si>
  <si>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</si>
  <si>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</si>
  <si>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</si>
  <si>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</si>
  <si>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</si>
  <si>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</si>
  <si>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</si>
  <si>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</si>
  <si>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</si>
  <si>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</si>
  <si>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</si>
  <si>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</si>
  <si>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&lt;p&gt;It’s expensive and difficult to heat air and keep it in an old leaky building. Even if your building is so well used you can afford heat loss measures, your building could be difficult to treat. Try the infrared panel and heated seating cards plus approaches that reduce the impact of really cold surfaces, like carpets, curtains and wall hangings. Although these do heat the air some, they mostly make people comfortable through radiation or conduction, so they reduce draughts and make heat loss much less important. Running costs are also proportional to space use, reducing financial risk.&lt;/p&gt;</t>
  </si>
  <si>
    <t>&lt;p&gt;Some churches have already decided that the best-dressed worshippers are wearing blankets. Others are rethinking the convention that only women and bishops wear hats indoors and wondering how the congregation would feel about processional hymns.  One church hierarchy is wondering whether they can require all congregations to worship in their halls December to February - it’s more intimate and suits some people better.  If nothing else, perhaps this card will lead to some interesting conversations about how we worship and why.&lt;/p&gt;</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</si>
  <si>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</si>
  <si>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</si>
  <si>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</si>
  <si>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</si>
  <si>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&lt;p&gt;Carbon offsetting is controversial but everyone agrees on one thing:  it should never be used as an excuse for failing to make every carbon reduction possible. If you intend to go this route, take the other cards very seriously and evaluate your choices carefully.  For instance, trees only store carbon temporarily and it can be twenty years before they capture what the schemes promise - if they survive that long.   Sometimes offsetting displaces local communities, funds things that would have happened anyway, or lets someone else claim the same tonne of carbon reduction. PEG recommend that carbon offsetting only be used to counterbalance ‘residual’ emissions – emissions that are left after all reasonable efforts have been exhausted to abate them.&lt;/p&gt;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</si>
  <si>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</si>
  <si>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</si>
  <si>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</si>
  <si>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</si>
  <si>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</si>
  <si>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cost_number</t>
  </si>
  <si>
    <t>web_carbon</t>
  </si>
  <si>
    <t>nav_order</t>
  </si>
  <si>
    <t>Consider your worship patterns</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</si>
  <si>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</si>
  <si>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</si>
  <si>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</si>
  <si>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</si>
  <si>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</si>
  <si>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</si>
  <si>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</si>
  <si>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</si>
  <si>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</si>
  <si>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</si>
  <si>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</si>
  <si>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</si>
  <si>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</si>
  <si>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</si>
  <si>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</si>
  <si>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</si>
  <si>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</si>
  <si>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</si>
  <si>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</si>
  <si>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</si>
  <si>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</si>
  <si>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</si>
  <si>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</si>
  <si>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</si>
  <si>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</si>
  <si>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</si>
  <si>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Take the advice of experts, including getting a smart meter so they have the data they need..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</si>
  <si>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</si>
  <si>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</si>
  <si>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</si>
  <si>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</si>
  <si>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</si>
  <si>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</si>
  <si>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</si>
  <si>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</si>
  <si>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</si>
  <si>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</si>
  <si>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</si>
  <si>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</si>
  <si>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Follow SEC policy and guidelines on divestment and investments. Consider supporting the work of the Bright Now campaign (Operation Noah) and Make My Money Matter</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</si>
  <si>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</si>
  <si>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</si>
  <si>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</si>
  <si>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</si>
  <si>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</si>
  <si>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</si>
  <si>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</si>
  <si>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</si>
  <si>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</si>
  <si>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</si>
  <si>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</si>
  <si>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</si>
  <si>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</si>
  <si>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</si>
  <si>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</si>
  <si>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</si>
  <si>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</si>
  <si>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</si>
  <si>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</si>
  <si>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</si>
  <si>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</si>
  <si>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</si>
  <si>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</si>
  <si>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</si>
  <si>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</si>
  <si>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</si>
  <si>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</si>
  <si>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</si>
  <si>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</si>
  <si>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</si>
  <si>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</si>
  <si>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</si>
  <si>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</si>
  <si>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</si>
  <si>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</si>
  <si>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</si>
  <si>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</si>
  <si>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</si>
  <si>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</si>
  <si>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</si>
  <si>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</si>
  <si>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</si>
  <si>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</si>
  <si>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</si>
  <si>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</si>
  <si>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</si>
  <si>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</si>
  <si>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</si>
  <si>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</si>
  <si>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</si>
  <si>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</si>
  <si>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</si>
  <si>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</si>
  <si>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</si>
  <si>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</si>
  <si>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</si>
  <si>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</si>
  <si>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</si>
  <si>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</si>
  <si>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</si>
  <si>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</si>
  <si>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</si>
  <si>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</si>
  <si>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</si>
  <si>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</si>
  <si>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</si>
  <si>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</si>
  <si>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</si>
  <si>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</si>
  <si>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</si>
  <si>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</si>
  <si>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</si>
  <si>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</si>
  <si>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</si>
  <si>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</si>
  <si>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</si>
  <si>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</si>
  <si>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</si>
  <si>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</si>
  <si>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</si>
  <si>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</si>
  <si>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</si>
  <si>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</si>
  <si>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</si>
  <si>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</si>
  <si>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</si>
  <si>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</si>
  <si>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</si>
  <si>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</si>
  <si>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</si>
  <si>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</si>
  <si>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</si>
  <si>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</si>
  <si>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</si>
  <si>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</si>
  <si>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</si>
  <si>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</si>
  <si>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</si>
  <si>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</si>
  <si>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</si>
  <si>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</si>
  <si>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</si>
  <si>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</si>
  <si>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</si>
  <si>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</si>
  <si>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Apply for a Scottish Government’s Community and Renewable Energy Scheme (CARES) grant of up to 80% of eligible costs up to a maximum of £80k.   Although they will only contribute for premises that will be well-used by the local community, they think our workshops will lead you to applications they can get behind even if they don't quite "fit" the description - so don't assume, give them a call!</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</si>
  <si>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</si>
  <si>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</si>
  <si>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</si>
  <si>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</si>
  <si>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</si>
  <si>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</si>
  <si>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</si>
  <si>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</si>
  <si>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</si>
  <si>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</si>
  <si>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</si>
  <si>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</si>
  <si>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</si>
  <si>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</si>
  <si>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</si>
  <si>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</si>
  <si>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</si>
  <si>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</si>
  <si>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</si>
  <si>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</si>
  <si>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heat_people</t>
  </si>
  <si>
    <t>heat_air</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</si>
  <si>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</si>
  <si>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</si>
  <si>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</si>
  <si>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</si>
  <si>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</si>
  <si>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graphic</t>
  </si>
  <si>
    <t>link_url</t>
  </si>
  <si>
    <t>carbon_number</t>
  </si>
  <si>
    <t>text_colour</t>
  </si>
  <si>
    <t>FFFFFF</t>
  </si>
  <si>
    <t>FEEB15</t>
  </si>
  <si>
    <t>petal</t>
  </si>
  <si>
    <t>step</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</si>
  <si>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</si>
  <si>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</si>
  <si>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</si>
  <si>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</si>
  <si>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</si>
  <si>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</si>
  <si>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</si>
  <si>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</si>
  <si>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</si>
  <si>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</si>
  <si>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</si>
  <si>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</si>
  <si>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</si>
  <si>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</si>
  <si>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</si>
  <si>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</si>
  <si>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</si>
  <si>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</si>
  <si>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</si>
  <si>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</si>
  <si>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step_graphic</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</si>
  <si>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</si>
  <si>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</si>
  <si>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</si>
  <si>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</si>
  <si>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</si>
  <si>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</si>
  <si>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</si>
  <si>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</si>
  <si>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</si>
  <si>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</si>
  <si>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</si>
  <si>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</si>
  <si>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</si>
  <si>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</si>
  <si>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</si>
  <si>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</si>
  <si>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</si>
  <si>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</si>
  <si>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</si>
  <si>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</si>
  <si>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</si>
  <si>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</si>
  <si>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</si>
  <si>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</si>
  <si>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</si>
  <si>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</si>
  <si>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</si>
  <si>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</si>
  <si>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</si>
  <si>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</si>
  <si>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</si>
  <si>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card_number2</t>
  </si>
  <si>
    <t>HELP HERE</t>
  </si>
  <si>
    <t>T1.01</t>
  </si>
  <si>
    <t>T1.02</t>
  </si>
  <si>
    <t>T1.03</t>
  </si>
  <si>
    <t>T1.04</t>
  </si>
  <si>
    <t>T1.05</t>
  </si>
  <si>
    <t>T1.06</t>
  </si>
  <si>
    <t>T1.07</t>
  </si>
  <si>
    <t>T1.08</t>
  </si>
  <si>
    <t>T1.09</t>
  </si>
  <si>
    <t>T2.01</t>
  </si>
  <si>
    <t>T2.02</t>
  </si>
  <si>
    <t>T2.03</t>
  </si>
  <si>
    <t>T9.01</t>
  </si>
  <si>
    <t>T9.03</t>
  </si>
  <si>
    <t>task_title</t>
  </si>
  <si>
    <t>1 - Basic Steps</t>
  </si>
  <si>
    <t>2 - Reduce Energy Demand</t>
  </si>
  <si>
    <t>3 - Address Heat Loss</t>
  </si>
  <si>
    <t>4 - Decarbonise </t>
  </si>
  <si>
    <t>5 - Generate Energy</t>
  </si>
  <si>
    <t>6 - Finance Change Elsewhere</t>
  </si>
  <si>
    <t>petal_title</t>
  </si>
  <si>
    <t>petal_tagline</t>
  </si>
  <si>
    <t>petal_name</t>
  </si>
  <si>
    <t>Menu Special for validation in other sheets</t>
  </si>
  <si>
    <t>step_title</t>
  </si>
  <si>
    <t>card_title</t>
  </si>
  <si>
    <t>T1.01 - Maintain the building</t>
  </si>
  <si>
    <t>T1.02 - Get your strategy right</t>
  </si>
  <si>
    <t>T1.03 - Take expert advice</t>
  </si>
  <si>
    <t>T1.04 - Heat at the right times</t>
  </si>
  <si>
    <t>T1.05 - Restrict who can change the heating</t>
  </si>
  <si>
    <t>T1.06 - Make your heating more efficient</t>
  </si>
  <si>
    <t>T1.07 - Heat less space</t>
  </si>
  <si>
    <t>T1.08 - Waste less electricity</t>
  </si>
  <si>
    <t>T1.09 - Only heat the water you need</t>
  </si>
  <si>
    <t>T1.10 - Keep warm air in</t>
  </si>
  <si>
    <t>T1.11 - Insulate what you can</t>
  </si>
  <si>
    <t>T1.12 - Improve your glazing</t>
  </si>
  <si>
    <t>T2.01 - Decarbonise your heating</t>
  </si>
  <si>
    <t>T2.02 - Buy green electricity</t>
  </si>
  <si>
    <t>T2.03 - Install solar panels</t>
  </si>
  <si>
    <t>T9.01 - Get grant funding</t>
  </si>
  <si>
    <t>T9.03 - Invest ethically</t>
  </si>
  <si>
    <t>Other</t>
  </si>
  <si>
    <t>associated_step_number</t>
  </si>
  <si>
    <t>7 - Other</t>
  </si>
  <si>
    <t>Finance Changes</t>
  </si>
  <si>
    <t>6 - Finance Changes</t>
  </si>
  <si>
    <t>Gather real-time data with sensors</t>
  </si>
  <si>
    <t>Carbon Emissions Saving Options</t>
  </si>
  <si>
    <t>Cost Saving Options</t>
  </si>
  <si>
    <t>valid_task_strings</t>
  </si>
  <si>
    <t>associated_petal</t>
  </si>
  <si>
    <t>associated_task_number</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</si>
  <si>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a contact number. Your charge Buildings Convenor is the point of contact who would normally perform this role.&lt;/p&gt;</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</si>
  <si>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</si>
  <si>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&lt;p&gt;If your building users can set thermostats or thermostatic radiator valves, groups are likely to be in conflict with each other and could bring in space heaters or leave windows open.  They will also turn thermostats all the way up. Look for controls that make change temporary. Second best is reduced range thermostats or limiting pins or covers.  If you have a room thermostat in one room that turns off heating in rooms with other groups,  smart Thermostatic Radiator Valves (TRVs) might help. &lt;/p&gt;&lt;p&gt;  If your main heating system is very slow, you probably shouldn’t let users turn it on at all. &lt;/p&gt;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</si>
  <si>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</si>
  <si>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 Under-pew heaters can also be considered to perform localised heating.&lt;/p&gt;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</si>
  <si>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there are solar cooperatives that might be willing to take your site on. &lt;/p&gt;</t>
  </si>
  <si>
    <t>Our species has been the cause of such corruption and devastation... that we are in danger ending life as we know it on our planet.</t>
  </si>
  <si>
    <t>Islamic Declaration on Global Climate Change</t>
  </si>
  <si>
    <t>-</t>
  </si>
  <si>
    <t>Actions that should be considered by all</t>
  </si>
  <si>
    <t>step-</t>
  </si>
  <si>
    <t>Proverb</t>
  </si>
  <si>
    <t>Isaac Watts</t>
  </si>
  <si>
    <t>The future belongs to those who give the next generation reason for hope.</t>
  </si>
  <si>
    <t>Teilhard de Chardin</t>
  </si>
  <si>
    <t>Track temperature and relative humidity</t>
  </si>
  <si>
    <t>datalogging</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</si>
  <si>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&lt;br&gt; If you have fancy heating controls, they might already log temperature for you.  &lt;/p&gt;</t>
  </si>
  <si>
    <t>If you can measure something, then you have some control over it.</t>
  </si>
  <si>
    <t>Georg Joachim Rheticus (medieval astronomer)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</si>
</sst>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sz val="12"/>
      <color rgb="FF222222"/>
      <name val="Arial"/>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theme="4"/>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7">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0" fillId="6" borderId="1" xfId="0" applyFill="1" applyBorder="1" applyAlignment="1">
      <alignment wrapText="1"/>
    </xf>
    <xf numFmtId="0" fontId="0" fillId="2" borderId="0" xfId="0" applyFill="1" applyAlignment="1">
      <alignment vertical="top" wrapText="1"/>
    </xf>
    <xf numFmtId="0" fontId="6" fillId="0" borderId="0" xfId="0" applyFont="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11" fillId="5" borderId="0" xfId="0" applyFont="1" applyFill="1"/>
    <xf numFmtId="0" fontId="11" fillId="10" borderId="3" xfId="0" applyFont="1" applyFill="1" applyBorder="1"/>
    <xf numFmtId="0" fontId="0" fillId="7" borderId="0" xfId="0" applyFill="1"/>
    <xf numFmtId="0" fontId="0" fillId="2" borderId="0" xfId="0" applyFill="1"/>
    <xf numFmtId="0" fontId="0" fillId="4" borderId="0" xfId="0" applyFill="1"/>
    <xf numFmtId="0" fontId="0" fillId="2" borderId="0" xfId="0" quotePrefix="1" applyFill="1"/>
    <xf numFmtId="0" fontId="2" fillId="4" borderId="0" xfId="0" applyFont="1" applyFill="1"/>
    <xf numFmtId="49" fontId="0" fillId="0" borderId="0" xfId="0" applyNumberFormat="1"/>
    <xf numFmtId="49" fontId="4" fillId="0" borderId="0" xfId="1" applyNumberFormat="1" applyFont="1"/>
    <xf numFmtId="0" fontId="14" fillId="0" borderId="0" xfId="0" applyFont="1" applyAlignment="1">
      <alignment vertical="center" wrapText="1"/>
    </xf>
    <xf numFmtId="0" fontId="4" fillId="0" borderId="0" xfId="1" applyFont="1"/>
    <xf numFmtId="0" fontId="0" fillId="3" borderId="0" xfId="0" applyFill="1"/>
    <xf numFmtId="0" fontId="4" fillId="3" borderId="0" xfId="1" applyFont="1" applyFill="1"/>
    <xf numFmtId="2" fontId="0" fillId="6" borderId="2" xfId="0" applyNumberFormat="1" applyFill="1" applyBorder="1"/>
    <xf numFmtId="2" fontId="0" fillId="0" borderId="2" xfId="0" applyNumberFormat="1" applyBorder="1"/>
    <xf numFmtId="2" fontId="0" fillId="6" borderId="1" xfId="0" applyNumberFormat="1" applyFill="1" applyBorder="1"/>
    <xf numFmtId="0" fontId="15" fillId="5" borderId="1" xfId="0" applyFont="1" applyFill="1" applyBorder="1" applyAlignment="1">
      <alignment horizontal="left" vertical="top"/>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6" borderId="1" xfId="0" applyFont="1" applyFill="1" applyBorder="1" applyAlignment="1">
      <alignment horizontal="left" vertical="top" wrapText="1"/>
    </xf>
    <xf numFmtId="0" fontId="21" fillId="0" borderId="1" xfId="0" applyFont="1" applyBorder="1" applyAlignment="1">
      <alignment horizontal="left" vertical="top" wrapText="1"/>
    </xf>
    <xf numFmtId="0" fontId="19" fillId="0" borderId="0" xfId="0" applyFont="1" applyAlignment="1">
      <alignment horizontal="left" vertical="top"/>
    </xf>
    <xf numFmtId="0" fontId="16" fillId="0" borderId="0" xfId="0" applyFont="1" applyAlignment="1">
      <alignment vertical="top"/>
    </xf>
    <xf numFmtId="0" fontId="16" fillId="0" borderId="0" xfId="0" applyFont="1" applyAlignment="1">
      <alignment vertical="top" wrapText="1"/>
    </xf>
    <xf numFmtId="0" fontId="1" fillId="0" borderId="0" xfId="0" applyFont="1" applyAlignment="1">
      <alignment vertical="top"/>
    </xf>
    <xf numFmtId="0" fontId="16" fillId="7" borderId="0" xfId="0" applyFont="1" applyFill="1" applyAlignment="1">
      <alignment vertical="top" wrapText="1"/>
    </xf>
    <xf numFmtId="0" fontId="16" fillId="4" borderId="0" xfId="0" applyFont="1" applyFill="1" applyAlignment="1">
      <alignment vertical="top"/>
    </xf>
    <xf numFmtId="0" fontId="16" fillId="4" borderId="0" xfId="0" applyFont="1" applyFill="1" applyAlignment="1">
      <alignment vertical="top" wrapText="1"/>
    </xf>
    <xf numFmtId="0" fontId="0" fillId="9" borderId="0" xfId="0" applyFill="1"/>
    <xf numFmtId="0" fontId="19" fillId="0" borderId="1" xfId="0" applyFont="1" applyBorder="1" applyAlignment="1">
      <alignment horizontal="left" vertical="top"/>
    </xf>
    <xf numFmtId="0" fontId="19" fillId="0" borderId="0" xfId="0" applyFont="1" applyAlignment="1">
      <alignment horizontal="left" vertical="top" wrapText="1"/>
    </xf>
    <xf numFmtId="0" fontId="0" fillId="0" borderId="0" xfId="0" applyAlignment="1">
      <alignment horizontal="right"/>
    </xf>
    <xf numFmtId="0" fontId="19" fillId="0" borderId="0" xfId="0" applyFont="1" applyBorder="1" applyAlignment="1">
      <alignment horizontal="left" vertical="top"/>
    </xf>
    <xf numFmtId="0" fontId="0" fillId="2" borderId="0" xfId="0" applyNumberFormat="1" applyFill="1" applyAlignment="1">
      <alignment vertical="top"/>
    </xf>
    <xf numFmtId="0" fontId="0" fillId="2" borderId="0" xfId="0" applyNumberFormat="1" applyFill="1" applyAlignment="1">
      <alignment vertical="top" wrapText="1"/>
    </xf>
  </cellXfs>
  <cellStyles count="2">
    <cellStyle name="Hyperlink" xfId="1" builtinId="8"/>
    <cellStyle name="Normal" xfId="0" builtinId="0"/>
  </cellStyles>
  <dxfs count="57">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numFmt numFmtId="0" formatCode="General"/>
      <fill>
        <patternFill patternType="solid">
          <fgColor indexed="64"/>
          <bgColor theme="0" tint="-0.14999847407452621"/>
        </patternFill>
      </fill>
    </dxf>
    <dxf>
      <numFmt numFmtId="0" formatCode="General"/>
      <fill>
        <patternFill patternType="solid">
          <fgColor indexed="64"/>
          <bgColor theme="2"/>
        </patternFill>
      </fill>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ill>
        <patternFill patternType="solid">
          <fgColor indexed="64"/>
          <bgColor theme="2"/>
        </patternFill>
      </fill>
    </dxf>
    <dxf>
      <fill>
        <patternFill patternType="solid">
          <fgColor indexed="64"/>
          <bgColor theme="2"/>
        </patternFill>
      </fill>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numFmt numFmtId="0" formatCode="General"/>
      <fill>
        <patternFill patternType="solid">
          <fgColor indexed="64"/>
          <bgColor theme="2"/>
        </patternFill>
      </fill>
    </dxf>
    <dxf>
      <numFmt numFmtId="0" formatCode="General"/>
      <fill>
        <patternFill patternType="solid">
          <fgColor indexed="64"/>
          <bgColor theme="2"/>
        </patternFill>
      </fill>
    </dxf>
    <dxf>
      <alignment horizontal="general" vertical="bottom" textRotation="0" wrapText="1" indent="0" justifyLastLine="0" shrinkToFit="0" readingOrder="0"/>
    </dxf>
    <dxf>
      <numFmt numFmtId="0" formatCode="General"/>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H12" totalsRowShown="0" headerRowDxfId="56">
  <autoFilter ref="A1:H12" xr:uid="{C9CDB72E-1A3C-4849-A384-5B04BE6E5034}"/>
  <tableColumns count="8">
    <tableColumn id="2" xr3:uid="{1B2CE6F9-C86B-475E-B30E-BF389B3C492B}" name="number"/>
    <tableColumn id="7" xr3:uid="{BDCB6F15-5FB3-464F-818B-23AA65998DC0}" name="nav_order"/>
    <tableColumn id="1" xr3:uid="{41A48B1E-E659-4000-AB0D-EFC97926BE7F}" name="petal_title"/>
    <tableColumn id="3" xr3:uid="{C6524A62-59DA-40EF-8613-EEE8FD5B8575}" name="petal_tagline"/>
    <tableColumn id="4" xr3:uid="{2703A938-CDD0-41C4-A21E-489CBE80CB97}" name="icon_shortcode"/>
    <tableColumn id="5" xr3:uid="{6306FBB6-2522-41D3-B779-ACE561C2A712}" name="colour" dataDxfId="55"/>
    <tableColumn id="8" xr3:uid="{CCD5C59E-9CEE-4CD7-97AB-EAD50FB935E3}" name="text_colour" dataDxfId="54" dataCellStyle="Hyperlink"/>
    <tableColumn id="6" xr3:uid="{138DC3FC-A16A-4EE2-9DDD-1250741BE2C1}" name="graphic" dataDxfId="53">
      <calculatedColumnFormula>_xlfn.CONCAT("'@",Table3[[#This Row],[icon_shortcode]],".svg")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H8" totalsRowShown="0">
  <autoFilter ref="A1:H8" xr:uid="{C0A02B47-2868-463F-B73E-EDBEFF8EF946}"/>
  <tableColumns count="8">
    <tableColumn id="1" xr3:uid="{B56CD751-2699-4650-B43D-C77D14F5A456}" name="step_number"/>
    <tableColumn id="2" xr3:uid="{B2AC7531-162C-4BA7-84C1-8ED78CB601A8}" name="step_title"/>
    <tableColumn id="8" xr3:uid="{E99FA1A4-8423-4D34-991B-919E0DCEF5CB}" name="petal_name"/>
    <tableColumn id="3" xr3:uid="{B756D589-EF4D-4089-AB26-A6AA485775F0}" name="tagline" dataDxfId="52"/>
    <tableColumn id="4" xr3:uid="{F2E7C730-B17A-43CC-A6AB-189B9B74A605}" name="icon_shortcode"/>
    <tableColumn id="5" xr3:uid="{17BD6C8F-020D-4FB2-A365-7F60FAAFD63C}" name="icon_alt_text"/>
    <tableColumn id="7" xr3:uid="{45BDAA1E-5B14-47B4-AFAF-CF64DF4AC53B}" name="graphic" dataDxfId="51">
      <calculatedColumnFormula>_xlfn.CONCAT("'@",Table9[[#This Row],[icon_shortcode]],".svg")</calculatedColumnFormula>
    </tableColumn>
    <tableColumn id="9" xr3:uid="{9AE496A3-DE29-411D-8140-CCA15D9BFF4A}" name="petal" dataDxfId="50">
      <calculatedColumnFormula>_xlfn.XLOOKUP(Table9[[#This Row],[petal_name]],Table3[number],Table3[petal_title])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I18" totalsRowShown="0" tableBorderDxfId="49">
  <autoFilter ref="A1:I18" xr:uid="{8CF434CD-8FA1-4015-8C91-40BDB286F677}"/>
  <sortState xmlns:xlrd2="http://schemas.microsoft.com/office/spreadsheetml/2017/richdata2" ref="A2:I18">
    <sortCondition ref="A1:A18"/>
  </sortState>
  <tableColumns count="9">
    <tableColumn id="1" xr3:uid="{474C775D-2B29-4B05-8598-D1B306CEEB18}" name="task_number" dataDxfId="48"/>
    <tableColumn id="7" xr3:uid="{3B784487-660E-45C2-B0A6-F194EC4AC65C}" name="nav_order" dataDxfId="47"/>
    <tableColumn id="2" xr3:uid="{C7800B7D-6F1D-41AF-8F35-8CB8606D631B}" name="task_title" dataDxfId="46"/>
    <tableColumn id="5" xr3:uid="{B84477FA-C495-4A82-93EC-BDAE8A3C86AC}" name="description" dataDxfId="45"/>
    <tableColumn id="3" xr3:uid="{69E7586E-8188-4BB6-B80D-AC8FDF1B2637}" name="petal_number" dataDxfId="44"/>
    <tableColumn id="8" xr3:uid="{92DF9C7B-7B8B-44A2-98FD-E675629CED3D}" name="step_number"/>
    <tableColumn id="4" xr3:uid="{DB722B24-BED6-41F4-BD4A-2C39770411A4}" name="petal" dataDxfId="43"/>
    <tableColumn id="6" xr3:uid="{46905568-C7A5-4111-8F42-E366FEBFFC4D}" name="step" dataDxfId="42"/>
    <tableColumn id="9" xr3:uid="{AE10EBBB-6647-40FF-A35A-49A766D30E3E}" name="valid_task_strings" dataDxfId="41">
      <calculatedColumnFormula>_xlfn.CONCAT(Table11[[#This Row],[task_number]]," - ", Table11[[#This Row],[task_title]])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B1:X55" totalsRowShown="0" headerRowDxfId="40" dataDxfId="39">
  <autoFilter ref="B1:X55" xr:uid="{7098ABA5-EA9C-4D71-BC01-3BB0F24D806D}"/>
  <tableColumns count="23">
    <tableColumn id="11" xr3:uid="{B749016B-8002-412C-83FA-5CD2C62991DA}" name="card_title" dataDxfId="38"/>
    <tableColumn id="16" xr3:uid="{ECF9CA8F-6B24-43EF-ABAF-86D63AA97960}" name="associated_petal" dataDxfId="37"/>
    <tableColumn id="22" xr3:uid="{4EA67A77-9A56-49D2-934C-039DE691AC5F}" name="associated_task_number" dataDxfId="36"/>
    <tableColumn id="18" xr3:uid="{898F4E7E-9A83-8945-BDA4-940FAD71ADE5}" name="associated_step_number" dataDxfId="35"/>
    <tableColumn id="5" xr3:uid="{EE1A9DEB-1C9D-4444-A777-626EEA4685BD}" name="icon_shortcode" dataDxfId="34"/>
    <tableColumn id="14" xr3:uid="{FA53117C-723F-4B03-BBC3-60D7E03B5648}" name="description" dataDxfId="33"/>
    <tableColumn id="20" xr3:uid="{9524E1EC-3F51-4728-8CF7-96E483741700}" name="quote" dataDxfId="32"/>
    <tableColumn id="19" xr3:uid="{30702748-4F96-467F-BB74-089800F87ACD}" name="attribution" dataDxfId="31"/>
    <tableColumn id="8" xr3:uid="{89A0E6A0-438F-453A-8A92-40DE3C9ED83F}" name="carbon_stars" dataDxfId="30"/>
    <tableColumn id="9" xr3:uid="{B45A148C-69B6-438D-B8F5-BCBE9EF0EAF9}" name="cost" dataDxfId="29"/>
    <tableColumn id="1" xr3:uid="{0C7DF06C-A613-45CD-AE8E-EBE4993976F2}" name="easy_wins" dataDxfId="28"/>
    <tableColumn id="15" xr3:uid="{00497BD5-F43A-4BCF-888F-A7E2075E43B4}" name="magic_wand" dataDxfId="27"/>
    <tableColumn id="2" xr3:uid="{4B8FBE3A-7130-4AD0-93B1-3E107AE8282E}" name="heat_people" dataDxfId="26"/>
    <tableColumn id="13" xr3:uid="{F54FD4B8-5F17-4D3E-A3BB-02F3B1BA0182}" name="heat_air" dataDxfId="25"/>
    <tableColumn id="6" xr3:uid="{83D91923-A974-4685-8E56-96D980D35580}" name="petal" dataDxfId="24">
      <calculatedColumnFormula>_xlfn.XLOOKUP(Table5[[#This Row],[associated_petal]],Table3[number],Table3[petal_title])</calculatedColumnFormula>
    </tableColumn>
    <tableColumn id="17" xr3:uid="{10A974C5-3F8E-4C3B-87D4-B3C3BD26B08B}" name="task" dataDxfId="23">
      <calculatedColumnFormula>_xlfn.XLOOKUP(Table5[[#This Row],[associated_task_number]],tasks!A:A,tasks!C:C)</calculatedColumnFormula>
    </tableColumn>
    <tableColumn id="4" xr3:uid="{94CC2FA4-9A0A-41C5-99AF-A1C3BFFA16D1}" name="step" dataDxfId="22">
      <calculatedColumnFormula>_xlfn.XLOOKUP(Table5[[#This Row],[associated_step_number]],Table9[step_number],Table9[step_title])</calculatedColumnFormula>
    </tableColumn>
    <tableColumn id="3" xr3:uid="{B08E5513-DB31-4535-9493-7A038F4DFE13}" name="graphic" dataDxfId="21">
      <calculatedColumnFormula>_xlfn.CONCAT("'@",Table5[[#This Row],[icon_shortcode]],".svg")</calculatedColumnFormula>
    </tableColumn>
    <tableColumn id="21" xr3:uid="{103B9616-4152-4E94-8B08-6B503E5B86A9}" name="web_carbon" dataDxfId="20">
      <calculatedColumnFormula>IF(J2="*","\*",(IF(J2="**","\*\*",IF(J2="***","\*\*\*",IF(J2="****","\*\*\*\*",IF(J2="*****","\*\*\*\*\*",IF(ISBLANK(J2),"")))))))</calculatedColumnFormula>
    </tableColumn>
    <tableColumn id="12" xr3:uid="{FA55F699-84E1-4B25-BA0E-9FAE66964DE4}" name="carbon_number" dataDxfId="19">
      <calculatedColumnFormula>IF(ISBLANK(J2),"",LEN(Table5[[#This Row],[carbon_stars]]))</calculatedColumnFormula>
    </tableColumn>
    <tableColumn id="10" xr3:uid="{F426AC1B-9CC9-4534-8108-24A8D02909FE}" name="cost_number" dataDxfId="18">
      <calculatedColumnFormula>IF(K2="£",1,(IF(K2="££",2,IF(K2="£££",3,IF(K2="££££",4,IF(K2="£££££",5,IF(ISBLANK(K2),"")))))))</calculatedColumnFormula>
    </tableColumn>
    <tableColumn id="23" xr3:uid="{C6B6742E-F30E-4747-BB4E-C632CAC22033}" name="step_graphic" dataDxfId="17">
      <calculatedColumnFormula>_xlfn.XLOOKUP(Table5[[#This Row],[associated_step_number]],Table9[step_number],Table9[graphic])</calculatedColumnFormula>
    </tableColumn>
    <tableColumn id="7" xr3:uid="{F0CBB9BB-6230-4245-9C7B-91036CD196E2}" name="more_quotes"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F5" totalsRowShown="0">
  <autoFilter ref="A1:F5" xr:uid="{DB8EC433-E8EF-4699-9BA3-0D491D3ECA26}"/>
  <tableColumns count="6">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 id="6" xr3:uid="{99816281-684A-4267-95C2-7EDF0F393F42}" name="graphic" dataDxfId="15">
      <calculatedColumnFormula>_xlfn.CONCAT("'@",Table12[[#This Row],[icon_shortcode]],".svg")</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I11" totalsRowShown="0">
  <autoFilter ref="A1:I11" xr:uid="{5F6C0A09-F442-4E5A-B3FA-900D42AFE84D}"/>
  <tableColumns count="9">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 id="7" xr3:uid="{32417A50-70E3-4357-A0F5-EF5FEA348C46}" name="card_number" dataDxfId="14">
      <calculatedColumnFormula>_xlfn.XLOOKUP(Table1[[#This Row],[card]],Table5[card_title],#REF!)</calculatedColumnFormula>
    </tableColumn>
    <tableColumn id="6" xr3:uid="{2EA55D89-7AFC-0848-9234-49606AABF3E4}" name="task_number"/>
    <tableColumn id="9" xr3:uid="{8D1309FF-E077-BC46-B6B8-275372D94CF4}" name="card_number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3" dataDxfId="12">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1"/>
    <tableColumn id="11" xr3:uid="{D30B0BCF-7DDA-416D-BBBE-D32FDD46F58E}" name="New card title" dataDxfId="10"/>
    <tableColumn id="4" xr3:uid="{F99FBD27-1C5E-402C-A616-F45E2E26FAF0}" name="New category" dataDxfId="9"/>
    <tableColumn id="5" xr3:uid="{A76E63D5-BC50-4C67-B842-47972BCED705}" name="SEC target area" dataDxfId="8"/>
    <tableColumn id="6" xr3:uid="{3BC6CF9D-EE37-48DB-B02E-5467E98B86BC}" name="100 words" dataDxfId="7"/>
    <tableColumn id="7" xr3:uid="{7DBFEED5-7FA1-436E-B3DA-FB5479FD7033}" name="25 word motivation" dataDxfId="6"/>
    <tableColumn id="8" xr3:uid="{5C1D7DE1-A381-4A64-A886-D280AB27C207}" name="carbon stars" dataDxfId="5"/>
    <tableColumn id="9" xr3:uid="{55F12E45-C916-4681-AD33-33668A50D812}" name="cost" dataDxfId="4"/>
    <tableColumn id="12" xr3:uid="{055DB5D1-F8AF-4922-9187-ED95D7516444}" name="Status" dataDxfId="3"/>
    <tableColumn id="2" xr3:uid="{CA2BCA4F-75E4-4BB2-BAAC-22224C509701}" name="Old category" dataDxfId="2"/>
    <tableColumn id="3" xr3:uid="{23D8D185-2D8D-46AA-B9CE-CD715024BFAE}" name="Old card title" dataDxfId="1"/>
    <tableColumn id="10" xr3:uid="{2F2D8AD0-0847-4F9D-BAB9-DEB95ED5A68A}" name="print form of cost" dataDxfId="0">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6T08:35:52.15" personId="{431ABED0-F1A0-4D3D-A3C9-14BC1DC2C835}" id="{15FCFE84-0919-436E-A72F-80E191A9021C}">
    <text xml:space="preserve">:TODO: take all the titles out of the web templating and possibly also this file and just key off numbers, if it works.  </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3-06-01T14:59:42.91" personId="{431ABED0-F1A0-4D3D-A3C9-14BC1DC2C835}" id="{7CAA9530-14F8-4DFC-BE89-3AF4F64B93F6}" done="1">
    <text xml:space="preserve">Magic wands should appear on cards that are worth reviewing if you feel stuck, but no longer a category.
</text>
  </threadedComment>
  <threadedComment ref="O1" dT="2023-06-01T15:00:15.83" personId="{431ABED0-F1A0-4D3D-A3C9-14BC1DC2C835}" id="{9DAC3726-70B4-4B9E-A1DB-BA828A609648}">
    <text>I see this is an icon on cards you can omit if you move to localised heating, although it's a spectrum really.</text>
  </threadedComment>
  <threadedComment ref="V1" dT="2023-05-12T15:00:02.88" personId="{431ABED0-F1A0-4D3D-A3C9-14BC1DC2C835}" id="{281F8E7C-14B1-4A08-9A60-7E27D390CA35}">
    <text>I think we need a better icon than a circle - I don't think groups understand that intuitively</text>
  </threadedComment>
  <threadedComment ref="X1" dT="2023-06-01T15:02:00.28" personId="{431ABED0-F1A0-4D3D-A3C9-14BC1DC2C835}" id="{16B02D2F-21EE-42E8-A46A-9B38A61F4F5F}" done="1">
    <text xml:space="preserve">If you don't like the quote, you might find something better here.  </text>
  </threadedComment>
  <threadedComment ref="B2" dT="2023-05-30T13:28:33.75" personId="{431ABED0-F1A0-4D3D-A3C9-14BC1DC2C835}" id="{AF630132-2DB5-4703-8DA1-C139C5C05401}" done="1">
    <text>Widen to maintenance</text>
  </threadedComment>
  <threadedComment ref="B5" dT="2023-05-30T13:58:24.77" personId="{431ABED0-F1A0-4D3D-A3C9-14BC1DC2C835}" id="{C9C543F3-CC8C-4885-8DC3-4944814014A7}" done="1">
    <text>Change words</text>
  </threadedComment>
  <threadedComment ref="B5" dT="2023-05-30T13:58:40.97" personId="{431ABED0-F1A0-4D3D-A3C9-14BC1DC2C835}" id="{BB6F66CF-7BF4-4130-B17F-86172B822FC2}" parentId="{C9C543F3-CC8C-4885-8DC3-4944814014A7}">
    <text>Not rooted worship/liturgy</text>
  </threadedComment>
  <threadedComment ref="B5" dT="2023-05-31T11:25:42.85" personId="{431ABED0-F1A0-4D3D-A3C9-14BC1DC2C835}" id="{728EC1D4-0960-46C5-892F-DB27782AA301}" parentId="{C9C543F3-CC8C-4885-8DC3-4944814014A7}">
    <text xml:space="preserve">Hope change is ok
</text>
  </threadedComment>
  <threadedComment ref="B6" dT="2023-05-31T19:29:57.67" personId="{431ABED0-F1A0-4D3D-A3C9-14BC1DC2C835}" id="{720D469E-1947-41D1-AE2A-5ABDBF0161C5}">
    <text>Candidate for removal, it's now clear enough from the task description.</text>
  </threadedComment>
  <threadedComment ref="X6" dT="2023-05-26T14:11:03.30" personId="{431ABED0-F1A0-4D3D-A3C9-14BC1DC2C835}" id="{7A9BE491-813D-4CC7-9F3E-FA925693F86B}">
    <text>Probably the wrong point in the game for light humour.</text>
  </threadedComment>
  <threadedComment ref="X15"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B30" dT="2023-05-15T13:37:08.22" personId="{431ABED0-F1A0-4D3D-A3C9-14BC1DC2C835}" id="{4BDC575A-125A-44F5-BEE9-B33A3E357294}">
    <text>Consider door curtain mention</text>
  </threadedComment>
  <threadedComment ref="B46" dT="2023-05-30T11:30:26.60" personId="{431ABED0-F1A0-4D3D-A3C9-14BC1DC2C835}" id="{CA7E0AF6-3069-4AB0-ACD1-F60B3B2AA8A3}">
    <text>Think what preferred term is.  Infrared? Radiant?</text>
  </threadedComment>
  <threadedComment ref="B49"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I51"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G52"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churchofengland.org/about/environment-and-climate-change/towards-net-zero-carbon-case-studies/st-mary-willesborough" TargetMode="External"/><Relationship Id="rId7" Type="http://schemas.openxmlformats.org/officeDocument/2006/relationships/vmlDrawing" Target="../drawings/vmlDrawing5.vml"/><Relationship Id="rId2" Type="http://schemas.openxmlformats.org/officeDocument/2006/relationships/hyperlink" Target="https://www.heatgeek.com/do-i-need-to-upgrade-my-radiators-for-a-heat-pump/"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printerSettings" Target="../printerSettings/printerSettings3.bin"/><Relationship Id="rId5" Type="http://schemas.openxmlformats.org/officeDocument/2006/relationships/hyperlink" Target="https://localenergy.scot/resources-overview/contractors-and-suppliers/capital-works-suppliers/" TargetMode="External"/><Relationship Id="rId4" Type="http://schemas.openxmlformats.org/officeDocument/2006/relationships/hyperlink" Target="https://www.achurchnearyou.com/church/10125/page/43744/view/" TargetMode="External"/><Relationship Id="rId9"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H27"/>
  <sheetViews>
    <sheetView workbookViewId="0">
      <selection activeCell="C12" sqref="C12"/>
    </sheetView>
  </sheetViews>
  <sheetFormatPr baseColWidth="10" defaultColWidth="8.83203125" defaultRowHeight="15" x14ac:dyDescent="0.2"/>
  <cols>
    <col min="3" max="3" width="30" customWidth="1"/>
    <col min="4" max="4" width="71.83203125" customWidth="1"/>
    <col min="5" max="5" width="22.83203125" customWidth="1"/>
    <col min="7" max="7" width="9.6640625" customWidth="1"/>
    <col min="8" max="8" width="28.6640625" customWidth="1"/>
  </cols>
  <sheetData>
    <row r="1" spans="1:8" x14ac:dyDescent="0.2">
      <c r="A1" s="1" t="s">
        <v>285</v>
      </c>
      <c r="B1" s="1" t="s">
        <v>264</v>
      </c>
      <c r="C1" s="1" t="s">
        <v>522</v>
      </c>
      <c r="D1" s="1" t="s">
        <v>523</v>
      </c>
      <c r="E1" s="1" t="s">
        <v>332</v>
      </c>
      <c r="F1" s="1" t="s">
        <v>286</v>
      </c>
      <c r="G1" s="1" t="s">
        <v>442</v>
      </c>
      <c r="H1" s="36" t="s">
        <v>439</v>
      </c>
    </row>
    <row r="2" spans="1:8" x14ac:dyDescent="0.2">
      <c r="A2">
        <v>1</v>
      </c>
      <c r="B2">
        <v>3</v>
      </c>
      <c r="C2" t="s">
        <v>276</v>
      </c>
      <c r="D2" t="s">
        <v>267</v>
      </c>
      <c r="E2" t="s">
        <v>448</v>
      </c>
      <c r="F2" s="37" t="s">
        <v>459</v>
      </c>
      <c r="G2" s="38" t="s">
        <v>443</v>
      </c>
      <c r="H2" s="35" t="str">
        <f>_xlfn.CONCAT("'@",Table3[[#This Row],[icon_shortcode]],".svg")</f>
        <v>'@energyefficiency.svg</v>
      </c>
    </row>
    <row r="3" spans="1:8" x14ac:dyDescent="0.2">
      <c r="A3">
        <v>2</v>
      </c>
      <c r="B3">
        <v>4</v>
      </c>
      <c r="C3" t="s">
        <v>277</v>
      </c>
      <c r="D3" t="s">
        <v>268</v>
      </c>
      <c r="E3" t="s">
        <v>449</v>
      </c>
      <c r="F3" s="38" t="s">
        <v>444</v>
      </c>
      <c r="G3" s="38">
        <v>222222</v>
      </c>
      <c r="H3" s="35" t="str">
        <f>_xlfn.CONCAT("'@",Table3[[#This Row],[icon_shortcode]],".svg")</f>
        <v>'@cleanenergy.svg</v>
      </c>
    </row>
    <row r="4" spans="1:8" x14ac:dyDescent="0.2">
      <c r="A4">
        <v>3</v>
      </c>
      <c r="B4">
        <v>5</v>
      </c>
      <c r="C4" t="s">
        <v>278</v>
      </c>
      <c r="D4" t="s">
        <v>269</v>
      </c>
      <c r="E4" t="s">
        <v>450</v>
      </c>
      <c r="F4" s="37" t="s">
        <v>460</v>
      </c>
      <c r="G4" s="38" t="s">
        <v>443</v>
      </c>
      <c r="H4" s="35" t="str">
        <f>_xlfn.CONCAT("'@",Table3[[#This Row],[icon_shortcode]],".svg")</f>
        <v>'@thrivingbiodiversity.svg</v>
      </c>
    </row>
    <row r="5" spans="1:8" x14ac:dyDescent="0.2">
      <c r="A5">
        <v>4</v>
      </c>
      <c r="B5">
        <v>6</v>
      </c>
      <c r="C5" t="s">
        <v>287</v>
      </c>
      <c r="D5" t="s">
        <v>270</v>
      </c>
      <c r="E5" t="s">
        <v>451</v>
      </c>
      <c r="F5" s="37" t="s">
        <v>461</v>
      </c>
      <c r="G5" s="38" t="s">
        <v>443</v>
      </c>
      <c r="H5" s="35" t="str">
        <f>_xlfn.CONCAT("'@",Table3[[#This Row],[icon_shortcode]],".svg")</f>
        <v>'@activetravel.svg</v>
      </c>
    </row>
    <row r="6" spans="1:8" x14ac:dyDescent="0.2">
      <c r="A6">
        <v>5</v>
      </c>
      <c r="B6">
        <v>7</v>
      </c>
      <c r="C6" t="s">
        <v>288</v>
      </c>
      <c r="D6" t="s">
        <v>271</v>
      </c>
      <c r="E6" t="s">
        <v>452</v>
      </c>
      <c r="F6" s="37" t="s">
        <v>462</v>
      </c>
      <c r="G6" s="38" t="s">
        <v>443</v>
      </c>
      <c r="H6" s="35" t="str">
        <f>_xlfn.CONCAT("'@",Table3[[#This Row],[icon_shortcode]],".svg")</f>
        <v>'@zerowaste.svg</v>
      </c>
    </row>
    <row r="7" spans="1:8" x14ac:dyDescent="0.2">
      <c r="A7">
        <v>6</v>
      </c>
      <c r="B7">
        <v>8</v>
      </c>
      <c r="C7" t="s">
        <v>279</v>
      </c>
      <c r="D7" t="s">
        <v>284</v>
      </c>
      <c r="E7" t="s">
        <v>453</v>
      </c>
      <c r="F7" s="37" t="s">
        <v>463</v>
      </c>
      <c r="G7" s="38" t="s">
        <v>443</v>
      </c>
      <c r="H7" s="35" t="str">
        <f>_xlfn.CONCAT("'@",Table3[[#This Row],[icon_shortcode]],".svg")</f>
        <v>'@sharedgoverance.svg</v>
      </c>
    </row>
    <row r="8" spans="1:8" x14ac:dyDescent="0.2">
      <c r="A8">
        <v>7</v>
      </c>
      <c r="B8">
        <v>9</v>
      </c>
      <c r="C8" t="s">
        <v>280</v>
      </c>
      <c r="D8" t="s">
        <v>275</v>
      </c>
      <c r="E8" t="s">
        <v>454</v>
      </c>
      <c r="F8" s="37" t="s">
        <v>464</v>
      </c>
      <c r="G8" s="38" t="s">
        <v>443</v>
      </c>
      <c r="H8" s="35" t="str">
        <f>_xlfn.CONCAT("'@",Table3[[#This Row],[icon_shortcode]],".svg")</f>
        <v>'@training.svg</v>
      </c>
    </row>
    <row r="9" spans="1:8" x14ac:dyDescent="0.2">
      <c r="A9">
        <v>8</v>
      </c>
      <c r="B9">
        <v>10</v>
      </c>
      <c r="C9" t="s">
        <v>281</v>
      </c>
      <c r="D9" t="s">
        <v>272</v>
      </c>
      <c r="E9" t="s">
        <v>455</v>
      </c>
      <c r="F9" s="37" t="s">
        <v>465</v>
      </c>
      <c r="G9" s="38" t="s">
        <v>443</v>
      </c>
      <c r="H9" s="35" t="str">
        <f>_xlfn.CONCAT("'@",Table3[[#This Row],[icon_shortcode]],".svg")</f>
        <v>'@Rootedworship.svg</v>
      </c>
    </row>
    <row r="10" spans="1:8" x14ac:dyDescent="0.2">
      <c r="A10">
        <v>9</v>
      </c>
      <c r="B10">
        <v>11</v>
      </c>
      <c r="C10" t="s">
        <v>282</v>
      </c>
      <c r="D10" t="s">
        <v>273</v>
      </c>
      <c r="E10" t="s">
        <v>456</v>
      </c>
      <c r="F10" s="37" t="s">
        <v>468</v>
      </c>
      <c r="G10" s="38" t="s">
        <v>443</v>
      </c>
      <c r="H10" s="35" t="str">
        <f>_xlfn.CONCAT("'@",Table3[[#This Row],[icon_shortcode]],".svg")</f>
        <v>'@postivefinance.svg</v>
      </c>
    </row>
    <row r="11" spans="1:8" x14ac:dyDescent="0.2">
      <c r="A11">
        <v>10</v>
      </c>
      <c r="B11">
        <v>12</v>
      </c>
      <c r="C11" t="s">
        <v>283</v>
      </c>
      <c r="D11" t="s">
        <v>274</v>
      </c>
      <c r="E11" t="s">
        <v>457</v>
      </c>
      <c r="F11" s="37" t="s">
        <v>469</v>
      </c>
      <c r="G11" s="38" t="s">
        <v>443</v>
      </c>
      <c r="H11" s="35" t="str">
        <f>_xlfn.CONCAT("'@",Table3[[#This Row],[icon_shortcode]],".svg")</f>
        <v>'@buildamovement.svg</v>
      </c>
    </row>
    <row r="12" spans="1:8" x14ac:dyDescent="0.2">
      <c r="C12" t="s">
        <v>545</v>
      </c>
      <c r="F12" s="37"/>
      <c r="G12" s="38"/>
      <c r="H12" t="str">
        <f>_xlfn.CONCAT("'@",Table3[[#This Row],[icon_shortcode]],".svg")</f>
        <v>'@.svg</v>
      </c>
    </row>
    <row r="18" spans="8:8" ht="16" x14ac:dyDescent="0.2">
      <c r="H18" s="39"/>
    </row>
    <row r="19" spans="8:8" ht="16" x14ac:dyDescent="0.2">
      <c r="H19" s="39"/>
    </row>
    <row r="20" spans="8:8" ht="16" x14ac:dyDescent="0.2">
      <c r="H20" s="39"/>
    </row>
    <row r="21" spans="8:8" ht="16" x14ac:dyDescent="0.2">
      <c r="H21" s="39"/>
    </row>
    <row r="22" spans="8:8" ht="16" x14ac:dyDescent="0.2">
      <c r="H22" s="39"/>
    </row>
    <row r="23" spans="8:8" ht="16" x14ac:dyDescent="0.2">
      <c r="H23" s="39"/>
    </row>
    <row r="24" spans="8:8" ht="16" x14ac:dyDescent="0.2">
      <c r="H24" s="39"/>
    </row>
    <row r="25" spans="8:8" ht="16" x14ac:dyDescent="0.2">
      <c r="H25" s="39"/>
    </row>
    <row r="26" spans="8:8" ht="16" x14ac:dyDescent="0.2">
      <c r="H26" s="39"/>
    </row>
    <row r="27" spans="8:8" ht="16" x14ac:dyDescent="0.2">
      <c r="H27" s="39"/>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J8"/>
  <sheetViews>
    <sheetView workbookViewId="0">
      <selection activeCell="D8" sqref="D8"/>
    </sheetView>
  </sheetViews>
  <sheetFormatPr baseColWidth="10" defaultColWidth="8.83203125" defaultRowHeight="15" x14ac:dyDescent="0.2"/>
  <cols>
    <col min="1" max="1" width="9.5" customWidth="1"/>
    <col min="2" max="2" width="25.6640625" customWidth="1"/>
    <col min="3" max="3" width="28.83203125" customWidth="1"/>
    <col min="4" max="4" width="76.5" style="20" customWidth="1"/>
    <col min="5" max="6" width="9.83203125" customWidth="1"/>
    <col min="7" max="7" width="16.6640625" customWidth="1"/>
    <col min="8" max="8" width="29.83203125" customWidth="1"/>
    <col min="10" max="10" width="36.1640625" customWidth="1"/>
  </cols>
  <sheetData>
    <row r="1" spans="1:10" ht="16" x14ac:dyDescent="0.2">
      <c r="A1" t="s">
        <v>260</v>
      </c>
      <c r="B1" t="s">
        <v>526</v>
      </c>
      <c r="C1" t="s">
        <v>524</v>
      </c>
      <c r="D1" s="20" t="s">
        <v>266</v>
      </c>
      <c r="E1" t="s">
        <v>332</v>
      </c>
      <c r="F1" t="s">
        <v>418</v>
      </c>
      <c r="G1" s="34" t="s">
        <v>439</v>
      </c>
      <c r="H1" s="34" t="s">
        <v>445</v>
      </c>
      <c r="J1" s="1" t="s">
        <v>525</v>
      </c>
    </row>
    <row r="2" spans="1:10" ht="50" customHeight="1" x14ac:dyDescent="0.2">
      <c r="A2">
        <v>1</v>
      </c>
      <c r="B2" t="s">
        <v>306</v>
      </c>
      <c r="C2" t="s">
        <v>276</v>
      </c>
      <c r="D2" s="20" t="s">
        <v>328</v>
      </c>
      <c r="E2" t="s">
        <v>412</v>
      </c>
      <c r="F2" t="s">
        <v>419</v>
      </c>
      <c r="G2" s="35" t="str">
        <f>_xlfn.CONCAT("'@",Table9[[#This Row],[icon_shortcode]],".svg")</f>
        <v>'@step1.svg</v>
      </c>
      <c r="H2" s="35" t="e">
        <f>_xlfn.XLOOKUP(Table9[[#This Row],[petal_name]],Table3[number],Table3[petal_title])</f>
        <v>#N/A</v>
      </c>
      <c r="J2" t="str">
        <f>_xlfn.CONCAT(Table9[[#This Row],[step_number]]," - ", Table9[[#This Row],[step_title]])</f>
        <v>1 - Basic Steps</v>
      </c>
    </row>
    <row r="3" spans="1:10" ht="16" x14ac:dyDescent="0.2">
      <c r="A3">
        <v>2</v>
      </c>
      <c r="B3" t="s">
        <v>307</v>
      </c>
      <c r="C3" t="s">
        <v>276</v>
      </c>
      <c r="D3" s="20" t="s">
        <v>329</v>
      </c>
      <c r="E3" t="s">
        <v>413</v>
      </c>
      <c r="F3" t="s">
        <v>420</v>
      </c>
      <c r="G3" s="35" t="str">
        <f>_xlfn.CONCAT("'@",Table9[[#This Row],[icon_shortcode]],".svg")</f>
        <v>'@step2.svg</v>
      </c>
      <c r="H3" s="35" t="e">
        <f>_xlfn.XLOOKUP(Table9[[#This Row],[petal_name]],Table3[number],Table3[petal_title])</f>
        <v>#N/A</v>
      </c>
      <c r="J3" t="str">
        <f>_xlfn.CONCAT(Table9[[#This Row],[step_number]]," - ", Table9[[#This Row],[step_title]])</f>
        <v>2 - Reduce Energy Demand</v>
      </c>
    </row>
    <row r="4" spans="1:10" ht="32" x14ac:dyDescent="0.2">
      <c r="A4">
        <v>3</v>
      </c>
      <c r="B4" t="s">
        <v>308</v>
      </c>
      <c r="C4" t="s">
        <v>276</v>
      </c>
      <c r="D4" s="20" t="s">
        <v>409</v>
      </c>
      <c r="E4" t="s">
        <v>414</v>
      </c>
      <c r="F4" t="s">
        <v>421</v>
      </c>
      <c r="G4" s="35" t="str">
        <f>_xlfn.CONCAT("'@",Table9[[#This Row],[icon_shortcode]],".svg")</f>
        <v>'@step3.svg</v>
      </c>
      <c r="H4" s="35" t="e">
        <f>_xlfn.XLOOKUP(Table9[[#This Row],[petal_name]],Table3[number],Table3[petal_title])</f>
        <v>#N/A</v>
      </c>
      <c r="J4" t="str">
        <f>_xlfn.CONCAT(Table9[[#This Row],[step_number]]," - ", Table9[[#This Row],[step_title]])</f>
        <v>3 - Address Heat Loss</v>
      </c>
    </row>
    <row r="5" spans="1:10" ht="32" x14ac:dyDescent="0.2">
      <c r="A5">
        <v>4</v>
      </c>
      <c r="B5" t="s">
        <v>309</v>
      </c>
      <c r="C5" t="s">
        <v>277</v>
      </c>
      <c r="D5" s="20" t="s">
        <v>330</v>
      </c>
      <c r="E5" t="s">
        <v>415</v>
      </c>
      <c r="F5" t="s">
        <v>422</v>
      </c>
      <c r="G5" s="35" t="str">
        <f>_xlfn.CONCAT("'@",Table9[[#This Row],[icon_shortcode]],".svg")</f>
        <v>'@step4.svg</v>
      </c>
      <c r="H5" s="35" t="e">
        <f>_xlfn.XLOOKUP(Table9[[#This Row],[petal_name]],Table3[number],Table3[petal_title])</f>
        <v>#N/A</v>
      </c>
      <c r="J5" t="str">
        <f>_xlfn.CONCAT(Table9[[#This Row],[step_number]]," - ", Table9[[#This Row],[step_title]])</f>
        <v>4 - Decarbonise </v>
      </c>
    </row>
    <row r="6" spans="1:10" ht="16" x14ac:dyDescent="0.2">
      <c r="A6">
        <v>5</v>
      </c>
      <c r="B6" t="s">
        <v>310</v>
      </c>
      <c r="C6" t="s">
        <v>277</v>
      </c>
      <c r="D6" s="20" t="s">
        <v>331</v>
      </c>
      <c r="E6" t="s">
        <v>416</v>
      </c>
      <c r="F6" t="s">
        <v>423</v>
      </c>
      <c r="G6" s="35" t="str">
        <f>_xlfn.CONCAT("'@",Table9[[#This Row],[icon_shortcode]],".svg")</f>
        <v>'@step5.svg</v>
      </c>
      <c r="H6" s="35" t="e">
        <f>_xlfn.XLOOKUP(Table9[[#This Row],[petal_name]],Table3[number],Table3[petal_title])</f>
        <v>#N/A</v>
      </c>
      <c r="J6" t="str">
        <f>_xlfn.CONCAT(Table9[[#This Row],[step_number]]," - ", Table9[[#This Row],[step_title]])</f>
        <v>5 - Generate Energy</v>
      </c>
    </row>
    <row r="7" spans="1:10" ht="32" x14ac:dyDescent="0.2">
      <c r="A7">
        <v>6</v>
      </c>
      <c r="B7" t="s">
        <v>548</v>
      </c>
      <c r="C7" t="s">
        <v>282</v>
      </c>
      <c r="D7" s="20" t="s">
        <v>410</v>
      </c>
      <c r="E7" t="s">
        <v>417</v>
      </c>
      <c r="F7" t="s">
        <v>424</v>
      </c>
      <c r="G7" s="35" t="str">
        <f>_xlfn.CONCAT("'@",Table9[[#This Row],[icon_shortcode]],".svg")</f>
        <v>'@step6.svg</v>
      </c>
      <c r="H7" s="35" t="e">
        <f>_xlfn.XLOOKUP(Table9[[#This Row],[petal_name]],Table3[number],Table3[petal_title])</f>
        <v>#N/A</v>
      </c>
      <c r="J7" t="str">
        <f>_xlfn.CONCAT(Table9[[#This Row],[step_number]]," - ", Table9[[#This Row],[step_title]])</f>
        <v>6 - Finance Changes</v>
      </c>
    </row>
    <row r="8" spans="1:10" ht="16" x14ac:dyDescent="0.2">
      <c r="A8" s="63" t="s">
        <v>564</v>
      </c>
      <c r="B8" t="s">
        <v>545</v>
      </c>
      <c r="D8" s="20" t="s">
        <v>565</v>
      </c>
      <c r="E8" t="s">
        <v>566</v>
      </c>
      <c r="F8" t="s">
        <v>566</v>
      </c>
      <c r="G8" s="33" t="str">
        <f>_xlfn.CONCAT("'@",Table9[[#This Row],[icon_shortcode]],".svg")</f>
        <v>'@step-.svg</v>
      </c>
      <c r="H8" s="33" t="str">
        <f>_xlfn.XLOOKUP(Table9[[#This Row],[petal_name]],Table3[number],Table3[petal_title])</f>
        <v>Other</v>
      </c>
      <c r="J8" t="str">
        <f>_xlfn.CONCAT(Table9[[#This Row],[step_number]]," - ", Table9[[#This Row],[step_title]])</f>
        <v>- - Other</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K20"/>
  <sheetViews>
    <sheetView topLeftCell="A6" zoomScaleNormal="100" workbookViewId="0">
      <selection activeCell="K3" sqref="K3"/>
    </sheetView>
  </sheetViews>
  <sheetFormatPr baseColWidth="10" defaultColWidth="8.83203125" defaultRowHeight="15" x14ac:dyDescent="0.2"/>
  <cols>
    <col min="1" max="1" width="10.83203125" customWidth="1"/>
    <col min="2" max="2" width="8.6640625" customWidth="1"/>
    <col min="3" max="3" width="20.33203125" style="20" customWidth="1"/>
    <col min="4" max="4" width="84.83203125" customWidth="1"/>
    <col min="5" max="5" width="13" customWidth="1"/>
    <col min="6" max="6" width="13.6640625" customWidth="1"/>
    <col min="7" max="7" width="28.83203125" style="20" customWidth="1"/>
    <col min="8" max="8" width="20.33203125" style="20" customWidth="1"/>
    <col min="9" max="9" width="28.83203125" style="20" customWidth="1"/>
    <col min="11" max="11" width="32.1640625" customWidth="1"/>
    <col min="17" max="17" width="8.6640625" customWidth="1"/>
  </cols>
  <sheetData>
    <row r="1" spans="1:9" ht="16" x14ac:dyDescent="0.2">
      <c r="A1" s="21" t="s">
        <v>241</v>
      </c>
      <c r="B1" t="s">
        <v>264</v>
      </c>
      <c r="C1" s="22" t="s">
        <v>515</v>
      </c>
      <c r="D1" s="20" t="s">
        <v>289</v>
      </c>
      <c r="E1" s="21" t="s">
        <v>199</v>
      </c>
      <c r="F1" s="30" t="s">
        <v>260</v>
      </c>
      <c r="G1" s="31" t="s">
        <v>445</v>
      </c>
      <c r="H1" s="32" t="s">
        <v>446</v>
      </c>
      <c r="I1" s="36" t="s">
        <v>553</v>
      </c>
    </row>
    <row r="2" spans="1:9" ht="50" customHeight="1" x14ac:dyDescent="0.2">
      <c r="A2" s="43" t="s">
        <v>501</v>
      </c>
      <c r="B2">
        <v>1</v>
      </c>
      <c r="C2" s="23" t="s">
        <v>311</v>
      </c>
      <c r="D2" s="20" t="s">
        <v>290</v>
      </c>
      <c r="E2" t="s">
        <v>276</v>
      </c>
      <c r="F2" t="s">
        <v>516</v>
      </c>
      <c r="G2" s="33" t="e">
        <f>_xlfn.XLOOKUP(Table11[[#This Row],[petal_number]],petals!A:A,petals!C:C)</f>
        <v>#N/A</v>
      </c>
      <c r="H2" s="33" t="e">
        <f>_xlfn.XLOOKUP(Table11[[#This Row],[step_number]],steps!A:A,steps!B:B)</f>
        <v>#N/A</v>
      </c>
      <c r="I2" s="33" t="str">
        <f>_xlfn.CONCAT(Table11[[#This Row],[task_number]]," - ", Table11[[#This Row],[task_title]])</f>
        <v>T1.01 - Maintain the building</v>
      </c>
    </row>
    <row r="3" spans="1:9" ht="50" customHeight="1" x14ac:dyDescent="0.2">
      <c r="A3" s="44" t="s">
        <v>502</v>
      </c>
      <c r="B3">
        <v>2</v>
      </c>
      <c r="C3" s="24" t="s">
        <v>312</v>
      </c>
      <c r="D3" s="20" t="s">
        <v>291</v>
      </c>
      <c r="E3" t="s">
        <v>276</v>
      </c>
      <c r="F3" t="s">
        <v>516</v>
      </c>
      <c r="G3" s="33" t="s">
        <v>276</v>
      </c>
      <c r="H3" s="33" t="s">
        <v>306</v>
      </c>
      <c r="I3" s="33" t="str">
        <f>_xlfn.CONCAT(Table11[[#This Row],[task_number]]," - ", Table11[[#This Row],[task_title]])</f>
        <v>T1.02 - Get your strategy right</v>
      </c>
    </row>
    <row r="4" spans="1:9" ht="50" customHeight="1" x14ac:dyDescent="0.2">
      <c r="A4" s="43" t="s">
        <v>503</v>
      </c>
      <c r="B4">
        <v>3</v>
      </c>
      <c r="C4" s="23" t="s">
        <v>313</v>
      </c>
      <c r="D4" s="20" t="s">
        <v>292</v>
      </c>
      <c r="E4" t="s">
        <v>276</v>
      </c>
      <c r="F4" t="s">
        <v>516</v>
      </c>
      <c r="G4" s="33" t="s">
        <v>276</v>
      </c>
      <c r="H4" s="33" t="s">
        <v>306</v>
      </c>
      <c r="I4" s="33" t="str">
        <f>_xlfn.CONCAT(Table11[[#This Row],[task_number]]," - ", Table11[[#This Row],[task_title]])</f>
        <v>T1.03 - Take expert advice</v>
      </c>
    </row>
    <row r="5" spans="1:9" ht="50" customHeight="1" x14ac:dyDescent="0.2">
      <c r="A5" s="44" t="s">
        <v>504</v>
      </c>
      <c r="B5">
        <v>4</v>
      </c>
      <c r="C5" s="24" t="s">
        <v>314</v>
      </c>
      <c r="D5" s="20" t="s">
        <v>293</v>
      </c>
      <c r="E5" t="s">
        <v>276</v>
      </c>
      <c r="F5" t="s">
        <v>517</v>
      </c>
      <c r="G5" s="33" t="s">
        <v>276</v>
      </c>
      <c r="H5" s="33" t="s">
        <v>307</v>
      </c>
      <c r="I5" s="33" t="str">
        <f>_xlfn.CONCAT(Table11[[#This Row],[task_number]]," - ", Table11[[#This Row],[task_title]])</f>
        <v>T1.04 - Heat at the right times</v>
      </c>
    </row>
    <row r="6" spans="1:9" ht="50" customHeight="1" x14ac:dyDescent="0.2">
      <c r="A6" s="43" t="s">
        <v>505</v>
      </c>
      <c r="B6">
        <v>5</v>
      </c>
      <c r="C6" s="23" t="s">
        <v>315</v>
      </c>
      <c r="D6" s="20" t="s">
        <v>294</v>
      </c>
      <c r="E6" t="s">
        <v>276</v>
      </c>
      <c r="F6" t="s">
        <v>517</v>
      </c>
      <c r="G6" s="33" t="s">
        <v>276</v>
      </c>
      <c r="H6" s="33" t="s">
        <v>307</v>
      </c>
      <c r="I6" s="33" t="str">
        <f>_xlfn.CONCAT(Table11[[#This Row],[task_number]]," - ", Table11[[#This Row],[task_title]])</f>
        <v>T1.05 - Restrict who can change the heating</v>
      </c>
    </row>
    <row r="7" spans="1:9" ht="50" customHeight="1" x14ac:dyDescent="0.2">
      <c r="A7" s="44" t="s">
        <v>506</v>
      </c>
      <c r="B7">
        <v>6</v>
      </c>
      <c r="C7" s="24" t="s">
        <v>316</v>
      </c>
      <c r="D7" s="20" t="s">
        <v>295</v>
      </c>
      <c r="E7" t="s">
        <v>276</v>
      </c>
      <c r="F7" t="s">
        <v>517</v>
      </c>
      <c r="G7" s="33" t="s">
        <v>276</v>
      </c>
      <c r="H7" s="33" t="s">
        <v>307</v>
      </c>
      <c r="I7" s="33" t="str">
        <f>_xlfn.CONCAT(Table11[[#This Row],[task_number]]," - ", Table11[[#This Row],[task_title]])</f>
        <v>T1.06 - Make your heating more efficient</v>
      </c>
    </row>
    <row r="8" spans="1:9" ht="50" customHeight="1" x14ac:dyDescent="0.2">
      <c r="A8" s="43" t="s">
        <v>507</v>
      </c>
      <c r="B8">
        <v>7</v>
      </c>
      <c r="C8" s="23" t="s">
        <v>317</v>
      </c>
      <c r="D8" s="20" t="s">
        <v>296</v>
      </c>
      <c r="E8" t="s">
        <v>276</v>
      </c>
      <c r="F8" t="s">
        <v>517</v>
      </c>
      <c r="G8" s="33" t="s">
        <v>276</v>
      </c>
      <c r="H8" s="33" t="s">
        <v>307</v>
      </c>
      <c r="I8" s="33" t="str">
        <f>_xlfn.CONCAT(Table11[[#This Row],[task_number]]," - ", Table11[[#This Row],[task_title]])</f>
        <v>T1.07 - Heat less space</v>
      </c>
    </row>
    <row r="9" spans="1:9" ht="50" customHeight="1" x14ac:dyDescent="0.2">
      <c r="A9" s="44" t="s">
        <v>508</v>
      </c>
      <c r="B9">
        <v>8</v>
      </c>
      <c r="C9" s="24" t="s">
        <v>318</v>
      </c>
      <c r="D9" s="20" t="s">
        <v>297</v>
      </c>
      <c r="E9" t="s">
        <v>276</v>
      </c>
      <c r="F9" t="s">
        <v>517</v>
      </c>
      <c r="G9" s="33" t="s">
        <v>276</v>
      </c>
      <c r="H9" s="33" t="s">
        <v>307</v>
      </c>
      <c r="I9" s="33" t="str">
        <f>_xlfn.CONCAT(Table11[[#This Row],[task_number]]," - ", Table11[[#This Row],[task_title]])</f>
        <v>T1.08 - Waste less electricity</v>
      </c>
    </row>
    <row r="10" spans="1:9" ht="50" customHeight="1" x14ac:dyDescent="0.2">
      <c r="A10" s="43" t="s">
        <v>509</v>
      </c>
      <c r="B10">
        <v>9</v>
      </c>
      <c r="C10" s="23" t="s">
        <v>319</v>
      </c>
      <c r="D10" s="20" t="s">
        <v>298</v>
      </c>
      <c r="E10" t="s">
        <v>276</v>
      </c>
      <c r="F10" t="s">
        <v>517</v>
      </c>
      <c r="G10" s="33" t="s">
        <v>276</v>
      </c>
      <c r="H10" s="33" t="s">
        <v>307</v>
      </c>
      <c r="I10" s="33" t="str">
        <f>_xlfn.CONCAT(Table11[[#This Row],[task_number]]," - ", Table11[[#This Row],[task_title]])</f>
        <v>T1.09 - Only heat the water you need</v>
      </c>
    </row>
    <row r="11" spans="1:9" ht="50" customHeight="1" x14ac:dyDescent="0.2">
      <c r="A11" s="44" t="s">
        <v>105</v>
      </c>
      <c r="B11">
        <v>10</v>
      </c>
      <c r="C11" s="24" t="s">
        <v>320</v>
      </c>
      <c r="D11" s="20" t="s">
        <v>299</v>
      </c>
      <c r="E11" t="s">
        <v>276</v>
      </c>
      <c r="F11" t="s">
        <v>518</v>
      </c>
      <c r="G11" s="33" t="s">
        <v>276</v>
      </c>
      <c r="H11" s="33" t="s">
        <v>308</v>
      </c>
      <c r="I11" s="33" t="str">
        <f>_xlfn.CONCAT(Table11[[#This Row],[task_number]]," - ", Table11[[#This Row],[task_title]])</f>
        <v>T1.10 - Keep warm air in</v>
      </c>
    </row>
    <row r="12" spans="1:9" ht="50" customHeight="1" x14ac:dyDescent="0.2">
      <c r="A12" s="43" t="s">
        <v>111</v>
      </c>
      <c r="B12">
        <v>11</v>
      </c>
      <c r="C12" s="23" t="s">
        <v>321</v>
      </c>
      <c r="D12" s="20" t="s">
        <v>300</v>
      </c>
      <c r="E12" t="s">
        <v>276</v>
      </c>
      <c r="F12" t="s">
        <v>518</v>
      </c>
      <c r="G12" s="33" t="s">
        <v>276</v>
      </c>
      <c r="H12" s="33" t="s">
        <v>308</v>
      </c>
      <c r="I12" s="33" t="str">
        <f>_xlfn.CONCAT(Table11[[#This Row],[task_number]]," - ", Table11[[#This Row],[task_title]])</f>
        <v>T1.11 - Insulate what you can</v>
      </c>
    </row>
    <row r="13" spans="1:9" ht="50" customHeight="1" x14ac:dyDescent="0.2">
      <c r="A13" s="44" t="s">
        <v>112</v>
      </c>
      <c r="B13">
        <v>12</v>
      </c>
      <c r="C13" s="24" t="s">
        <v>322</v>
      </c>
      <c r="D13" s="20" t="s">
        <v>301</v>
      </c>
      <c r="E13" t="s">
        <v>276</v>
      </c>
      <c r="F13" t="s">
        <v>518</v>
      </c>
      <c r="G13" s="33" t="s">
        <v>276</v>
      </c>
      <c r="H13" s="33" t="s">
        <v>308</v>
      </c>
      <c r="I13" s="33" t="str">
        <f>_xlfn.CONCAT(Table11[[#This Row],[task_number]]," - ", Table11[[#This Row],[task_title]])</f>
        <v>T1.12 - Improve your glazing</v>
      </c>
    </row>
    <row r="14" spans="1:9" ht="50" customHeight="1" x14ac:dyDescent="0.2">
      <c r="A14" s="43" t="s">
        <v>510</v>
      </c>
      <c r="B14">
        <v>13</v>
      </c>
      <c r="C14" s="23" t="s">
        <v>323</v>
      </c>
      <c r="D14" s="20" t="s">
        <v>302</v>
      </c>
      <c r="E14" t="s">
        <v>277</v>
      </c>
      <c r="F14" t="s">
        <v>519</v>
      </c>
      <c r="G14" s="33" t="s">
        <v>277</v>
      </c>
      <c r="H14" s="33" t="s">
        <v>309</v>
      </c>
      <c r="I14" s="33" t="str">
        <f>_xlfn.CONCAT(Table11[[#This Row],[task_number]]," - ", Table11[[#This Row],[task_title]])</f>
        <v>T2.01 - Decarbonise your heating</v>
      </c>
    </row>
    <row r="15" spans="1:9" ht="50" customHeight="1" x14ac:dyDescent="0.2">
      <c r="A15" s="44" t="s">
        <v>511</v>
      </c>
      <c r="B15">
        <v>14</v>
      </c>
      <c r="C15" s="24" t="s">
        <v>324</v>
      </c>
      <c r="D15" s="20" t="s">
        <v>303</v>
      </c>
      <c r="E15" t="s">
        <v>277</v>
      </c>
      <c r="F15" t="s">
        <v>519</v>
      </c>
      <c r="G15" s="33" t="s">
        <v>277</v>
      </c>
      <c r="H15" s="33" t="s">
        <v>309</v>
      </c>
      <c r="I15" s="33" t="str">
        <f>_xlfn.CONCAT(Table11[[#This Row],[task_number]]," - ", Table11[[#This Row],[task_title]])</f>
        <v>T2.02 - Buy green electricity</v>
      </c>
    </row>
    <row r="16" spans="1:9" ht="50" customHeight="1" x14ac:dyDescent="0.2">
      <c r="A16" s="43" t="s">
        <v>512</v>
      </c>
      <c r="B16">
        <v>15</v>
      </c>
      <c r="C16" s="23" t="s">
        <v>325</v>
      </c>
      <c r="D16" s="20" t="s">
        <v>304</v>
      </c>
      <c r="E16" t="s">
        <v>277</v>
      </c>
      <c r="F16" t="s">
        <v>520</v>
      </c>
      <c r="G16" s="33" t="s">
        <v>277</v>
      </c>
      <c r="H16" s="33" t="s">
        <v>310</v>
      </c>
      <c r="I16" s="33" t="str">
        <f>_xlfn.CONCAT(Table11[[#This Row],[task_number]]," - ", Table11[[#This Row],[task_title]])</f>
        <v>T2.03 - Install solar panels</v>
      </c>
    </row>
    <row r="17" spans="1:11" ht="73.5" customHeight="1" x14ac:dyDescent="0.2">
      <c r="A17" s="44" t="s">
        <v>513</v>
      </c>
      <c r="B17">
        <v>16</v>
      </c>
      <c r="C17" s="24" t="s">
        <v>326</v>
      </c>
      <c r="D17" s="20" t="s">
        <v>411</v>
      </c>
      <c r="E17" t="s">
        <v>282</v>
      </c>
      <c r="F17" t="s">
        <v>521</v>
      </c>
      <c r="G17" s="33" t="s">
        <v>282</v>
      </c>
      <c r="H17" s="33" t="s">
        <v>282</v>
      </c>
      <c r="I17" s="33" t="str">
        <f>_xlfn.CONCAT(Table11[[#This Row],[task_number]]," - ", Table11[[#This Row],[task_title]])</f>
        <v>T9.01 - Get grant funding</v>
      </c>
    </row>
    <row r="18" spans="1:11" ht="50" customHeight="1" x14ac:dyDescent="0.2">
      <c r="A18" s="45" t="s">
        <v>514</v>
      </c>
      <c r="B18">
        <v>17</v>
      </c>
      <c r="C18" s="25" t="s">
        <v>327</v>
      </c>
      <c r="D18" s="20" t="s">
        <v>305</v>
      </c>
      <c r="E18" t="s">
        <v>282</v>
      </c>
      <c r="F18" t="s">
        <v>521</v>
      </c>
      <c r="G18" s="33" t="s">
        <v>282</v>
      </c>
      <c r="H18" s="33" t="s">
        <v>282</v>
      </c>
      <c r="I18" s="33" t="str">
        <f>_xlfn.CONCAT(Table11[[#This Row],[task_number]]," - ", Table11[[#This Row],[task_title]])</f>
        <v>T9.03 - Invest ethically</v>
      </c>
    </row>
    <row r="20" spans="1:11" x14ac:dyDescent="0.2">
      <c r="K20" s="60"/>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C9223A63-F9F4-7C4B-B4C7-5725105029D4}">
          <x14:formula1>
            <xm:f>petals!$C$2:$C$11</xm:f>
          </x14:formula1>
          <xm:sqref>E1:E1048576</xm:sqref>
        </x14:dataValidation>
        <x14:dataValidation type="list" allowBlank="1" showInputMessage="1" showErrorMessage="1" xr:uid="{31B2C8CC-13D1-414B-9479-E5A01950910C}">
          <x14:formula1>
            <xm:f>steps!$J$2:$J$7</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S55"/>
  <sheetViews>
    <sheetView tabSelected="1" topLeftCell="A48" zoomScale="94" zoomScaleNormal="94" workbookViewId="0">
      <selection activeCell="G52" sqref="G52"/>
    </sheetView>
  </sheetViews>
  <sheetFormatPr baseColWidth="10" defaultColWidth="8.6640625" defaultRowHeight="120" customHeight="1" x14ac:dyDescent="0.2"/>
  <cols>
    <col min="1" max="1" width="8.5" style="53" customWidth="1"/>
    <col min="2" max="2" width="38.33203125" style="6" customWidth="1"/>
    <col min="3" max="3" width="25" style="5" customWidth="1"/>
    <col min="4" max="4" width="26.6640625" style="5" customWidth="1"/>
    <col min="5" max="5" width="21.83203125" style="5" customWidth="1"/>
    <col min="6" max="6" width="20.5" style="5" customWidth="1"/>
    <col min="7" max="7" width="76.6640625" style="6" customWidth="1"/>
    <col min="8" max="8" width="26.1640625" style="6" customWidth="1"/>
    <col min="9" max="9" width="11.33203125" style="5" customWidth="1"/>
    <col min="10" max="10" width="8.6640625" style="5"/>
    <col min="11" max="11" width="8.83203125" style="6" customWidth="1"/>
    <col min="12" max="12" width="11.5" customWidth="1"/>
    <col min="13" max="13" width="10.83203125" customWidth="1"/>
    <col min="14" max="14" width="12.33203125" customWidth="1"/>
    <col min="16" max="16" width="7.6640625" style="5" customWidth="1"/>
    <col min="17" max="17" width="7.83203125" style="5" customWidth="1"/>
    <col min="18" max="18" width="23.6640625" style="5" customWidth="1"/>
    <col min="19" max="19" width="14.83203125" style="5" customWidth="1"/>
    <col min="20" max="20" width="16" style="5" customWidth="1"/>
    <col min="21" max="22" width="15.33203125" style="5" customWidth="1"/>
    <col min="23" max="23" width="8.6640625" style="5"/>
    <col min="24" max="24" width="16" style="5" customWidth="1"/>
    <col min="25" max="25" width="50.33203125" style="5" customWidth="1"/>
    <col min="26" max="27" width="25.1640625" style="7" customWidth="1"/>
    <col min="28" max="28" width="21.6640625" style="7" customWidth="1"/>
    <col min="29" max="29" width="21.6640625" style="15" customWidth="1"/>
    <col min="30" max="30" width="11.5" style="15" customWidth="1"/>
    <col min="31" max="31" width="14.5" style="15" customWidth="1"/>
    <col min="32" max="32" width="8.83203125" style="5"/>
    <col min="33" max="33" width="23.5" style="5" customWidth="1"/>
    <col min="34" max="35" width="8.83203125" style="5"/>
    <col min="36" max="36" width="14.1640625" style="5" customWidth="1"/>
    <col min="37" max="37" width="15.5" style="12" customWidth="1"/>
    <col min="38" max="38" width="24.5" style="15" customWidth="1"/>
    <col min="39" max="39" width="39" style="15" customWidth="1"/>
    <col min="40" max="40" width="10.33203125" style="5" customWidth="1"/>
    <col min="41" max="41" width="22.83203125" style="5" customWidth="1"/>
    <col min="42" max="42" width="38.1640625" style="5" customWidth="1"/>
    <col min="43" max="43" width="13.1640625" style="5" customWidth="1"/>
    <col min="44" max="44" width="8.6640625" style="5"/>
    <col min="45" max="45" width="17.5" style="7" customWidth="1"/>
    <col min="46" max="16384" width="8.6640625" style="5"/>
  </cols>
  <sheetData>
    <row r="1" spans="1:45" s="54" customFormat="1" ht="51" customHeight="1" x14ac:dyDescent="0.2">
      <c r="A1" s="46" t="s">
        <v>498</v>
      </c>
      <c r="B1" s="54" t="s">
        <v>527</v>
      </c>
      <c r="C1" s="55" t="s">
        <v>554</v>
      </c>
      <c r="D1" s="54" t="s">
        <v>555</v>
      </c>
      <c r="E1" s="56" t="s">
        <v>546</v>
      </c>
      <c r="F1" s="56" t="s">
        <v>332</v>
      </c>
      <c r="G1" s="55" t="s">
        <v>289</v>
      </c>
      <c r="H1" s="55" t="s">
        <v>116</v>
      </c>
      <c r="I1" s="55" t="s">
        <v>117</v>
      </c>
      <c r="J1" s="54" t="s">
        <v>258</v>
      </c>
      <c r="K1" s="54" t="s">
        <v>9</v>
      </c>
      <c r="L1" s="54" t="s">
        <v>240</v>
      </c>
      <c r="M1" s="54" t="s">
        <v>259</v>
      </c>
      <c r="N1" s="54" t="s">
        <v>432</v>
      </c>
      <c r="O1" s="54" t="s">
        <v>433</v>
      </c>
      <c r="P1" s="57" t="s">
        <v>445</v>
      </c>
      <c r="Q1" s="58" t="s">
        <v>447</v>
      </c>
      <c r="R1" s="59" t="s">
        <v>446</v>
      </c>
      <c r="S1" s="59" t="s">
        <v>439</v>
      </c>
      <c r="T1" s="58" t="s">
        <v>263</v>
      </c>
      <c r="U1" s="58" t="s">
        <v>441</v>
      </c>
      <c r="V1" s="58" t="s">
        <v>262</v>
      </c>
      <c r="W1" s="58" t="s">
        <v>467</v>
      </c>
      <c r="X1" s="59" t="s">
        <v>261</v>
      </c>
    </row>
    <row r="2" spans="1:45" ht="120" customHeight="1" x14ac:dyDescent="0.2">
      <c r="A2" s="47">
        <v>1</v>
      </c>
      <c r="B2" s="6" t="s">
        <v>108</v>
      </c>
      <c r="C2" s="6" t="s">
        <v>276</v>
      </c>
      <c r="D2" s="5" t="s">
        <v>528</v>
      </c>
      <c r="E2" s="5" t="s">
        <v>516</v>
      </c>
      <c r="F2" s="5" t="s">
        <v>334</v>
      </c>
      <c r="G2" s="6" t="s">
        <v>201</v>
      </c>
      <c r="H2" s="6" t="s">
        <v>118</v>
      </c>
      <c r="I2" s="6" t="s">
        <v>149</v>
      </c>
      <c r="J2" s="5" t="s">
        <v>242</v>
      </c>
      <c r="K2" s="5" t="s">
        <v>53</v>
      </c>
      <c r="L2" s="5"/>
      <c r="M2" s="5"/>
      <c r="N2" s="5"/>
      <c r="O2" s="5"/>
      <c r="P2" s="26" t="e">
        <f>_xlfn.XLOOKUP(Table5[[#This Row],[associated_petal]],Table3[number],Table3[petal_title])</f>
        <v>#N/A</v>
      </c>
      <c r="Q2" s="7" t="e">
        <f>_xlfn.XLOOKUP(Table5[[#This Row],[associated_task_number]],tasks!A:A,tasks!C:C)</f>
        <v>#N/A</v>
      </c>
      <c r="R2" s="26" t="e">
        <f>_xlfn.XLOOKUP(Table5[[#This Row],[associated_step_number]],Table9[step_number],Table9[step_title])</f>
        <v>#N/A</v>
      </c>
      <c r="S2" s="26" t="str">
        <f>_xlfn.CONCAT("'@",Table5[[#This Row],[icon_shortcode]],".svg")</f>
        <v>'@keepdry.svg</v>
      </c>
      <c r="T2" s="7" t="str">
        <f t="shared" ref="T2:T33" si="0">IF(J2="*","\*",(IF(J2="**","\*\*",IF(J2="***","\*\*\*",IF(J2="****","\*\*\*\*",IF(J2="*****","\*\*\*\*\*",IF(ISBLANK(J2),"")))))))</f>
        <v>\*\*\*\*\*</v>
      </c>
      <c r="U2" s="7">
        <f>IF(ISBLANK(J2),"",LEN(Table5[[#This Row],[carbon_stars]]))</f>
        <v>5</v>
      </c>
      <c r="V2" s="7">
        <f t="shared" ref="V2:V33" si="1">IF(K2="£",1,(IF(K2="££",2,IF(K2="£££",3,IF(K2="££££",4,IF(K2="£££££",5,IF(ISBLANK(K2),"")))))))</f>
        <v>3</v>
      </c>
      <c r="W2" s="7" t="e">
        <f>_xlfn.XLOOKUP(Table5[[#This Row],[associated_step_number]],Table9[step_number],Table9[graphic])</f>
        <v>#N/A</v>
      </c>
      <c r="X2" s="15" t="s">
        <v>387</v>
      </c>
      <c r="Z2" s="5"/>
      <c r="AA2" s="5"/>
      <c r="AB2" s="5"/>
      <c r="AC2" s="5"/>
      <c r="AD2" s="5"/>
      <c r="AE2" s="5"/>
      <c r="AK2" s="5"/>
      <c r="AL2" s="5"/>
      <c r="AM2" s="5"/>
      <c r="AS2" s="5"/>
    </row>
    <row r="3" spans="1:45" ht="120" customHeight="1" x14ac:dyDescent="0.2">
      <c r="A3" s="48">
        <v>2</v>
      </c>
      <c r="B3" s="6" t="s">
        <v>43</v>
      </c>
      <c r="C3" s="6" t="s">
        <v>276</v>
      </c>
      <c r="D3" s="5" t="s">
        <v>528</v>
      </c>
      <c r="E3" s="5" t="s">
        <v>516</v>
      </c>
      <c r="F3" s="5" t="s">
        <v>335</v>
      </c>
      <c r="G3" s="6" t="s">
        <v>556</v>
      </c>
      <c r="H3" s="6" t="s">
        <v>119</v>
      </c>
      <c r="I3" s="6" t="s">
        <v>150</v>
      </c>
      <c r="J3" s="5" t="s">
        <v>243</v>
      </c>
      <c r="K3" s="5" t="s">
        <v>51</v>
      </c>
      <c r="L3" s="5">
        <v>1</v>
      </c>
      <c r="M3" s="5"/>
      <c r="N3" s="5"/>
      <c r="O3" s="5"/>
      <c r="P3" s="26" t="e">
        <f>_xlfn.XLOOKUP(Table5[[#This Row],[associated_petal]],Table3[number],Table3[petal_title])</f>
        <v>#N/A</v>
      </c>
      <c r="Q3" s="7" t="e">
        <f>_xlfn.XLOOKUP(Table5[[#This Row],[associated_task_number]],tasks!A:A,tasks!C:C)</f>
        <v>#N/A</v>
      </c>
      <c r="R3" s="26" t="e">
        <f>_xlfn.XLOOKUP(Table5[[#This Row],[associated_step_number]],Table9[step_number],Table9[step_title])</f>
        <v>#N/A</v>
      </c>
      <c r="S3" s="26" t="str">
        <f>_xlfn.CONCAT("'@",Table5[[#This Row],[icon_shortcode]],".svg")</f>
        <v>'@maintenancecontact.svg</v>
      </c>
      <c r="T3" s="7" t="str">
        <f t="shared" si="0"/>
        <v>\*\*\*</v>
      </c>
      <c r="U3" s="7">
        <f>IF(ISBLANK(J3),"",LEN(Table5[[#This Row],[carbon_stars]]))</f>
        <v>3</v>
      </c>
      <c r="V3" s="7">
        <f t="shared" si="1"/>
        <v>1</v>
      </c>
      <c r="W3" s="7" t="e">
        <f>_xlfn.XLOOKUP(Table5[[#This Row],[associated_step_number]],Table9[step_number],Table9[graphic])</f>
        <v>#N/A</v>
      </c>
      <c r="X3" s="15"/>
      <c r="Z3" s="5"/>
      <c r="AA3" s="5"/>
      <c r="AB3" s="5"/>
      <c r="AC3" s="5"/>
      <c r="AD3" s="5"/>
      <c r="AE3" s="5"/>
      <c r="AK3" s="5"/>
      <c r="AL3" s="5"/>
      <c r="AM3" s="5"/>
      <c r="AS3" s="5"/>
    </row>
    <row r="4" spans="1:45" ht="120" customHeight="1" x14ac:dyDescent="0.2">
      <c r="A4" s="47">
        <v>3</v>
      </c>
      <c r="B4" s="6" t="s">
        <v>104</v>
      </c>
      <c r="C4" s="6" t="s">
        <v>276</v>
      </c>
      <c r="D4" s="5" t="s">
        <v>528</v>
      </c>
      <c r="E4" s="5" t="s">
        <v>516</v>
      </c>
      <c r="F4" s="5" t="s">
        <v>336</v>
      </c>
      <c r="G4" s="6" t="s">
        <v>255</v>
      </c>
      <c r="H4" s="9" t="s">
        <v>408</v>
      </c>
      <c r="I4" s="6" t="s">
        <v>151</v>
      </c>
      <c r="K4" s="5"/>
      <c r="L4" s="5"/>
      <c r="M4" s="5"/>
      <c r="N4" s="5"/>
      <c r="O4" s="5"/>
      <c r="P4" s="26" t="e">
        <f>_xlfn.XLOOKUP(Table5[[#This Row],[associated_petal]],Table3[number],Table3[petal_title])</f>
        <v>#N/A</v>
      </c>
      <c r="Q4" s="7" t="e">
        <f>_xlfn.XLOOKUP(Table5[[#This Row],[associated_task_number]],tasks!A:A,tasks!C:C)</f>
        <v>#N/A</v>
      </c>
      <c r="R4" s="26" t="e">
        <f>_xlfn.XLOOKUP(Table5[[#This Row],[associated_step_number]],Table9[step_number],Table9[step_title])</f>
        <v>#N/A</v>
      </c>
      <c r="S4" s="26" t="str">
        <f>_xlfn.CONCAT("'@",Table5[[#This Row],[icon_shortcode]],".svg")</f>
        <v>'@maintenancerecords.svg</v>
      </c>
      <c r="T4" s="7" t="str">
        <f t="shared" si="0"/>
        <v/>
      </c>
      <c r="U4" s="7" t="str">
        <f>IF(ISBLANK(J4),"",LEN(Table5[[#This Row],[carbon_stars]]))</f>
        <v/>
      </c>
      <c r="V4" s="7" t="str">
        <f t="shared" si="1"/>
        <v/>
      </c>
      <c r="W4" s="7" t="e">
        <f>_xlfn.XLOOKUP(Table5[[#This Row],[associated_step_number]],Table9[step_number],Table9[graphic])</f>
        <v>#N/A</v>
      </c>
      <c r="X4" s="15" t="s">
        <v>385</v>
      </c>
      <c r="Z4" s="5"/>
      <c r="AA4" s="5"/>
      <c r="AB4" s="5"/>
      <c r="AC4" s="5"/>
      <c r="AD4" s="5"/>
      <c r="AE4" s="5"/>
      <c r="AK4" s="5"/>
      <c r="AL4" s="5"/>
      <c r="AM4" s="5"/>
      <c r="AS4" s="5"/>
    </row>
    <row r="5" spans="1:45" ht="120" customHeight="1" x14ac:dyDescent="0.2">
      <c r="A5" s="48">
        <v>4</v>
      </c>
      <c r="B5" s="6" t="s">
        <v>265</v>
      </c>
      <c r="C5" s="6" t="s">
        <v>276</v>
      </c>
      <c r="D5" s="5" t="s">
        <v>529</v>
      </c>
      <c r="E5" s="5" t="s">
        <v>516</v>
      </c>
      <c r="F5" s="5" t="s">
        <v>352</v>
      </c>
      <c r="G5" s="6" t="s">
        <v>251</v>
      </c>
      <c r="H5" s="6" t="s">
        <v>249</v>
      </c>
      <c r="I5" s="6" t="s">
        <v>169</v>
      </c>
      <c r="K5" s="5"/>
      <c r="L5" s="5"/>
      <c r="M5" s="5">
        <v>1</v>
      </c>
      <c r="N5" s="5"/>
      <c r="O5" s="5"/>
      <c r="P5" s="26" t="e">
        <f>_xlfn.XLOOKUP(Table5[[#This Row],[associated_petal]],Table3[number],Table3[petal_title])</f>
        <v>#N/A</v>
      </c>
      <c r="Q5" s="7" t="e">
        <f>_xlfn.XLOOKUP(Table5[[#This Row],[associated_task_number]],tasks!A:A,tasks!C:C)</f>
        <v>#N/A</v>
      </c>
      <c r="R5" s="26" t="e">
        <f>_xlfn.XLOOKUP(Table5[[#This Row],[associated_step_number]],Table9[step_number],Table9[step_title])</f>
        <v>#N/A</v>
      </c>
      <c r="S5" s="26" t="str">
        <f>_xlfn.CONCAT("'@",Table5[[#This Row],[icon_shortcode]],".svg")</f>
        <v>'@hats.svg</v>
      </c>
      <c r="T5" s="7" t="str">
        <f t="shared" si="0"/>
        <v/>
      </c>
      <c r="U5" s="7" t="str">
        <f>IF(ISBLANK(J5),"",LEN(Table5[[#This Row],[carbon_stars]]))</f>
        <v/>
      </c>
      <c r="V5" s="7" t="str">
        <f t="shared" si="1"/>
        <v/>
      </c>
      <c r="W5" s="7" t="e">
        <f>_xlfn.XLOOKUP(Table5[[#This Row],[associated_step_number]],Table9[step_number],Table9[graphic])</f>
        <v>#N/A</v>
      </c>
      <c r="X5" s="15"/>
      <c r="Z5" s="5"/>
      <c r="AA5" s="5"/>
      <c r="AB5" s="5"/>
      <c r="AC5" s="5"/>
      <c r="AD5" s="5"/>
      <c r="AE5" s="5"/>
      <c r="AK5" s="5"/>
      <c r="AL5" s="5"/>
      <c r="AM5" s="5"/>
      <c r="AS5" s="5"/>
    </row>
    <row r="6" spans="1:45" ht="120" customHeight="1" x14ac:dyDescent="0.2">
      <c r="A6" s="49">
        <v>5</v>
      </c>
      <c r="B6" s="11" t="s">
        <v>90</v>
      </c>
      <c r="C6" s="6" t="s">
        <v>276</v>
      </c>
      <c r="D6" s="5" t="s">
        <v>529</v>
      </c>
      <c r="E6" s="5" t="s">
        <v>516</v>
      </c>
      <c r="F6" s="5" t="s">
        <v>353</v>
      </c>
      <c r="G6" s="6" t="s">
        <v>250</v>
      </c>
      <c r="H6" s="6" t="s">
        <v>569</v>
      </c>
      <c r="I6" s="6" t="s">
        <v>570</v>
      </c>
      <c r="K6" s="5"/>
      <c r="L6" s="5"/>
      <c r="M6" s="5">
        <v>1</v>
      </c>
      <c r="N6" s="5"/>
      <c r="O6" s="5"/>
      <c r="P6" s="26" t="e">
        <f>_xlfn.XLOOKUP(Table5[[#This Row],[associated_petal]],Table3[number],Table3[petal_title])</f>
        <v>#N/A</v>
      </c>
      <c r="Q6" s="7" t="e">
        <f>_xlfn.XLOOKUP(Table5[[#This Row],[associated_task_number]],tasks!A:A,tasks!C:C)</f>
        <v>#N/A</v>
      </c>
      <c r="R6" s="26" t="e">
        <f>_xlfn.XLOOKUP(Table5[[#This Row],[associated_step_number]],Table9[step_number],Table9[step_title])</f>
        <v>#N/A</v>
      </c>
      <c r="S6" s="26" t="str">
        <f>_xlfn.CONCAT("'@",Table5[[#This Row],[icon_shortcode]],".svg")</f>
        <v>'@localisedheating.svg</v>
      </c>
      <c r="T6" s="7" t="str">
        <f t="shared" si="0"/>
        <v/>
      </c>
      <c r="U6" s="7" t="str">
        <f>IF(ISBLANK(J6),"",LEN(Table5[[#This Row],[carbon_stars]]))</f>
        <v/>
      </c>
      <c r="V6" s="7" t="str">
        <f t="shared" si="1"/>
        <v/>
      </c>
      <c r="W6" s="7" t="e">
        <f>_xlfn.XLOOKUP(Table5[[#This Row],[associated_step_number]],Table9[step_number],Table9[graphic])</f>
        <v>#N/A</v>
      </c>
      <c r="X6" s="15" t="s">
        <v>393</v>
      </c>
      <c r="Z6" s="5"/>
      <c r="AA6" s="5"/>
      <c r="AB6" s="5"/>
      <c r="AC6" s="5"/>
      <c r="AD6" s="5"/>
      <c r="AE6" s="5"/>
      <c r="AK6" s="5"/>
      <c r="AL6" s="5"/>
      <c r="AM6" s="5"/>
      <c r="AS6" s="5"/>
    </row>
    <row r="7" spans="1:45" ht="120" customHeight="1" x14ac:dyDescent="0.2">
      <c r="A7" s="50">
        <v>6</v>
      </c>
      <c r="B7" s="11" t="s">
        <v>91</v>
      </c>
      <c r="C7" s="6" t="s">
        <v>276</v>
      </c>
      <c r="D7" s="5" t="s">
        <v>529</v>
      </c>
      <c r="E7" s="5" t="s">
        <v>516</v>
      </c>
      <c r="F7" s="5" t="s">
        <v>354</v>
      </c>
      <c r="G7" s="6" t="s">
        <v>217</v>
      </c>
      <c r="H7" s="6" t="s">
        <v>127</v>
      </c>
      <c r="I7" s="6" t="s">
        <v>170</v>
      </c>
      <c r="K7" s="5"/>
      <c r="L7" s="5"/>
      <c r="M7" s="5">
        <v>1</v>
      </c>
      <c r="N7" s="5"/>
      <c r="O7" s="5"/>
      <c r="P7" s="26" t="e">
        <f>_xlfn.XLOOKUP(Table5[[#This Row],[associated_petal]],Table3[number],Table3[petal_title])</f>
        <v>#N/A</v>
      </c>
      <c r="Q7" s="7" t="e">
        <f>_xlfn.XLOOKUP(Table5[[#This Row],[associated_task_number]],tasks!A:A,tasks!C:C)</f>
        <v>#N/A</v>
      </c>
      <c r="R7" s="26" t="e">
        <f>_xlfn.XLOOKUP(Table5[[#This Row],[associated_step_number]],Table9[step_number],Table9[step_title])</f>
        <v>#N/A</v>
      </c>
      <c r="S7" s="26" t="str">
        <f>_xlfn.CONCAT("'@",Table5[[#This Row],[icon_shortcode]],".svg")</f>
        <v>'@sharebuilding.svg</v>
      </c>
      <c r="T7" s="7" t="str">
        <f t="shared" si="0"/>
        <v/>
      </c>
      <c r="U7" s="7" t="str">
        <f>IF(ISBLANK(J7),"",LEN(Table5[[#This Row],[carbon_stars]]))</f>
        <v/>
      </c>
      <c r="V7" s="7" t="str">
        <f t="shared" si="1"/>
        <v/>
      </c>
      <c r="W7" s="7" t="e">
        <f>_xlfn.XLOOKUP(Table5[[#This Row],[associated_step_number]],Table9[step_number],Table9[graphic])</f>
        <v>#N/A</v>
      </c>
      <c r="X7" s="15" t="s">
        <v>394</v>
      </c>
      <c r="Z7" s="5"/>
      <c r="AA7" s="5"/>
      <c r="AB7" s="5"/>
      <c r="AC7" s="5"/>
      <c r="AD7" s="5"/>
      <c r="AE7" s="5"/>
      <c r="AK7" s="5"/>
      <c r="AL7" s="5"/>
      <c r="AM7" s="5"/>
      <c r="AS7" s="5"/>
    </row>
    <row r="8" spans="1:45" ht="120" customHeight="1" x14ac:dyDescent="0.2">
      <c r="A8" s="51">
        <v>7</v>
      </c>
      <c r="B8" s="17" t="s">
        <v>113</v>
      </c>
      <c r="C8" s="6" t="s">
        <v>276</v>
      </c>
      <c r="D8" s="5" t="s">
        <v>530</v>
      </c>
      <c r="E8" s="5" t="s">
        <v>516</v>
      </c>
      <c r="F8" s="5" t="s">
        <v>355</v>
      </c>
      <c r="G8" s="6" t="s">
        <v>218</v>
      </c>
      <c r="H8" s="6" t="s">
        <v>395</v>
      </c>
      <c r="I8" s="6" t="s">
        <v>171</v>
      </c>
      <c r="K8" s="5"/>
      <c r="L8" s="5"/>
      <c r="M8" s="5"/>
      <c r="N8" s="5"/>
      <c r="O8" s="5"/>
      <c r="P8" s="26" t="e">
        <f>_xlfn.XLOOKUP(Table5[[#This Row],[associated_petal]],Table3[number],Table3[petal_title])</f>
        <v>#N/A</v>
      </c>
      <c r="Q8" s="7" t="e">
        <f>_xlfn.XLOOKUP(Table5[[#This Row],[associated_task_number]],tasks!A:A,tasks!C:C)</f>
        <v>#N/A</v>
      </c>
      <c r="R8" s="26" t="e">
        <f>_xlfn.XLOOKUP(Table5[[#This Row],[associated_step_number]],Table9[step_number],Table9[step_title])</f>
        <v>#N/A</v>
      </c>
      <c r="S8" s="26" t="str">
        <f>_xlfn.CONCAT("'@",Table5[[#This Row],[icon_shortcode]],".svg")</f>
        <v>'@energyassessment.svg</v>
      </c>
      <c r="T8" s="7" t="str">
        <f t="shared" si="0"/>
        <v/>
      </c>
      <c r="U8" s="7" t="str">
        <f>IF(ISBLANK(J8),"",LEN(Table5[[#This Row],[carbon_stars]]))</f>
        <v/>
      </c>
      <c r="V8" s="7" t="str">
        <f t="shared" si="1"/>
        <v/>
      </c>
      <c r="W8" s="7" t="e">
        <f>_xlfn.XLOOKUP(Table5[[#This Row],[associated_step_number]],Table9[step_number],Table9[graphic])</f>
        <v>#N/A</v>
      </c>
      <c r="X8" s="15"/>
      <c r="Z8" s="5"/>
      <c r="AA8" s="5"/>
      <c r="AB8" s="5"/>
      <c r="AC8" s="5"/>
      <c r="AD8" s="5"/>
      <c r="AE8" s="5"/>
      <c r="AK8" s="5"/>
      <c r="AL8" s="5"/>
      <c r="AM8" s="5"/>
      <c r="AS8" s="5"/>
    </row>
    <row r="9" spans="1:45" ht="120" customHeight="1" x14ac:dyDescent="0.2">
      <c r="A9" s="48">
        <v>8</v>
      </c>
      <c r="B9" s="6" t="s">
        <v>44</v>
      </c>
      <c r="C9" s="6" t="s">
        <v>276</v>
      </c>
      <c r="D9" s="5" t="s">
        <v>530</v>
      </c>
      <c r="E9" s="5" t="s">
        <v>516</v>
      </c>
      <c r="F9" s="5" t="s">
        <v>356</v>
      </c>
      <c r="G9" s="6" t="s">
        <v>219</v>
      </c>
      <c r="H9" s="6" t="s">
        <v>396</v>
      </c>
      <c r="I9" s="6" t="s">
        <v>172</v>
      </c>
      <c r="J9" s="5" t="s">
        <v>243</v>
      </c>
      <c r="K9" s="5" t="s">
        <v>51</v>
      </c>
      <c r="L9" s="5"/>
      <c r="M9" s="5"/>
      <c r="N9" s="5"/>
      <c r="O9" s="5"/>
      <c r="P9" s="26" t="e">
        <f>_xlfn.XLOOKUP(Table5[[#This Row],[associated_petal]],Table3[number],Table3[petal_title])</f>
        <v>#N/A</v>
      </c>
      <c r="Q9" s="7" t="e">
        <f>_xlfn.XLOOKUP(Table5[[#This Row],[associated_task_number]],tasks!A:A,tasks!C:C)</f>
        <v>#N/A</v>
      </c>
      <c r="R9" s="26" t="e">
        <f>_xlfn.XLOOKUP(Table5[[#This Row],[associated_step_number]],Table9[step_number],Table9[step_title])</f>
        <v>#N/A</v>
      </c>
      <c r="S9" s="26" t="str">
        <f>_xlfn.CONCAT("'@",Table5[[#This Row],[icon_shortcode]],".svg")</f>
        <v>'@smartmeter.svg</v>
      </c>
      <c r="T9" s="7" t="str">
        <f t="shared" si="0"/>
        <v>\*\*\*</v>
      </c>
      <c r="U9" s="7">
        <f>IF(ISBLANK(J9),"",LEN(Table5[[#This Row],[carbon_stars]]))</f>
        <v>3</v>
      </c>
      <c r="V9" s="7">
        <f t="shared" si="1"/>
        <v>1</v>
      </c>
      <c r="W9" s="7" t="e">
        <f>_xlfn.XLOOKUP(Table5[[#This Row],[associated_step_number]],Table9[step_number],Table9[graphic])</f>
        <v>#N/A</v>
      </c>
      <c r="X9" s="15"/>
      <c r="Z9" s="5"/>
      <c r="AA9" s="5"/>
      <c r="AB9" s="5"/>
      <c r="AC9" s="5"/>
      <c r="AD9" s="5"/>
      <c r="AE9" s="5"/>
      <c r="AK9" s="5"/>
      <c r="AL9" s="5"/>
      <c r="AM9" s="5"/>
      <c r="AS9" s="5"/>
    </row>
    <row r="10" spans="1:45" ht="120" customHeight="1" x14ac:dyDescent="0.2">
      <c r="A10" s="47">
        <v>9</v>
      </c>
      <c r="B10" s="6" t="s">
        <v>86</v>
      </c>
      <c r="C10" s="6" t="s">
        <v>276</v>
      </c>
      <c r="D10" s="5" t="s">
        <v>531</v>
      </c>
      <c r="E10" s="5" t="s">
        <v>517</v>
      </c>
      <c r="F10" s="5" t="s">
        <v>357</v>
      </c>
      <c r="G10" s="6" t="s">
        <v>220</v>
      </c>
      <c r="H10" s="6" t="s">
        <v>198</v>
      </c>
      <c r="I10" s="6" t="s">
        <v>197</v>
      </c>
      <c r="J10" s="5" t="s">
        <v>246</v>
      </c>
      <c r="K10" s="5" t="s">
        <v>51</v>
      </c>
      <c r="L10" s="5">
        <v>1</v>
      </c>
      <c r="M10" s="5"/>
      <c r="N10" s="5"/>
      <c r="O10" s="5" t="s">
        <v>80</v>
      </c>
      <c r="P10" s="26" t="e">
        <f>_xlfn.XLOOKUP(Table5[[#This Row],[associated_petal]],Table3[number],Table3[petal_title])</f>
        <v>#N/A</v>
      </c>
      <c r="Q10" s="7" t="e">
        <f>_xlfn.XLOOKUP(Table5[[#This Row],[associated_task_number]],tasks!A:A,tasks!C:C)</f>
        <v>#N/A</v>
      </c>
      <c r="R10" s="26" t="e">
        <f>_xlfn.XLOOKUP(Table5[[#This Row],[associated_step_number]],Table9[step_number],Table9[step_title])</f>
        <v>#N/A</v>
      </c>
      <c r="S10" s="26" t="str">
        <f>_xlfn.CONCAT("'@",Table5[[#This Row],[icon_shortcode]],".svg")</f>
        <v>'@thermostat.svg</v>
      </c>
      <c r="T10" s="7" t="str">
        <f t="shared" si="0"/>
        <v>\*</v>
      </c>
      <c r="U10" s="7">
        <f>IF(ISBLANK(J10),"",LEN(Table5[[#This Row],[carbon_stars]]))</f>
        <v>1</v>
      </c>
      <c r="V10" s="7">
        <f t="shared" si="1"/>
        <v>1</v>
      </c>
      <c r="W10" s="7" t="e">
        <f>_xlfn.XLOOKUP(Table5[[#This Row],[associated_step_number]],Table9[step_number],Table9[graphic])</f>
        <v>#N/A</v>
      </c>
      <c r="X10" s="15"/>
      <c r="Z10" s="5"/>
      <c r="AA10" s="5"/>
      <c r="AB10" s="5"/>
      <c r="AC10" s="5"/>
      <c r="AD10" s="5"/>
      <c r="AE10" s="5"/>
      <c r="AK10" s="5"/>
      <c r="AL10" s="5"/>
      <c r="AM10" s="5"/>
      <c r="AS10" s="5"/>
    </row>
    <row r="11" spans="1:45" ht="120" customHeight="1" x14ac:dyDescent="0.2">
      <c r="A11" s="48">
        <v>10</v>
      </c>
      <c r="B11" s="6" t="s">
        <v>12</v>
      </c>
      <c r="C11" s="6" t="s">
        <v>276</v>
      </c>
      <c r="D11" s="5" t="s">
        <v>531</v>
      </c>
      <c r="E11" s="5" t="s">
        <v>517</v>
      </c>
      <c r="F11" s="5" t="s">
        <v>358</v>
      </c>
      <c r="G11" s="6" t="s">
        <v>221</v>
      </c>
      <c r="H11" s="6" t="s">
        <v>397</v>
      </c>
      <c r="I11" s="6" t="s">
        <v>173</v>
      </c>
      <c r="J11" s="5" t="s">
        <v>246</v>
      </c>
      <c r="K11" s="5" t="s">
        <v>51</v>
      </c>
      <c r="L11" s="5">
        <v>1</v>
      </c>
      <c r="M11" s="5"/>
      <c r="N11" s="5"/>
      <c r="O11" s="5"/>
      <c r="P11" s="26" t="e">
        <f>_xlfn.XLOOKUP(Table5[[#This Row],[associated_petal]],Table3[number],Table3[petal_title])</f>
        <v>#N/A</v>
      </c>
      <c r="Q11" s="7" t="e">
        <f>_xlfn.XLOOKUP(Table5[[#This Row],[associated_task_number]],tasks!A:A,tasks!C:C)</f>
        <v>#N/A</v>
      </c>
      <c r="R11" s="26" t="e">
        <f>_xlfn.XLOOKUP(Table5[[#This Row],[associated_step_number]],Table9[step_number],Table9[step_title])</f>
        <v>#N/A</v>
      </c>
      <c r="S11" s="26" t="str">
        <f>_xlfn.CONCAT("'@",Table5[[#This Row],[icon_shortcode]],".svg")</f>
        <v>'@frostsettings.svg</v>
      </c>
      <c r="T11" s="7" t="str">
        <f t="shared" si="0"/>
        <v>\*</v>
      </c>
      <c r="U11" s="7">
        <f>IF(ISBLANK(J11),"",LEN(Table5[[#This Row],[carbon_stars]]))</f>
        <v>1</v>
      </c>
      <c r="V11" s="7">
        <f t="shared" si="1"/>
        <v>1</v>
      </c>
      <c r="W11" s="7" t="e">
        <f>_xlfn.XLOOKUP(Table5[[#This Row],[associated_step_number]],Table9[step_number],Table9[graphic])</f>
        <v>#N/A</v>
      </c>
      <c r="X11" s="15"/>
      <c r="Z11" s="5"/>
      <c r="AA11" s="5"/>
      <c r="AB11" s="5"/>
      <c r="AC11" s="5"/>
      <c r="AD11" s="5"/>
      <c r="AE11" s="5"/>
      <c r="AK11" s="5"/>
      <c r="AL11" s="5"/>
      <c r="AM11" s="5"/>
      <c r="AS11" s="5"/>
    </row>
    <row r="12" spans="1:45" ht="120" customHeight="1" x14ac:dyDescent="0.2">
      <c r="A12" s="47">
        <v>11</v>
      </c>
      <c r="B12" s="6" t="s">
        <v>14</v>
      </c>
      <c r="C12" s="6" t="s">
        <v>276</v>
      </c>
      <c r="D12" s="5" t="s">
        <v>531</v>
      </c>
      <c r="E12" s="5" t="s">
        <v>517</v>
      </c>
      <c r="F12" s="5" t="s">
        <v>359</v>
      </c>
      <c r="G12" s="6" t="s">
        <v>557</v>
      </c>
      <c r="H12" s="6" t="s">
        <v>128</v>
      </c>
      <c r="I12" s="6" t="s">
        <v>174</v>
      </c>
      <c r="J12" s="5" t="s">
        <v>246</v>
      </c>
      <c r="K12" s="5" t="s">
        <v>52</v>
      </c>
      <c r="L12" s="5">
        <v>1</v>
      </c>
      <c r="M12" s="5"/>
      <c r="N12" s="5"/>
      <c r="O12" s="5" t="s">
        <v>80</v>
      </c>
      <c r="P12" s="26" t="e">
        <f>_xlfn.XLOOKUP(Table5[[#This Row],[associated_petal]],Table3[number],Table3[petal_title])</f>
        <v>#N/A</v>
      </c>
      <c r="Q12" s="7" t="e">
        <f>_xlfn.XLOOKUP(Table5[[#This Row],[associated_task_number]],tasks!A:A,tasks!C:C)</f>
        <v>#N/A</v>
      </c>
      <c r="R12" s="26" t="e">
        <f>_xlfn.XLOOKUP(Table5[[#This Row],[associated_step_number]],Table9[step_number],Table9[step_title])</f>
        <v>#N/A</v>
      </c>
      <c r="S12" s="26" t="str">
        <f>_xlfn.CONCAT("'@",Table5[[#This Row],[icon_shortcode]],".svg")</f>
        <v>'@coldradiator.svg</v>
      </c>
      <c r="T12" s="7" t="str">
        <f t="shared" si="0"/>
        <v>\*</v>
      </c>
      <c r="U12" s="7">
        <f>IF(ISBLANK(J12),"",LEN(Table5[[#This Row],[carbon_stars]]))</f>
        <v>1</v>
      </c>
      <c r="V12" s="7">
        <f t="shared" si="1"/>
        <v>2</v>
      </c>
      <c r="W12" s="7" t="e">
        <f>_xlfn.XLOOKUP(Table5[[#This Row],[associated_step_number]],Table9[step_number],Table9[graphic])</f>
        <v>#N/A</v>
      </c>
      <c r="X12" s="15"/>
      <c r="Z12" s="5"/>
      <c r="AA12" s="5"/>
      <c r="AB12" s="5"/>
      <c r="AC12" s="5"/>
      <c r="AD12" s="5"/>
      <c r="AE12" s="5"/>
      <c r="AK12" s="5"/>
      <c r="AL12" s="5"/>
      <c r="AM12" s="5"/>
      <c r="AS12" s="5"/>
    </row>
    <row r="13" spans="1:45" ht="120" customHeight="1" x14ac:dyDescent="0.2">
      <c r="A13" s="48">
        <v>12</v>
      </c>
      <c r="B13" s="6" t="s">
        <v>15</v>
      </c>
      <c r="C13" s="6" t="s">
        <v>276</v>
      </c>
      <c r="D13" s="5" t="s">
        <v>531</v>
      </c>
      <c r="E13" s="5" t="s">
        <v>517</v>
      </c>
      <c r="F13" s="5" t="s">
        <v>360</v>
      </c>
      <c r="G13" s="6" t="s">
        <v>222</v>
      </c>
      <c r="H13" s="6" t="s">
        <v>398</v>
      </c>
      <c r="I13" s="6" t="s">
        <v>175</v>
      </c>
      <c r="J13" s="5" t="s">
        <v>244</v>
      </c>
      <c r="K13" s="5" t="s">
        <v>51</v>
      </c>
      <c r="L13" s="5">
        <v>1</v>
      </c>
      <c r="M13" s="5"/>
      <c r="N13" s="5"/>
      <c r="O13" s="5"/>
      <c r="P13" s="26" t="e">
        <f>_xlfn.XLOOKUP(Table5[[#This Row],[associated_petal]],Table3[number],Table3[petal_title])</f>
        <v>#N/A</v>
      </c>
      <c r="Q13" s="7" t="e">
        <f>_xlfn.XLOOKUP(Table5[[#This Row],[associated_task_number]],tasks!A:A,tasks!C:C)</f>
        <v>#N/A</v>
      </c>
      <c r="R13" s="26" t="e">
        <f>_xlfn.XLOOKUP(Table5[[#This Row],[associated_step_number]],Table9[step_number],Table9[step_title])</f>
        <v>#N/A</v>
      </c>
      <c r="S13" s="26" t="str">
        <f>_xlfn.CONCAT("'@",Table5[[#This Row],[icon_shortcode]],".svg")</f>
        <v>'@hotwatersetting.svg</v>
      </c>
      <c r="T13" s="7" t="str">
        <f t="shared" si="0"/>
        <v>\*\*</v>
      </c>
      <c r="U13" s="7">
        <f>IF(ISBLANK(J13),"",LEN(Table5[[#This Row],[carbon_stars]]))</f>
        <v>2</v>
      </c>
      <c r="V13" s="7">
        <f t="shared" si="1"/>
        <v>1</v>
      </c>
      <c r="W13" s="7" t="e">
        <f>_xlfn.XLOOKUP(Table5[[#This Row],[associated_step_number]],Table9[step_number],Table9[graphic])</f>
        <v>#N/A</v>
      </c>
      <c r="X13" s="15"/>
      <c r="Z13" s="5"/>
      <c r="AA13" s="5"/>
      <c r="AB13" s="5"/>
      <c r="AC13" s="5"/>
      <c r="AD13" s="5"/>
      <c r="AE13" s="5"/>
      <c r="AK13" s="5"/>
      <c r="AL13" s="5"/>
      <c r="AM13" s="5"/>
      <c r="AS13" s="5"/>
    </row>
    <row r="14" spans="1:45" ht="120" customHeight="1" x14ac:dyDescent="0.2">
      <c r="A14" s="47">
        <v>13</v>
      </c>
      <c r="B14" s="6" t="s">
        <v>46</v>
      </c>
      <c r="C14" s="6" t="s">
        <v>276</v>
      </c>
      <c r="D14" s="5" t="s">
        <v>531</v>
      </c>
      <c r="E14" s="5" t="s">
        <v>517</v>
      </c>
      <c r="F14" s="5" t="s">
        <v>361</v>
      </c>
      <c r="G14" s="6" t="s">
        <v>223</v>
      </c>
      <c r="H14" s="6" t="s">
        <v>129</v>
      </c>
      <c r="I14" s="6" t="s">
        <v>176</v>
      </c>
      <c r="J14" s="5" t="s">
        <v>244</v>
      </c>
      <c r="K14" s="5" t="s">
        <v>51</v>
      </c>
      <c r="L14" s="5">
        <v>1</v>
      </c>
      <c r="M14" s="5"/>
      <c r="N14" s="5"/>
      <c r="O14" s="5"/>
      <c r="P14" s="26" t="e">
        <f>_xlfn.XLOOKUP(Table5[[#This Row],[associated_petal]],Table3[number],Table3[petal_title])</f>
        <v>#N/A</v>
      </c>
      <c r="Q14" s="7" t="e">
        <f>_xlfn.XLOOKUP(Table5[[#This Row],[associated_task_number]],tasks!A:A,tasks!C:C)</f>
        <v>#N/A</v>
      </c>
      <c r="R14" s="26" t="e">
        <f>_xlfn.XLOOKUP(Table5[[#This Row],[associated_step_number]],Table9[step_number],Table9[step_title])</f>
        <v>#N/A</v>
      </c>
      <c r="S14" s="26" t="str">
        <f>_xlfn.CONCAT("'@",Table5[[#This Row],[icon_shortcode]],".svg")</f>
        <v>'@hotwatertimer.svg</v>
      </c>
      <c r="T14" s="7" t="str">
        <f t="shared" si="0"/>
        <v>\*\*</v>
      </c>
      <c r="U14" s="7">
        <f>IF(ISBLANK(J14),"",LEN(Table5[[#This Row],[carbon_stars]]))</f>
        <v>2</v>
      </c>
      <c r="V14" s="7">
        <f t="shared" si="1"/>
        <v>1</v>
      </c>
      <c r="W14" s="7" t="e">
        <f>_xlfn.XLOOKUP(Table5[[#This Row],[associated_step_number]],Table9[step_number],Table9[graphic])</f>
        <v>#N/A</v>
      </c>
      <c r="X14" s="15"/>
      <c r="Z14" s="5"/>
      <c r="AA14" s="5"/>
      <c r="AB14" s="5"/>
      <c r="AC14" s="5"/>
      <c r="AD14" s="5"/>
      <c r="AE14" s="5"/>
      <c r="AK14" s="5"/>
      <c r="AL14" s="5"/>
      <c r="AM14" s="5"/>
      <c r="AS14" s="5"/>
    </row>
    <row r="15" spans="1:45" ht="120" customHeight="1" x14ac:dyDescent="0.2">
      <c r="A15" s="48">
        <v>14</v>
      </c>
      <c r="B15" s="6" t="s">
        <v>83</v>
      </c>
      <c r="C15" s="6" t="s">
        <v>276</v>
      </c>
      <c r="D15" s="5" t="s">
        <v>532</v>
      </c>
      <c r="E15" s="5" t="s">
        <v>517</v>
      </c>
      <c r="F15" s="5" t="s">
        <v>362</v>
      </c>
      <c r="G15" s="6" t="s">
        <v>558</v>
      </c>
      <c r="H15" s="6" t="s">
        <v>130</v>
      </c>
      <c r="I15" s="6" t="s">
        <v>177</v>
      </c>
      <c r="J15" s="5" t="s">
        <v>244</v>
      </c>
      <c r="K15" s="5" t="s">
        <v>51</v>
      </c>
      <c r="L15" s="5">
        <v>1</v>
      </c>
      <c r="M15" s="5"/>
      <c r="N15" s="5"/>
      <c r="O15" s="5"/>
      <c r="P15" s="26" t="e">
        <f>_xlfn.XLOOKUP(Table5[[#This Row],[associated_petal]],Table3[number],Table3[petal_title])</f>
        <v>#N/A</v>
      </c>
      <c r="Q15" s="7" t="e">
        <f>_xlfn.XLOOKUP(Table5[[#This Row],[associated_task_number]],tasks!A:A,tasks!C:C)</f>
        <v>#N/A</v>
      </c>
      <c r="R15" s="26" t="e">
        <f>_xlfn.XLOOKUP(Table5[[#This Row],[associated_step_number]],Table9[step_number],Table9[step_title])</f>
        <v>#N/A</v>
      </c>
      <c r="S15" s="26" t="str">
        <f>_xlfn.CONCAT("'@",Table5[[#This Row],[icon_shortcode]],".svg")</f>
        <v>'@heatinglock.svg</v>
      </c>
      <c r="T15" s="7" t="str">
        <f t="shared" si="0"/>
        <v>\*\*</v>
      </c>
      <c r="U15" s="7">
        <f>IF(ISBLANK(J15),"",LEN(Table5[[#This Row],[carbon_stars]]))</f>
        <v>2</v>
      </c>
      <c r="V15" s="7">
        <f t="shared" si="1"/>
        <v>1</v>
      </c>
      <c r="W15" s="7" t="e">
        <f>_xlfn.XLOOKUP(Table5[[#This Row],[associated_step_number]],Table9[step_number],Table9[graphic])</f>
        <v>#N/A</v>
      </c>
      <c r="X15" s="15" t="s">
        <v>399</v>
      </c>
      <c r="Z15" s="5"/>
      <c r="AA15" s="5"/>
      <c r="AB15" s="5"/>
      <c r="AC15" s="5"/>
      <c r="AD15" s="5"/>
      <c r="AE15" s="5"/>
      <c r="AK15" s="5"/>
      <c r="AL15" s="5"/>
      <c r="AM15" s="5"/>
      <c r="AS15" s="5"/>
    </row>
    <row r="16" spans="1:45" ht="120" customHeight="1" x14ac:dyDescent="0.2">
      <c r="A16" s="47">
        <v>15</v>
      </c>
      <c r="B16" s="6" t="s">
        <v>17</v>
      </c>
      <c r="C16" s="6" t="s">
        <v>276</v>
      </c>
      <c r="D16" s="5" t="s">
        <v>532</v>
      </c>
      <c r="E16" s="5" t="s">
        <v>517</v>
      </c>
      <c r="F16" s="5" t="s">
        <v>363</v>
      </c>
      <c r="G16" s="6" t="s">
        <v>224</v>
      </c>
      <c r="H16" s="6" t="s">
        <v>131</v>
      </c>
      <c r="I16" s="6" t="s">
        <v>178</v>
      </c>
      <c r="J16" s="5" t="s">
        <v>244</v>
      </c>
      <c r="K16" s="5" t="s">
        <v>51</v>
      </c>
      <c r="L16" s="5">
        <v>1</v>
      </c>
      <c r="M16" s="5"/>
      <c r="N16" s="5"/>
      <c r="O16" s="5"/>
      <c r="P16" s="26" t="e">
        <f>_xlfn.XLOOKUP(Table5[[#This Row],[associated_petal]],Table3[number],Table3[petal_title])</f>
        <v>#N/A</v>
      </c>
      <c r="Q16" s="7" t="e">
        <f>_xlfn.XLOOKUP(Table5[[#This Row],[associated_task_number]],tasks!A:A,tasks!C:C)</f>
        <v>#N/A</v>
      </c>
      <c r="R16" s="26" t="e">
        <f>_xlfn.XLOOKUP(Table5[[#This Row],[associated_step_number]],Table9[step_number],Table9[step_title])</f>
        <v>#N/A</v>
      </c>
      <c r="S16" s="26" t="str">
        <f>_xlfn.CONCAT("'@",Table5[[#This Row],[icon_shortcode]],".svg")</f>
        <v>'@summerdisable.svg</v>
      </c>
      <c r="T16" s="7" t="str">
        <f t="shared" si="0"/>
        <v>\*\*</v>
      </c>
      <c r="U16" s="7">
        <f>IF(ISBLANK(J16),"",LEN(Table5[[#This Row],[carbon_stars]]))</f>
        <v>2</v>
      </c>
      <c r="V16" s="7">
        <f t="shared" si="1"/>
        <v>1</v>
      </c>
      <c r="W16" s="7" t="e">
        <f>_xlfn.XLOOKUP(Table5[[#This Row],[associated_step_number]],Table9[step_number],Table9[graphic])</f>
        <v>#N/A</v>
      </c>
      <c r="X16" s="15" t="s">
        <v>400</v>
      </c>
      <c r="Z16" s="5"/>
      <c r="AA16" s="5"/>
      <c r="AB16" s="5"/>
      <c r="AC16" s="5"/>
      <c r="AD16" s="5"/>
      <c r="AE16" s="5"/>
      <c r="AK16" s="5"/>
      <c r="AL16" s="5"/>
      <c r="AM16" s="5"/>
      <c r="AS16" s="5"/>
    </row>
    <row r="17" spans="1:45" ht="120" customHeight="1" x14ac:dyDescent="0.2">
      <c r="A17" s="48">
        <v>16</v>
      </c>
      <c r="B17" s="6" t="s">
        <v>41</v>
      </c>
      <c r="C17" s="6" t="s">
        <v>276</v>
      </c>
      <c r="D17" s="5" t="s">
        <v>532</v>
      </c>
      <c r="E17" s="5" t="s">
        <v>517</v>
      </c>
      <c r="F17" s="5" t="s">
        <v>364</v>
      </c>
      <c r="G17" s="6" t="s">
        <v>225</v>
      </c>
      <c r="H17" s="6" t="s">
        <v>132</v>
      </c>
      <c r="I17" s="6" t="s">
        <v>179</v>
      </c>
      <c r="J17" s="5" t="s">
        <v>244</v>
      </c>
      <c r="K17" s="5" t="s">
        <v>51</v>
      </c>
      <c r="L17" s="5">
        <v>1</v>
      </c>
      <c r="M17" s="5"/>
      <c r="N17" s="5"/>
      <c r="O17" s="5" t="s">
        <v>80</v>
      </c>
      <c r="P17" s="26" t="e">
        <f>_xlfn.XLOOKUP(Table5[[#This Row],[associated_petal]],Table3[number],Table3[petal_title])</f>
        <v>#N/A</v>
      </c>
      <c r="Q17" s="7" t="e">
        <f>_xlfn.XLOOKUP(Table5[[#This Row],[associated_task_number]],tasks!A:A,tasks!C:C)</f>
        <v>#N/A</v>
      </c>
      <c r="R17" s="26" t="e">
        <f>_xlfn.XLOOKUP(Table5[[#This Row],[associated_step_number]],Table9[step_number],Table9[step_title])</f>
        <v>#N/A</v>
      </c>
      <c r="S17" s="26" t="str">
        <f>_xlfn.CONCAT("'@",Table5[[#This Row],[icon_shortcode]],".svg")</f>
        <v>'@noentry.svg</v>
      </c>
      <c r="T17" s="7" t="str">
        <f t="shared" si="0"/>
        <v>\*\*</v>
      </c>
      <c r="U17" s="7">
        <f>IF(ISBLANK(J17),"",LEN(Table5[[#This Row],[carbon_stars]]))</f>
        <v>2</v>
      </c>
      <c r="V17" s="7">
        <f t="shared" si="1"/>
        <v>1</v>
      </c>
      <c r="W17" s="7" t="e">
        <f>_xlfn.XLOOKUP(Table5[[#This Row],[associated_step_number]],Table9[step_number],Table9[graphic])</f>
        <v>#N/A</v>
      </c>
      <c r="X17" s="15"/>
      <c r="Z17" s="5"/>
      <c r="AA17" s="5"/>
      <c r="AB17" s="5"/>
      <c r="AC17" s="5"/>
      <c r="AD17" s="5"/>
      <c r="AE17" s="5"/>
      <c r="AK17" s="5"/>
      <c r="AL17" s="5"/>
      <c r="AM17" s="5"/>
      <c r="AS17" s="5"/>
    </row>
    <row r="18" spans="1:45" ht="120" customHeight="1" x14ac:dyDescent="0.2">
      <c r="A18" s="47">
        <v>17</v>
      </c>
      <c r="B18" s="6" t="s">
        <v>85</v>
      </c>
      <c r="C18" s="6" t="s">
        <v>276</v>
      </c>
      <c r="D18" s="5" t="s">
        <v>533</v>
      </c>
      <c r="E18" s="5" t="s">
        <v>517</v>
      </c>
      <c r="F18" s="5" t="s">
        <v>365</v>
      </c>
      <c r="G18" s="6" t="s">
        <v>559</v>
      </c>
      <c r="H18" s="6" t="s">
        <v>133</v>
      </c>
      <c r="I18" s="6" t="s">
        <v>180</v>
      </c>
      <c r="J18" s="5" t="s">
        <v>246</v>
      </c>
      <c r="K18" s="5" t="s">
        <v>51</v>
      </c>
      <c r="L18" s="5">
        <v>1</v>
      </c>
      <c r="M18" s="5"/>
      <c r="N18" s="5"/>
      <c r="O18" s="5" t="s">
        <v>80</v>
      </c>
      <c r="P18" s="26" t="e">
        <f>_xlfn.XLOOKUP(Table5[[#This Row],[associated_petal]],Table3[number],Table3[petal_title])</f>
        <v>#N/A</v>
      </c>
      <c r="Q18" s="7" t="e">
        <f>_xlfn.XLOOKUP(Table5[[#This Row],[associated_task_number]],tasks!A:A,tasks!C:C)</f>
        <v>#N/A</v>
      </c>
      <c r="R18" s="26" t="e">
        <f>_xlfn.XLOOKUP(Table5[[#This Row],[associated_step_number]],Table9[step_number],Table9[step_title])</f>
        <v>#N/A</v>
      </c>
      <c r="S18" s="26" t="str">
        <f>_xlfn.CONCAT("'@",Table5[[#This Row],[icon_shortcode]],".svg")</f>
        <v>'@controlfanconvector.svg</v>
      </c>
      <c r="T18" s="7" t="str">
        <f t="shared" si="0"/>
        <v>\*</v>
      </c>
      <c r="U18" s="7">
        <f>IF(ISBLANK(J18),"",LEN(Table5[[#This Row],[carbon_stars]]))</f>
        <v>1</v>
      </c>
      <c r="V18" s="7">
        <f t="shared" si="1"/>
        <v>1</v>
      </c>
      <c r="W18" s="7" t="e">
        <f>_xlfn.XLOOKUP(Table5[[#This Row],[associated_step_number]],Table9[step_number],Table9[graphic])</f>
        <v>#N/A</v>
      </c>
      <c r="X18" s="15"/>
      <c r="Z18" s="5"/>
      <c r="AA18" s="5"/>
      <c r="AB18" s="5"/>
      <c r="AC18" s="5"/>
      <c r="AD18" s="5"/>
      <c r="AE18" s="5"/>
      <c r="AK18" s="5"/>
      <c r="AL18" s="5"/>
      <c r="AM18" s="5"/>
      <c r="AS18" s="5"/>
    </row>
    <row r="19" spans="1:45" ht="120" customHeight="1" x14ac:dyDescent="0.2">
      <c r="A19" s="48">
        <v>18</v>
      </c>
      <c r="B19" s="6" t="s">
        <v>10</v>
      </c>
      <c r="C19" s="6" t="s">
        <v>276</v>
      </c>
      <c r="D19" s="5" t="s">
        <v>533</v>
      </c>
      <c r="E19" s="5" t="s">
        <v>517</v>
      </c>
      <c r="F19" s="5" t="s">
        <v>366</v>
      </c>
      <c r="G19" s="6" t="s">
        <v>226</v>
      </c>
      <c r="H19" s="6" t="s">
        <v>134</v>
      </c>
      <c r="I19" s="6" t="s">
        <v>181</v>
      </c>
      <c r="J19" s="5" t="s">
        <v>244</v>
      </c>
      <c r="K19" s="5" t="s">
        <v>51</v>
      </c>
      <c r="L19" s="5">
        <v>1</v>
      </c>
      <c r="M19" s="5"/>
      <c r="N19" s="5"/>
      <c r="O19" s="5" t="s">
        <v>80</v>
      </c>
      <c r="P19" s="26" t="e">
        <f>_xlfn.XLOOKUP(Table5[[#This Row],[associated_petal]],Table3[number],Table3[petal_title])</f>
        <v>#N/A</v>
      </c>
      <c r="Q19" s="7" t="e">
        <f>_xlfn.XLOOKUP(Table5[[#This Row],[associated_task_number]],tasks!A:A,tasks!C:C)</f>
        <v>#N/A</v>
      </c>
      <c r="R19" s="26" t="e">
        <f>_xlfn.XLOOKUP(Table5[[#This Row],[associated_step_number]],Table9[step_number],Table9[step_title])</f>
        <v>#N/A</v>
      </c>
      <c r="S19" s="26" t="str">
        <f>_xlfn.CONCAT("'@",Table5[[#This Row],[icon_shortcode]],".svg")</f>
        <v>'@turndownboiler.svg</v>
      </c>
      <c r="T19" s="7" t="str">
        <f t="shared" si="0"/>
        <v>\*\*</v>
      </c>
      <c r="U19" s="7">
        <f>IF(ISBLANK(J19),"",LEN(Table5[[#This Row],[carbon_stars]]))</f>
        <v>2</v>
      </c>
      <c r="V19" s="7">
        <f t="shared" si="1"/>
        <v>1</v>
      </c>
      <c r="W19" s="7" t="e">
        <f>_xlfn.XLOOKUP(Table5[[#This Row],[associated_step_number]],Table9[step_number],Table9[graphic])</f>
        <v>#N/A</v>
      </c>
      <c r="X19" s="15"/>
      <c r="Z19" s="5"/>
      <c r="AA19" s="5"/>
      <c r="AB19" s="5"/>
      <c r="AC19" s="5"/>
      <c r="AD19" s="5"/>
      <c r="AE19" s="5"/>
      <c r="AK19" s="5"/>
      <c r="AL19" s="5"/>
      <c r="AM19" s="5"/>
      <c r="AS19" s="5"/>
    </row>
    <row r="20" spans="1:45" ht="120" customHeight="1" x14ac:dyDescent="0.2">
      <c r="A20" s="47">
        <v>19</v>
      </c>
      <c r="B20" s="6" t="s">
        <v>84</v>
      </c>
      <c r="C20" s="6" t="s">
        <v>276</v>
      </c>
      <c r="D20" s="5" t="s">
        <v>533</v>
      </c>
      <c r="E20" s="5" t="s">
        <v>517</v>
      </c>
      <c r="F20" s="5" t="s">
        <v>367</v>
      </c>
      <c r="G20" s="6" t="s">
        <v>227</v>
      </c>
      <c r="H20" s="6" t="s">
        <v>401</v>
      </c>
      <c r="I20" s="6" t="s">
        <v>182</v>
      </c>
      <c r="J20" s="5" t="s">
        <v>243</v>
      </c>
      <c r="K20" s="5" t="s">
        <v>53</v>
      </c>
      <c r="L20" s="5"/>
      <c r="M20" s="5"/>
      <c r="N20" s="5"/>
      <c r="O20" s="5" t="s">
        <v>80</v>
      </c>
      <c r="P20" s="26" t="e">
        <f>_xlfn.XLOOKUP(Table5[[#This Row],[associated_petal]],Table3[number],Table3[petal_title])</f>
        <v>#N/A</v>
      </c>
      <c r="Q20" s="7" t="e">
        <f>_xlfn.XLOOKUP(Table5[[#This Row],[associated_task_number]],tasks!A:A,tasks!C:C)</f>
        <v>#N/A</v>
      </c>
      <c r="R20" s="26" t="e">
        <f>_xlfn.XLOOKUP(Table5[[#This Row],[associated_step_number]],Table9[step_number],Table9[step_title])</f>
        <v>#N/A</v>
      </c>
      <c r="S20" s="26" t="str">
        <f>_xlfn.CONCAT("'@",Table5[[#This Row],[icon_shortcode]],".svg")</f>
        <v>'@boilercontrols.svg</v>
      </c>
      <c r="T20" s="7" t="str">
        <f t="shared" si="0"/>
        <v>\*\*\*</v>
      </c>
      <c r="U20" s="7">
        <f>IF(ISBLANK(J20),"",LEN(Table5[[#This Row],[carbon_stars]]))</f>
        <v>3</v>
      </c>
      <c r="V20" s="7">
        <f t="shared" si="1"/>
        <v>3</v>
      </c>
      <c r="W20" s="7" t="e">
        <f>_xlfn.XLOOKUP(Table5[[#This Row],[associated_step_number]],Table9[step_number],Table9[graphic])</f>
        <v>#N/A</v>
      </c>
      <c r="X20" s="15"/>
      <c r="Z20" s="5"/>
      <c r="AA20" s="5"/>
      <c r="AB20" s="5"/>
      <c r="AC20" s="5"/>
      <c r="AD20" s="5"/>
      <c r="AE20" s="5"/>
      <c r="AK20" s="5"/>
      <c r="AL20" s="5"/>
      <c r="AM20" s="5"/>
      <c r="AS20" s="5"/>
    </row>
    <row r="21" spans="1:45" ht="120" customHeight="1" x14ac:dyDescent="0.2">
      <c r="A21" s="48">
        <v>20</v>
      </c>
      <c r="B21" s="6" t="s">
        <v>16</v>
      </c>
      <c r="C21" s="6" t="s">
        <v>276</v>
      </c>
      <c r="D21" s="5" t="s">
        <v>533</v>
      </c>
      <c r="E21" s="5" t="s">
        <v>517</v>
      </c>
      <c r="F21" s="5" t="s">
        <v>368</v>
      </c>
      <c r="G21" s="6" t="s">
        <v>228</v>
      </c>
      <c r="H21" s="6" t="s">
        <v>135</v>
      </c>
      <c r="I21" s="6" t="s">
        <v>183</v>
      </c>
      <c r="J21" s="5" t="s">
        <v>244</v>
      </c>
      <c r="K21" s="5" t="s">
        <v>51</v>
      </c>
      <c r="L21" s="5">
        <v>1</v>
      </c>
      <c r="M21" s="5"/>
      <c r="N21" s="5"/>
      <c r="O21" s="5" t="s">
        <v>80</v>
      </c>
      <c r="P21" s="26" t="e">
        <f>_xlfn.XLOOKUP(Table5[[#This Row],[associated_petal]],Table3[number],Table3[petal_title])</f>
        <v>#N/A</v>
      </c>
      <c r="Q21" s="7" t="e">
        <f>_xlfn.XLOOKUP(Table5[[#This Row],[associated_task_number]],tasks!A:A,tasks!C:C)</f>
        <v>#N/A</v>
      </c>
      <c r="R21" s="26" t="e">
        <f>_xlfn.XLOOKUP(Table5[[#This Row],[associated_step_number]],Table9[step_number],Table9[step_title])</f>
        <v>#N/A</v>
      </c>
      <c r="S21" s="26" t="str">
        <f>_xlfn.CONCAT("'@",Table5[[#This Row],[icon_shortcode]],".svg")</f>
        <v>'@hotwaterpreheat.svg</v>
      </c>
      <c r="T21" s="7" t="str">
        <f t="shared" si="0"/>
        <v>\*\*</v>
      </c>
      <c r="U21" s="7">
        <f>IF(ISBLANK(J21),"",LEN(Table5[[#This Row],[carbon_stars]]))</f>
        <v>2</v>
      </c>
      <c r="V21" s="7">
        <f t="shared" si="1"/>
        <v>1</v>
      </c>
      <c r="W21" s="7" t="e">
        <f>_xlfn.XLOOKUP(Table5[[#This Row],[associated_step_number]],Table9[step_number],Table9[graphic])</f>
        <v>#N/A</v>
      </c>
      <c r="X21" s="15"/>
      <c r="Z21" s="5"/>
      <c r="AA21" s="5"/>
      <c r="AB21" s="5"/>
      <c r="AC21" s="5"/>
      <c r="AD21" s="5"/>
      <c r="AE21" s="5"/>
      <c r="AK21" s="5"/>
      <c r="AL21" s="5"/>
      <c r="AM21" s="5"/>
      <c r="AS21" s="5"/>
    </row>
    <row r="22" spans="1:45" ht="120" customHeight="1" x14ac:dyDescent="0.2">
      <c r="A22" s="47">
        <v>21</v>
      </c>
      <c r="B22" s="6" t="s">
        <v>253</v>
      </c>
      <c r="C22" s="6" t="s">
        <v>276</v>
      </c>
      <c r="D22" s="5" t="s">
        <v>533</v>
      </c>
      <c r="E22" s="5" t="s">
        <v>517</v>
      </c>
      <c r="F22" s="5" t="s">
        <v>369</v>
      </c>
      <c r="G22" s="6" t="s">
        <v>229</v>
      </c>
      <c r="H22" s="6" t="s">
        <v>136</v>
      </c>
      <c r="I22" s="6" t="s">
        <v>156</v>
      </c>
      <c r="J22" s="5" t="s">
        <v>244</v>
      </c>
      <c r="K22" s="5" t="s">
        <v>51</v>
      </c>
      <c r="L22" s="5">
        <v>1</v>
      </c>
      <c r="M22" s="5"/>
      <c r="N22" s="5"/>
      <c r="O22" s="5" t="s">
        <v>80</v>
      </c>
      <c r="P22" s="26" t="e">
        <f>_xlfn.XLOOKUP(Table5[[#This Row],[associated_petal]],Table3[number],Table3[petal_title])</f>
        <v>#N/A</v>
      </c>
      <c r="Q22" s="7" t="e">
        <f>_xlfn.XLOOKUP(Table5[[#This Row],[associated_task_number]],tasks!A:A,tasks!C:C)</f>
        <v>#N/A</v>
      </c>
      <c r="R22" s="26" t="e">
        <f>_xlfn.XLOOKUP(Table5[[#This Row],[associated_step_number]],Table9[step_number],Table9[step_title])</f>
        <v>#N/A</v>
      </c>
      <c r="S22" s="26" t="str">
        <f>_xlfn.CONCAT("'@",Table5[[#This Row],[icon_shortcode]],".svg")</f>
        <v>'@spacefanconvector.svg</v>
      </c>
      <c r="T22" s="7" t="str">
        <f t="shared" si="0"/>
        <v>\*\*</v>
      </c>
      <c r="U22" s="7">
        <f>IF(ISBLANK(J22),"",LEN(Table5[[#This Row],[carbon_stars]]))</f>
        <v>2</v>
      </c>
      <c r="V22" s="7">
        <f t="shared" si="1"/>
        <v>1</v>
      </c>
      <c r="W22" s="7" t="e">
        <f>_xlfn.XLOOKUP(Table5[[#This Row],[associated_step_number]],Table9[step_number],Table9[graphic])</f>
        <v>#N/A</v>
      </c>
      <c r="X22" s="15"/>
      <c r="Z22" s="5"/>
      <c r="AA22" s="5"/>
      <c r="AB22" s="5"/>
      <c r="AC22" s="5"/>
      <c r="AD22" s="5"/>
      <c r="AE22" s="5"/>
      <c r="AK22" s="5"/>
      <c r="AL22" s="5"/>
      <c r="AM22" s="5"/>
      <c r="AS22" s="5"/>
    </row>
    <row r="23" spans="1:45" ht="120" customHeight="1" x14ac:dyDescent="0.2">
      <c r="A23" s="48">
        <v>22</v>
      </c>
      <c r="B23" s="6" t="s">
        <v>11</v>
      </c>
      <c r="C23" s="6" t="s">
        <v>276</v>
      </c>
      <c r="D23" s="5" t="s">
        <v>534</v>
      </c>
      <c r="E23" s="5" t="s">
        <v>517</v>
      </c>
      <c r="F23" s="5" t="s">
        <v>370</v>
      </c>
      <c r="G23" s="6" t="s">
        <v>230</v>
      </c>
      <c r="H23" s="6" t="s">
        <v>137</v>
      </c>
      <c r="I23" s="6" t="s">
        <v>184</v>
      </c>
      <c r="J23" s="5" t="s">
        <v>243</v>
      </c>
      <c r="K23" s="5" t="s">
        <v>52</v>
      </c>
      <c r="L23" s="5"/>
      <c r="M23" s="5"/>
      <c r="N23" s="5"/>
      <c r="O23" s="5"/>
      <c r="P23" s="26" t="e">
        <f>_xlfn.XLOOKUP(Table5[[#This Row],[associated_petal]],Table3[number],Table3[petal_title])</f>
        <v>#N/A</v>
      </c>
      <c r="Q23" s="7" t="e">
        <f>_xlfn.XLOOKUP(Table5[[#This Row],[associated_task_number]],tasks!A:A,tasks!C:C)</f>
        <v>#N/A</v>
      </c>
      <c r="R23" s="26" t="e">
        <f>_xlfn.XLOOKUP(Table5[[#This Row],[associated_step_number]],Table9[step_number],Table9[step_title])</f>
        <v>#N/A</v>
      </c>
      <c r="S23" s="26" t="str">
        <f>_xlfn.CONCAT("'@",Table5[[#This Row],[icon_shortcode]],".svg")</f>
        <v>'@heatingzones.svg</v>
      </c>
      <c r="T23" s="7" t="str">
        <f t="shared" si="0"/>
        <v>\*\*\*</v>
      </c>
      <c r="U23" s="7">
        <f>IF(ISBLANK(J23),"",LEN(Table5[[#This Row],[carbon_stars]]))</f>
        <v>3</v>
      </c>
      <c r="V23" s="7">
        <f t="shared" si="1"/>
        <v>2</v>
      </c>
      <c r="W23" s="7" t="e">
        <f>_xlfn.XLOOKUP(Table5[[#This Row],[associated_step_number]],Table9[step_number],Table9[graphic])</f>
        <v>#N/A</v>
      </c>
      <c r="X23" s="15"/>
      <c r="Z23" s="5"/>
      <c r="AA23" s="5"/>
      <c r="AB23" s="5"/>
      <c r="AC23" s="5"/>
      <c r="AD23" s="5"/>
      <c r="AE23" s="5"/>
      <c r="AK23" s="5"/>
      <c r="AL23" s="5"/>
      <c r="AM23" s="5"/>
      <c r="AS23" s="5"/>
    </row>
    <row r="24" spans="1:45" ht="120" customHeight="1" x14ac:dyDescent="0.2">
      <c r="A24" s="47">
        <v>23</v>
      </c>
      <c r="B24" s="6" t="s">
        <v>32</v>
      </c>
      <c r="C24" s="6" t="s">
        <v>276</v>
      </c>
      <c r="D24" s="5" t="s">
        <v>534</v>
      </c>
      <c r="E24" s="5" t="s">
        <v>517</v>
      </c>
      <c r="F24" s="5" t="s">
        <v>371</v>
      </c>
      <c r="G24" s="6" t="s">
        <v>231</v>
      </c>
      <c r="H24" s="6" t="s">
        <v>138</v>
      </c>
      <c r="I24" s="6" t="s">
        <v>185</v>
      </c>
      <c r="J24" s="5" t="s">
        <v>243</v>
      </c>
      <c r="K24" s="5" t="s">
        <v>50</v>
      </c>
      <c r="L24" s="5"/>
      <c r="M24" s="5">
        <v>1</v>
      </c>
      <c r="N24" s="5"/>
      <c r="O24" s="5" t="s">
        <v>80</v>
      </c>
      <c r="P24" s="26" t="e">
        <f>_xlfn.XLOOKUP(Table5[[#This Row],[associated_petal]],Table3[number],Table3[petal_title])</f>
        <v>#N/A</v>
      </c>
      <c r="Q24" s="7" t="e">
        <f>_xlfn.XLOOKUP(Table5[[#This Row],[associated_task_number]],tasks!A:A,tasks!C:C)</f>
        <v>#N/A</v>
      </c>
      <c r="R24" s="26" t="e">
        <f>_xlfn.XLOOKUP(Table5[[#This Row],[associated_step_number]],Table9[step_number],Table9[step_title])</f>
        <v>#N/A</v>
      </c>
      <c r="S24" s="26" t="str">
        <f>_xlfn.CONCAT("'@",Table5[[#This Row],[icon_shortcode]],".svg")</f>
        <v>'@heatedspace.svg</v>
      </c>
      <c r="T24" s="7" t="str">
        <f t="shared" si="0"/>
        <v>\*\*\*</v>
      </c>
      <c r="U24" s="7">
        <f>IF(ISBLANK(J24),"",LEN(Table5[[#This Row],[carbon_stars]]))</f>
        <v>3</v>
      </c>
      <c r="V24" s="7">
        <f t="shared" si="1"/>
        <v>4</v>
      </c>
      <c r="W24" s="7" t="e">
        <f>_xlfn.XLOOKUP(Table5[[#This Row],[associated_step_number]],Table9[step_number],Table9[graphic])</f>
        <v>#N/A</v>
      </c>
      <c r="X24" s="15"/>
      <c r="Z24" s="5"/>
      <c r="AA24" s="5"/>
      <c r="AB24" s="5"/>
      <c r="AC24" s="5"/>
      <c r="AD24" s="5"/>
      <c r="AE24" s="5"/>
      <c r="AK24" s="5"/>
      <c r="AL24" s="5"/>
      <c r="AM24" s="5"/>
      <c r="AS24" s="5"/>
    </row>
    <row r="25" spans="1:45" ht="120" customHeight="1" x14ac:dyDescent="0.2">
      <c r="A25" s="48">
        <v>24</v>
      </c>
      <c r="B25" s="6" t="s">
        <v>58</v>
      </c>
      <c r="C25" s="6" t="s">
        <v>276</v>
      </c>
      <c r="D25" s="5" t="s">
        <v>534</v>
      </c>
      <c r="E25" s="5" t="s">
        <v>517</v>
      </c>
      <c r="F25" s="5" t="s">
        <v>372</v>
      </c>
      <c r="G25" s="6" t="s">
        <v>232</v>
      </c>
      <c r="H25" s="6" t="s">
        <v>139</v>
      </c>
      <c r="I25" s="6" t="s">
        <v>186</v>
      </c>
      <c r="J25" s="5" t="s">
        <v>244</v>
      </c>
      <c r="K25" s="5" t="s">
        <v>51</v>
      </c>
      <c r="L25" s="5">
        <v>1</v>
      </c>
      <c r="M25" s="5"/>
      <c r="N25" s="5"/>
      <c r="O25" s="5"/>
      <c r="P25" s="26" t="e">
        <f>_xlfn.XLOOKUP(Table5[[#This Row],[associated_petal]],Table3[number],Table3[petal_title])</f>
        <v>#N/A</v>
      </c>
      <c r="Q25" s="7" t="e">
        <f>_xlfn.XLOOKUP(Table5[[#This Row],[associated_task_number]],tasks!A:A,tasks!C:C)</f>
        <v>#N/A</v>
      </c>
      <c r="R25" s="26" t="e">
        <f>_xlfn.XLOOKUP(Table5[[#This Row],[associated_step_number]],Table9[step_number],Table9[step_title])</f>
        <v>#N/A</v>
      </c>
      <c r="S25" s="26" t="str">
        <f>_xlfn.CONCAT("'@",Table5[[#This Row],[icon_shortcode]],".svg")</f>
        <v>'@clusterusers.svg</v>
      </c>
      <c r="T25" s="7" t="str">
        <f t="shared" si="0"/>
        <v>\*\*</v>
      </c>
      <c r="U25" s="7">
        <f>IF(ISBLANK(J25),"",LEN(Table5[[#This Row],[carbon_stars]]))</f>
        <v>2</v>
      </c>
      <c r="V25" s="7">
        <f t="shared" si="1"/>
        <v>1</v>
      </c>
      <c r="W25" s="7" t="e">
        <f>_xlfn.XLOOKUP(Table5[[#This Row],[associated_step_number]],Table9[step_number],Table9[graphic])</f>
        <v>#N/A</v>
      </c>
      <c r="X25" s="15" t="s">
        <v>402</v>
      </c>
      <c r="Z25" s="5"/>
      <c r="AA25" s="5"/>
      <c r="AB25" s="5"/>
      <c r="AC25" s="5"/>
      <c r="AD25" s="5"/>
      <c r="AE25" s="5"/>
      <c r="AK25" s="5"/>
      <c r="AL25" s="5"/>
      <c r="AM25" s="5"/>
      <c r="AS25" s="5"/>
    </row>
    <row r="26" spans="1:45" ht="120" customHeight="1" x14ac:dyDescent="0.2">
      <c r="A26" s="47">
        <v>25</v>
      </c>
      <c r="B26" s="6" t="s">
        <v>252</v>
      </c>
      <c r="C26" s="6" t="s">
        <v>276</v>
      </c>
      <c r="D26" s="5" t="s">
        <v>535</v>
      </c>
      <c r="E26" s="5" t="s">
        <v>517</v>
      </c>
      <c r="F26" s="5" t="s">
        <v>373</v>
      </c>
      <c r="G26" s="6" t="s">
        <v>233</v>
      </c>
      <c r="H26" s="6" t="s">
        <v>140</v>
      </c>
      <c r="I26" s="6" t="s">
        <v>187</v>
      </c>
      <c r="J26" s="5" t="s">
        <v>244</v>
      </c>
      <c r="K26" s="5" t="s">
        <v>52</v>
      </c>
      <c r="L26" s="5">
        <v>1</v>
      </c>
      <c r="M26" s="5"/>
      <c r="N26" s="5"/>
      <c r="O26" s="5"/>
      <c r="P26" s="26" t="e">
        <f>_xlfn.XLOOKUP(Table5[[#This Row],[associated_petal]],Table3[number],Table3[petal_title])</f>
        <v>#N/A</v>
      </c>
      <c r="Q26" s="7" t="e">
        <f>_xlfn.XLOOKUP(Table5[[#This Row],[associated_task_number]],tasks!A:A,tasks!C:C)</f>
        <v>#N/A</v>
      </c>
      <c r="R26" s="26" t="e">
        <f>_xlfn.XLOOKUP(Table5[[#This Row],[associated_step_number]],Table9[step_number],Table9[step_title])</f>
        <v>#N/A</v>
      </c>
      <c r="S26" s="26" t="str">
        <f>_xlfn.CONCAT("'@",Table5[[#This Row],[icon_shortcode]],".svg")</f>
        <v>'@motionsensor.svg</v>
      </c>
      <c r="T26" s="7" t="str">
        <f t="shared" si="0"/>
        <v>\*\*</v>
      </c>
      <c r="U26" s="7">
        <f>IF(ISBLANK(J26),"",LEN(Table5[[#This Row],[carbon_stars]]))</f>
        <v>2</v>
      </c>
      <c r="V26" s="7">
        <f t="shared" si="1"/>
        <v>2</v>
      </c>
      <c r="W26" s="7" t="e">
        <f>_xlfn.XLOOKUP(Table5[[#This Row],[associated_step_number]],Table9[step_number],Table9[graphic])</f>
        <v>#N/A</v>
      </c>
      <c r="X26" s="15"/>
      <c r="Z26" s="5"/>
      <c r="AA26" s="5"/>
      <c r="AB26" s="5"/>
      <c r="AC26" s="5"/>
      <c r="AD26" s="5"/>
      <c r="AE26" s="5"/>
      <c r="AK26" s="5"/>
      <c r="AL26" s="5"/>
      <c r="AM26" s="5"/>
      <c r="AS26" s="5"/>
    </row>
    <row r="27" spans="1:45" ht="120" customHeight="1" x14ac:dyDescent="0.2">
      <c r="A27" s="48">
        <v>26</v>
      </c>
      <c r="B27" s="6" t="s">
        <v>37</v>
      </c>
      <c r="C27" s="6" t="s">
        <v>276</v>
      </c>
      <c r="D27" s="5" t="s">
        <v>535</v>
      </c>
      <c r="E27" s="5" t="s">
        <v>517</v>
      </c>
      <c r="F27" s="5" t="s">
        <v>374</v>
      </c>
      <c r="G27" s="6" t="s">
        <v>234</v>
      </c>
      <c r="H27" s="6" t="s">
        <v>141</v>
      </c>
      <c r="I27" s="6" t="s">
        <v>188</v>
      </c>
      <c r="J27" s="5" t="s">
        <v>243</v>
      </c>
      <c r="K27" s="5" t="s">
        <v>52</v>
      </c>
      <c r="L27" s="5">
        <v>1</v>
      </c>
      <c r="M27" s="5"/>
      <c r="N27" s="5"/>
      <c r="O27" s="5"/>
      <c r="P27" s="26" t="e">
        <f>_xlfn.XLOOKUP(Table5[[#This Row],[associated_petal]],Table3[number],Table3[petal_title])</f>
        <v>#N/A</v>
      </c>
      <c r="Q27" s="7" t="e">
        <f>_xlfn.XLOOKUP(Table5[[#This Row],[associated_task_number]],tasks!A:A,tasks!C:C)</f>
        <v>#N/A</v>
      </c>
      <c r="R27" s="26" t="e">
        <f>_xlfn.XLOOKUP(Table5[[#This Row],[associated_step_number]],Table9[step_number],Table9[step_title])</f>
        <v>#N/A</v>
      </c>
      <c r="S27" s="26" t="str">
        <f>_xlfn.CONCAT("'@",Table5[[#This Row],[icon_shortcode]],".svg")</f>
        <v>'@countdownswitch.svg</v>
      </c>
      <c r="T27" s="7" t="str">
        <f t="shared" si="0"/>
        <v>\*\*\*</v>
      </c>
      <c r="U27" s="7">
        <f>IF(ISBLANK(J27),"",LEN(Table5[[#This Row],[carbon_stars]]))</f>
        <v>3</v>
      </c>
      <c r="V27" s="7">
        <f t="shared" si="1"/>
        <v>2</v>
      </c>
      <c r="W27" s="7" t="e">
        <f>_xlfn.XLOOKUP(Table5[[#This Row],[associated_step_number]],Table9[step_number],Table9[graphic])</f>
        <v>#N/A</v>
      </c>
      <c r="X27" s="15"/>
      <c r="Z27" s="5"/>
      <c r="AA27" s="5"/>
      <c r="AB27" s="5"/>
      <c r="AC27" s="5"/>
      <c r="AD27" s="5"/>
      <c r="AE27" s="5"/>
      <c r="AK27" s="5"/>
      <c r="AL27" s="5"/>
      <c r="AM27" s="5"/>
      <c r="AS27" s="5"/>
    </row>
    <row r="28" spans="1:45" ht="120" customHeight="1" x14ac:dyDescent="0.2">
      <c r="A28" s="47">
        <v>27</v>
      </c>
      <c r="B28" s="6" t="s">
        <v>48</v>
      </c>
      <c r="C28" s="6" t="s">
        <v>276</v>
      </c>
      <c r="D28" s="5" t="s">
        <v>535</v>
      </c>
      <c r="E28" s="5" t="s">
        <v>517</v>
      </c>
      <c r="F28" s="5" t="s">
        <v>375</v>
      </c>
      <c r="G28" s="6" t="s">
        <v>235</v>
      </c>
      <c r="H28" s="6" t="s">
        <v>403</v>
      </c>
      <c r="I28" s="6" t="s">
        <v>189</v>
      </c>
      <c r="J28" s="5" t="s">
        <v>244</v>
      </c>
      <c r="K28" s="5" t="s">
        <v>52</v>
      </c>
      <c r="L28" s="5">
        <v>1</v>
      </c>
      <c r="M28" s="5"/>
      <c r="N28" s="5"/>
      <c r="O28" s="5"/>
      <c r="P28" s="26" t="e">
        <f>_xlfn.XLOOKUP(Table5[[#This Row],[associated_petal]],Table3[number],Table3[petal_title])</f>
        <v>#N/A</v>
      </c>
      <c r="Q28" s="7" t="e">
        <f>_xlfn.XLOOKUP(Table5[[#This Row],[associated_task_number]],tasks!A:A,tasks!C:C)</f>
        <v>#N/A</v>
      </c>
      <c r="R28" s="26" t="e">
        <f>_xlfn.XLOOKUP(Table5[[#This Row],[associated_step_number]],Table9[step_number],Table9[step_title])</f>
        <v>#N/A</v>
      </c>
      <c r="S28" s="26" t="str">
        <f>_xlfn.CONCAT("'@",Table5[[#This Row],[icon_shortcode]],".svg")</f>
        <v>'@updatelighting.svg</v>
      </c>
      <c r="T28" s="7" t="str">
        <f t="shared" si="0"/>
        <v>\*\*</v>
      </c>
      <c r="U28" s="7">
        <f>IF(ISBLANK(J28),"",LEN(Table5[[#This Row],[carbon_stars]]))</f>
        <v>2</v>
      </c>
      <c r="V28" s="7">
        <f t="shared" si="1"/>
        <v>2</v>
      </c>
      <c r="W28" s="7" t="e">
        <f>_xlfn.XLOOKUP(Table5[[#This Row],[associated_step_number]],Table9[step_number],Table9[graphic])</f>
        <v>#N/A</v>
      </c>
      <c r="X28" s="15"/>
      <c r="Z28" s="5"/>
      <c r="AA28" s="5"/>
      <c r="AB28" s="5"/>
      <c r="AC28" s="5"/>
      <c r="AD28" s="5"/>
      <c r="AE28" s="5"/>
      <c r="AK28" s="5"/>
      <c r="AL28" s="5"/>
      <c r="AM28" s="5"/>
      <c r="AS28" s="5"/>
    </row>
    <row r="29" spans="1:45" ht="120" customHeight="1" x14ac:dyDescent="0.2">
      <c r="A29" s="48">
        <v>28</v>
      </c>
      <c r="B29" s="6" t="s">
        <v>98</v>
      </c>
      <c r="C29" s="6" t="s">
        <v>276</v>
      </c>
      <c r="D29" s="5" t="s">
        <v>536</v>
      </c>
      <c r="E29" s="5" t="s">
        <v>517</v>
      </c>
      <c r="F29" s="5" t="s">
        <v>376</v>
      </c>
      <c r="G29" s="6" t="s">
        <v>236</v>
      </c>
      <c r="H29" s="6" t="s">
        <v>142</v>
      </c>
      <c r="I29" s="6" t="s">
        <v>190</v>
      </c>
      <c r="J29" s="5" t="s">
        <v>243</v>
      </c>
      <c r="K29" s="5" t="s">
        <v>52</v>
      </c>
      <c r="L29" s="5"/>
      <c r="M29" s="5"/>
      <c r="N29" s="5"/>
      <c r="O29" s="5"/>
      <c r="P29" s="26" t="e">
        <f>_xlfn.XLOOKUP(Table5[[#This Row],[associated_petal]],Table3[number],Table3[petal_title])</f>
        <v>#N/A</v>
      </c>
      <c r="Q29" s="7" t="e">
        <f>_xlfn.XLOOKUP(Table5[[#This Row],[associated_task_number]],tasks!A:A,tasks!C:C)</f>
        <v>#N/A</v>
      </c>
      <c r="R29" s="26" t="e">
        <f>_xlfn.XLOOKUP(Table5[[#This Row],[associated_step_number]],Table9[step_number],Table9[step_title])</f>
        <v>#N/A</v>
      </c>
      <c r="S29" s="26" t="str">
        <f>_xlfn.CONCAT("'@",Table5[[#This Row],[icon_shortcode]],".svg")</f>
        <v>'@pointofuse.svg</v>
      </c>
      <c r="T29" s="7" t="str">
        <f t="shared" si="0"/>
        <v>\*\*\*</v>
      </c>
      <c r="U29" s="7">
        <f>IF(ISBLANK(J29),"",LEN(Table5[[#This Row],[carbon_stars]]))</f>
        <v>3</v>
      </c>
      <c r="V29" s="7">
        <f t="shared" si="1"/>
        <v>2</v>
      </c>
      <c r="W29" s="7" t="e">
        <f>_xlfn.XLOOKUP(Table5[[#This Row],[associated_step_number]],Table9[step_number],Table9[graphic])</f>
        <v>#N/A</v>
      </c>
      <c r="X29" s="15"/>
      <c r="Z29" s="5"/>
      <c r="AA29" s="5"/>
      <c r="AB29" s="5"/>
      <c r="AC29" s="5"/>
      <c r="AD29" s="5"/>
      <c r="AE29" s="5"/>
      <c r="AK29" s="5"/>
      <c r="AL29" s="5"/>
      <c r="AM29" s="5"/>
      <c r="AS29" s="5"/>
    </row>
    <row r="30" spans="1:45" ht="120" customHeight="1" x14ac:dyDescent="0.2">
      <c r="A30" s="47">
        <v>29</v>
      </c>
      <c r="B30" s="6" t="s">
        <v>25</v>
      </c>
      <c r="C30" s="6" t="s">
        <v>276</v>
      </c>
      <c r="D30" s="5" t="s">
        <v>537</v>
      </c>
      <c r="E30" s="5" t="s">
        <v>518</v>
      </c>
      <c r="F30" s="5" t="s">
        <v>337</v>
      </c>
      <c r="G30" s="27" t="s">
        <v>202</v>
      </c>
      <c r="H30" s="6" t="s">
        <v>120</v>
      </c>
      <c r="I30" s="6" t="s">
        <v>152</v>
      </c>
      <c r="J30" s="5" t="s">
        <v>244</v>
      </c>
      <c r="K30" s="5" t="s">
        <v>53</v>
      </c>
      <c r="L30" s="5"/>
      <c r="M30" s="5"/>
      <c r="N30" s="5"/>
      <c r="O30" s="5" t="s">
        <v>80</v>
      </c>
      <c r="P30" s="26" t="e">
        <f>_xlfn.XLOOKUP(Table5[[#This Row],[associated_petal]],Table3[number],Table3[petal_title])</f>
        <v>#N/A</v>
      </c>
      <c r="Q30" s="7" t="e">
        <f>_xlfn.XLOOKUP(Table5[[#This Row],[associated_task_number]],tasks!A:A,tasks!C:C)</f>
        <v>#N/A</v>
      </c>
      <c r="R30" s="26" t="e">
        <f>_xlfn.XLOOKUP(Table5[[#This Row],[associated_step_number]],Table9[step_number],Table9[step_title])</f>
        <v>#N/A</v>
      </c>
      <c r="S30" s="26" t="str">
        <f>_xlfn.CONCAT("'@",Table5[[#This Row],[icon_shortcode]],".svg")</f>
        <v>'@lobby.svg</v>
      </c>
      <c r="T30" s="7" t="str">
        <f t="shared" si="0"/>
        <v>\*\*</v>
      </c>
      <c r="U30" s="7">
        <f>IF(ISBLANK(J30),"",LEN(Table5[[#This Row],[carbon_stars]]))</f>
        <v>2</v>
      </c>
      <c r="V30" s="7">
        <f t="shared" si="1"/>
        <v>3</v>
      </c>
      <c r="W30" s="7" t="e">
        <f>_xlfn.XLOOKUP(Table5[[#This Row],[associated_step_number]],Table9[step_number],Table9[graphic])</f>
        <v>#N/A</v>
      </c>
      <c r="X30" s="15"/>
      <c r="Z30" s="5"/>
      <c r="AA30" s="5"/>
      <c r="AB30" s="5"/>
      <c r="AC30" s="5"/>
      <c r="AD30" s="5"/>
      <c r="AE30" s="5"/>
      <c r="AK30" s="5"/>
      <c r="AL30" s="5"/>
      <c r="AM30" s="5"/>
      <c r="AS30" s="5"/>
    </row>
    <row r="31" spans="1:45" ht="120" customHeight="1" x14ac:dyDescent="0.2">
      <c r="A31" s="48">
        <v>30</v>
      </c>
      <c r="B31" s="6" t="s">
        <v>82</v>
      </c>
      <c r="C31" s="6" t="s">
        <v>276</v>
      </c>
      <c r="D31" s="5" t="s">
        <v>537</v>
      </c>
      <c r="E31" s="5" t="s">
        <v>518</v>
      </c>
      <c r="F31" s="5" t="s">
        <v>338</v>
      </c>
      <c r="G31" s="6" t="s">
        <v>203</v>
      </c>
      <c r="H31" s="6" t="s">
        <v>121</v>
      </c>
      <c r="I31" s="6" t="s">
        <v>153</v>
      </c>
      <c r="J31" s="5" t="s">
        <v>244</v>
      </c>
      <c r="K31" s="5" t="s">
        <v>52</v>
      </c>
      <c r="L31" s="5">
        <v>1</v>
      </c>
      <c r="M31" s="5"/>
      <c r="N31" s="5"/>
      <c r="O31" s="5" t="s">
        <v>80</v>
      </c>
      <c r="P31" s="26" t="e">
        <f>_xlfn.XLOOKUP(Table5[[#This Row],[associated_petal]],Table3[number],Table3[petal_title])</f>
        <v>#N/A</v>
      </c>
      <c r="Q31" s="7" t="e">
        <f>_xlfn.XLOOKUP(Table5[[#This Row],[associated_task_number]],tasks!A:A,tasks!C:C)</f>
        <v>#N/A</v>
      </c>
      <c r="R31" s="26" t="e">
        <f>_xlfn.XLOOKUP(Table5[[#This Row],[associated_step_number]],Table9[step_number],Table9[step_title])</f>
        <v>#N/A</v>
      </c>
      <c r="S31" s="26" t="str">
        <f>_xlfn.CONCAT("'@",Table5[[#This Row],[icon_shortcode]],".svg")</f>
        <v>'@closedoors.svg</v>
      </c>
      <c r="T31" s="7" t="str">
        <f t="shared" si="0"/>
        <v>\*\*</v>
      </c>
      <c r="U31" s="7">
        <f>IF(ISBLANK(J31),"",LEN(Table5[[#This Row],[carbon_stars]]))</f>
        <v>2</v>
      </c>
      <c r="V31" s="7">
        <f t="shared" si="1"/>
        <v>2</v>
      </c>
      <c r="W31" s="7" t="e">
        <f>_xlfn.XLOOKUP(Table5[[#This Row],[associated_step_number]],Table9[step_number],Table9[graphic])</f>
        <v>#N/A</v>
      </c>
      <c r="X31" s="15"/>
      <c r="Z31" s="5"/>
      <c r="AA31" s="5"/>
      <c r="AB31" s="5"/>
      <c r="AC31" s="5"/>
      <c r="AD31" s="5"/>
      <c r="AE31" s="5"/>
      <c r="AK31" s="5"/>
      <c r="AL31" s="5"/>
      <c r="AM31" s="5"/>
      <c r="AS31" s="5"/>
    </row>
    <row r="32" spans="1:45" ht="120" customHeight="1" x14ac:dyDescent="0.2">
      <c r="A32" s="47">
        <v>31</v>
      </c>
      <c r="B32" s="6" t="s">
        <v>24</v>
      </c>
      <c r="C32" s="6" t="s">
        <v>276</v>
      </c>
      <c r="D32" s="5" t="s">
        <v>537</v>
      </c>
      <c r="E32" s="5" t="s">
        <v>518</v>
      </c>
      <c r="F32" s="5" t="s">
        <v>339</v>
      </c>
      <c r="G32" s="27" t="s">
        <v>204</v>
      </c>
      <c r="H32" s="6" t="s">
        <v>122</v>
      </c>
      <c r="I32" s="6" t="s">
        <v>568</v>
      </c>
      <c r="J32" s="5" t="s">
        <v>244</v>
      </c>
      <c r="K32" s="5" t="s">
        <v>53</v>
      </c>
      <c r="L32" s="5">
        <v>1</v>
      </c>
      <c r="M32" s="5"/>
      <c r="N32" s="5"/>
      <c r="O32" s="5" t="s">
        <v>80</v>
      </c>
      <c r="P32" s="26" t="e">
        <f>_xlfn.XLOOKUP(Table5[[#This Row],[associated_petal]],Table3[number],Table3[petal_title])</f>
        <v>#N/A</v>
      </c>
      <c r="Q32" s="7" t="e">
        <f>_xlfn.XLOOKUP(Table5[[#This Row],[associated_task_number]],tasks!A:A,tasks!C:C)</f>
        <v>#N/A</v>
      </c>
      <c r="R32" s="26" t="e">
        <f>_xlfn.XLOOKUP(Table5[[#This Row],[associated_step_number]],Table9[step_number],Table9[step_title])</f>
        <v>#N/A</v>
      </c>
      <c r="S32" s="26" t="str">
        <f>_xlfn.CONCAT("'@",Table5[[#This Row],[icon_shortcode]],".svg")</f>
        <v>'@draughtproof.svg</v>
      </c>
      <c r="T32" s="7" t="str">
        <f t="shared" si="0"/>
        <v>\*\*</v>
      </c>
      <c r="U32" s="7">
        <f>IF(ISBLANK(J32),"",LEN(Table5[[#This Row],[carbon_stars]]))</f>
        <v>2</v>
      </c>
      <c r="V32" s="7">
        <f t="shared" si="1"/>
        <v>3</v>
      </c>
      <c r="W32" s="7" t="e">
        <f>_xlfn.XLOOKUP(Table5[[#This Row],[associated_step_number]],Table9[step_number],Table9[graphic])</f>
        <v>#N/A</v>
      </c>
      <c r="X32" s="15" t="s">
        <v>386</v>
      </c>
      <c r="Z32" s="5"/>
      <c r="AA32" s="5"/>
      <c r="AB32" s="5"/>
      <c r="AC32" s="5"/>
      <c r="AD32" s="5"/>
      <c r="AE32" s="5"/>
      <c r="AK32" s="5"/>
      <c r="AL32" s="5"/>
      <c r="AM32" s="5"/>
      <c r="AS32" s="5"/>
    </row>
    <row r="33" spans="1:45" ht="120" customHeight="1" x14ac:dyDescent="0.2">
      <c r="A33" s="48">
        <v>32</v>
      </c>
      <c r="B33" s="6" t="s">
        <v>95</v>
      </c>
      <c r="C33" s="6" t="s">
        <v>276</v>
      </c>
      <c r="D33" s="5" t="s">
        <v>537</v>
      </c>
      <c r="E33" s="5" t="s">
        <v>518</v>
      </c>
      <c r="F33" s="5" t="s">
        <v>340</v>
      </c>
      <c r="G33" s="6" t="s">
        <v>205</v>
      </c>
      <c r="H33" s="6" t="s">
        <v>123</v>
      </c>
      <c r="I33" s="6" t="s">
        <v>154</v>
      </c>
      <c r="J33" s="5" t="s">
        <v>243</v>
      </c>
      <c r="K33" s="5" t="s">
        <v>52</v>
      </c>
      <c r="L33" s="5">
        <v>1</v>
      </c>
      <c r="M33" s="5"/>
      <c r="N33" s="5"/>
      <c r="O33" s="5" t="s">
        <v>80</v>
      </c>
      <c r="P33" s="26" t="e">
        <f>_xlfn.XLOOKUP(Table5[[#This Row],[associated_petal]],Table3[number],Table3[petal_title])</f>
        <v>#N/A</v>
      </c>
      <c r="Q33" s="7" t="e">
        <f>_xlfn.XLOOKUP(Table5[[#This Row],[associated_task_number]],tasks!A:A,tasks!C:C)</f>
        <v>#N/A</v>
      </c>
      <c r="R33" s="26" t="e">
        <f>_xlfn.XLOOKUP(Table5[[#This Row],[associated_step_number]],Table9[step_number],Table9[step_title])</f>
        <v>#N/A</v>
      </c>
      <c r="S33" s="26" t="str">
        <f>_xlfn.CONCAT("'@",Table5[[#This Row],[icon_shortcode]],".svg")</f>
        <v>'@extractorfan.svg</v>
      </c>
      <c r="T33" s="7" t="str">
        <f t="shared" si="0"/>
        <v>\*\*\*</v>
      </c>
      <c r="U33" s="7">
        <f>IF(ISBLANK(J33),"",LEN(Table5[[#This Row],[carbon_stars]]))</f>
        <v>3</v>
      </c>
      <c r="V33" s="7">
        <f t="shared" si="1"/>
        <v>2</v>
      </c>
      <c r="W33" s="7" t="e">
        <f>_xlfn.XLOOKUP(Table5[[#This Row],[associated_step_number]],Table9[step_number],Table9[graphic])</f>
        <v>#N/A</v>
      </c>
      <c r="X33" s="15"/>
      <c r="Z33" s="5"/>
      <c r="AA33" s="5"/>
      <c r="AB33" s="5"/>
      <c r="AC33" s="5"/>
      <c r="AD33" s="5"/>
      <c r="AE33" s="5"/>
      <c r="AK33" s="5"/>
      <c r="AL33" s="5"/>
      <c r="AM33" s="5"/>
      <c r="AS33" s="5"/>
    </row>
    <row r="34" spans="1:45" ht="120" customHeight="1" x14ac:dyDescent="0.2">
      <c r="A34" s="47">
        <v>33</v>
      </c>
      <c r="B34" s="6" t="s">
        <v>94</v>
      </c>
      <c r="C34" s="6" t="s">
        <v>276</v>
      </c>
      <c r="D34" s="5" t="s">
        <v>537</v>
      </c>
      <c r="E34" s="5" t="s">
        <v>518</v>
      </c>
      <c r="F34" s="5" t="s">
        <v>341</v>
      </c>
      <c r="G34" s="6" t="s">
        <v>206</v>
      </c>
      <c r="H34" s="6" t="s">
        <v>248</v>
      </c>
      <c r="I34" s="6" t="s">
        <v>155</v>
      </c>
      <c r="J34" s="5" t="s">
        <v>244</v>
      </c>
      <c r="K34" s="5" t="s">
        <v>53</v>
      </c>
      <c r="L34" s="5"/>
      <c r="M34" s="5"/>
      <c r="N34" s="5"/>
      <c r="O34" s="5"/>
      <c r="P34" s="26" t="e">
        <f>_xlfn.XLOOKUP(Table5[[#This Row],[associated_petal]],Table3[number],Table3[petal_title])</f>
        <v>#N/A</v>
      </c>
      <c r="Q34" s="7" t="e">
        <f>_xlfn.XLOOKUP(Table5[[#This Row],[associated_task_number]],tasks!A:A,tasks!C:C)</f>
        <v>#N/A</v>
      </c>
      <c r="R34" s="26" t="e">
        <f>_xlfn.XLOOKUP(Table5[[#This Row],[associated_step_number]],Table9[step_number],Table9[step_title])</f>
        <v>#N/A</v>
      </c>
      <c r="S34" s="26" t="str">
        <f>_xlfn.CONCAT("'@",Table5[[#This Row],[icon_shortcode]],".svg")</f>
        <v>'@curtains.svg</v>
      </c>
      <c r="T34" s="7" t="str">
        <f t="shared" ref="T34:T55" si="2">IF(J34="*","\*",(IF(J34="**","\*\*",IF(J34="***","\*\*\*",IF(J34="****","\*\*\*\*",IF(J34="*****","\*\*\*\*\*",IF(ISBLANK(J34),"")))))))</f>
        <v>\*\*</v>
      </c>
      <c r="U34" s="7">
        <f>IF(ISBLANK(J34),"",LEN(Table5[[#This Row],[carbon_stars]]))</f>
        <v>2</v>
      </c>
      <c r="V34" s="7">
        <f t="shared" ref="V34:V55" si="3">IF(K34="£",1,(IF(K34="££",2,IF(K34="£££",3,IF(K34="££££",4,IF(K34="£££££",5,IF(ISBLANK(K34),"")))))))</f>
        <v>3</v>
      </c>
      <c r="W34" s="7" t="e">
        <f>_xlfn.XLOOKUP(Table5[[#This Row],[associated_step_number]],Table9[step_number],Table9[graphic])</f>
        <v>#N/A</v>
      </c>
      <c r="X34" s="15"/>
      <c r="Z34" s="5"/>
      <c r="AA34" s="5"/>
      <c r="AB34" s="5"/>
      <c r="AC34" s="5"/>
      <c r="AD34" s="5"/>
      <c r="AE34" s="5"/>
      <c r="AK34" s="5"/>
      <c r="AL34" s="5"/>
      <c r="AM34" s="5"/>
      <c r="AS34" s="5"/>
    </row>
    <row r="35" spans="1:45" ht="120" customHeight="1" x14ac:dyDescent="0.2">
      <c r="A35" s="48">
        <v>34</v>
      </c>
      <c r="B35" s="6" t="s">
        <v>87</v>
      </c>
      <c r="C35" s="6" t="s">
        <v>276</v>
      </c>
      <c r="D35" s="5" t="s">
        <v>537</v>
      </c>
      <c r="E35" s="5" t="s">
        <v>518</v>
      </c>
      <c r="F35" s="5" t="s">
        <v>342</v>
      </c>
      <c r="G35" s="6" t="s">
        <v>207</v>
      </c>
      <c r="H35" s="6" t="s">
        <v>124</v>
      </c>
      <c r="I35" s="6" t="s">
        <v>567</v>
      </c>
      <c r="K35" s="5" t="s">
        <v>51</v>
      </c>
      <c r="L35" s="5"/>
      <c r="M35" s="5"/>
      <c r="N35" s="5"/>
      <c r="O35" s="5"/>
      <c r="P35" s="26" t="e">
        <f>_xlfn.XLOOKUP(Table5[[#This Row],[associated_petal]],Table3[number],Table3[petal_title])</f>
        <v>#N/A</v>
      </c>
      <c r="Q35" s="7" t="e">
        <f>_xlfn.XLOOKUP(Table5[[#This Row],[associated_task_number]],tasks!A:A,tasks!C:C)</f>
        <v>#N/A</v>
      </c>
      <c r="R35" s="26" t="e">
        <f>_xlfn.XLOOKUP(Table5[[#This Row],[associated_step_number]],Table9[step_number],Table9[step_title])</f>
        <v>#N/A</v>
      </c>
      <c r="S35" s="26" t="str">
        <f>_xlfn.CONCAT("'@",Table5[[#This Row],[icon_shortcode]],".svg")</f>
        <v>'@ventilation.svg</v>
      </c>
      <c r="T35" s="7" t="str">
        <f t="shared" si="2"/>
        <v/>
      </c>
      <c r="U35" s="7" t="str">
        <f>IF(ISBLANK(J35),"",LEN(Table5[[#This Row],[carbon_stars]]))</f>
        <v/>
      </c>
      <c r="V35" s="7">
        <f t="shared" si="3"/>
        <v>1</v>
      </c>
      <c r="W35" s="7" t="e">
        <f>_xlfn.XLOOKUP(Table5[[#This Row],[associated_step_number]],Table9[step_number],Table9[graphic])</f>
        <v>#N/A</v>
      </c>
      <c r="X35" s="15"/>
      <c r="Z35" s="5"/>
      <c r="AA35" s="5"/>
      <c r="AB35" s="5"/>
      <c r="AC35" s="5"/>
      <c r="AD35" s="5"/>
      <c r="AE35" s="5"/>
      <c r="AK35" s="5"/>
      <c r="AL35" s="5"/>
      <c r="AM35" s="5"/>
      <c r="AS35" s="5"/>
    </row>
    <row r="36" spans="1:45" ht="120" customHeight="1" x14ac:dyDescent="0.2">
      <c r="A36" s="47">
        <v>35</v>
      </c>
      <c r="B36" s="6" t="s">
        <v>18</v>
      </c>
      <c r="C36" s="6" t="s">
        <v>276</v>
      </c>
      <c r="D36" s="5" t="s">
        <v>538</v>
      </c>
      <c r="E36" s="5" t="s">
        <v>518</v>
      </c>
      <c r="F36" s="5" t="s">
        <v>343</v>
      </c>
      <c r="G36" s="6" t="s">
        <v>208</v>
      </c>
      <c r="H36" s="6" t="s">
        <v>125</v>
      </c>
      <c r="I36" s="6" t="s">
        <v>157</v>
      </c>
      <c r="J36" s="5" t="s">
        <v>244</v>
      </c>
      <c r="K36" s="5" t="s">
        <v>51</v>
      </c>
      <c r="L36" s="5">
        <v>1</v>
      </c>
      <c r="M36" s="5"/>
      <c r="N36" s="5"/>
      <c r="O36" s="5" t="s">
        <v>80</v>
      </c>
      <c r="P36" s="26" t="e">
        <f>_xlfn.XLOOKUP(Table5[[#This Row],[associated_petal]],Table3[number],Table3[petal_title])</f>
        <v>#N/A</v>
      </c>
      <c r="Q36" s="7" t="e">
        <f>_xlfn.XLOOKUP(Table5[[#This Row],[associated_task_number]],tasks!A:A,tasks!C:C)</f>
        <v>#N/A</v>
      </c>
      <c r="R36" s="26" t="e">
        <f>_xlfn.XLOOKUP(Table5[[#This Row],[associated_step_number]],Table9[step_number],Table9[step_title])</f>
        <v>#N/A</v>
      </c>
      <c r="S36" s="26" t="str">
        <f>_xlfn.CONCAT("'@",Table5[[#This Row],[icon_shortcode]],".svg")</f>
        <v>'@radiatorfoil.svg</v>
      </c>
      <c r="T36" s="7" t="str">
        <f t="shared" si="2"/>
        <v>\*\*</v>
      </c>
      <c r="U36" s="7">
        <f>IF(ISBLANK(J36),"",LEN(Table5[[#This Row],[carbon_stars]]))</f>
        <v>2</v>
      </c>
      <c r="V36" s="7">
        <f t="shared" si="3"/>
        <v>1</v>
      </c>
      <c r="W36" s="7" t="e">
        <f>_xlfn.XLOOKUP(Table5[[#This Row],[associated_step_number]],Table9[step_number],Table9[graphic])</f>
        <v>#N/A</v>
      </c>
      <c r="X36" s="15"/>
      <c r="Z36" s="5"/>
      <c r="AA36" s="5"/>
      <c r="AB36" s="5"/>
      <c r="AC36" s="5"/>
      <c r="AD36" s="5"/>
      <c r="AE36" s="5"/>
      <c r="AK36" s="5"/>
      <c r="AL36" s="5"/>
      <c r="AM36" s="5"/>
      <c r="AS36" s="5"/>
    </row>
    <row r="37" spans="1:45" ht="120" customHeight="1" x14ac:dyDescent="0.2">
      <c r="A37" s="48">
        <v>36</v>
      </c>
      <c r="B37" s="6" t="s">
        <v>28</v>
      </c>
      <c r="C37" s="6" t="s">
        <v>276</v>
      </c>
      <c r="D37" s="5" t="s">
        <v>538</v>
      </c>
      <c r="E37" s="5" t="s">
        <v>518</v>
      </c>
      <c r="F37" s="5" t="s">
        <v>344</v>
      </c>
      <c r="G37" s="6" t="s">
        <v>209</v>
      </c>
      <c r="H37" s="6" t="s">
        <v>126</v>
      </c>
      <c r="I37" s="6" t="s">
        <v>158</v>
      </c>
      <c r="J37" s="5" t="s">
        <v>245</v>
      </c>
      <c r="K37" s="5" t="s">
        <v>53</v>
      </c>
      <c r="L37" s="5"/>
      <c r="M37" s="5"/>
      <c r="N37" s="5"/>
      <c r="O37" s="5" t="s">
        <v>80</v>
      </c>
      <c r="P37" s="26" t="e">
        <f>_xlfn.XLOOKUP(Table5[[#This Row],[associated_petal]],Table3[number],Table3[petal_title])</f>
        <v>#N/A</v>
      </c>
      <c r="Q37" s="7" t="e">
        <f>_xlfn.XLOOKUP(Table5[[#This Row],[associated_task_number]],tasks!A:A,tasks!C:C)</f>
        <v>#N/A</v>
      </c>
      <c r="R37" s="26" t="e">
        <f>_xlfn.XLOOKUP(Table5[[#This Row],[associated_step_number]],Table9[step_number],Table9[step_title])</f>
        <v>#N/A</v>
      </c>
      <c r="S37" s="26" t="str">
        <f>_xlfn.CONCAT("'@",Table5[[#This Row],[icon_shortcode]],".svg")</f>
        <v>'@insulatefloor.svg</v>
      </c>
      <c r="T37" s="7" t="str">
        <f t="shared" si="2"/>
        <v>\*\*\*\*</v>
      </c>
      <c r="U37" s="7">
        <f>IF(ISBLANK(J37),"",LEN(Table5[[#This Row],[carbon_stars]]))</f>
        <v>4</v>
      </c>
      <c r="V37" s="7">
        <f t="shared" si="3"/>
        <v>3</v>
      </c>
      <c r="W37" s="7" t="e">
        <f>_xlfn.XLOOKUP(Table5[[#This Row],[associated_step_number]],Table9[step_number],Table9[graphic])</f>
        <v>#N/A</v>
      </c>
      <c r="X37" s="15"/>
      <c r="Z37" s="5"/>
      <c r="AA37" s="5"/>
      <c r="AB37" s="5"/>
      <c r="AC37" s="5"/>
      <c r="AD37" s="5"/>
      <c r="AE37" s="5"/>
      <c r="AK37" s="5"/>
      <c r="AL37" s="5"/>
      <c r="AM37" s="5"/>
      <c r="AS37" s="5"/>
    </row>
    <row r="38" spans="1:45" ht="120" customHeight="1" x14ac:dyDescent="0.2">
      <c r="A38" s="47">
        <v>37</v>
      </c>
      <c r="B38" s="6" t="s">
        <v>29</v>
      </c>
      <c r="C38" s="6" t="s">
        <v>276</v>
      </c>
      <c r="D38" s="5" t="s">
        <v>538</v>
      </c>
      <c r="E38" s="5" t="s">
        <v>518</v>
      </c>
      <c r="F38" s="5" t="s">
        <v>345</v>
      </c>
      <c r="G38" s="6" t="s">
        <v>210</v>
      </c>
      <c r="H38" s="6" t="s">
        <v>159</v>
      </c>
      <c r="I38" s="18" t="s">
        <v>160</v>
      </c>
      <c r="J38" s="5" t="s">
        <v>245</v>
      </c>
      <c r="K38" s="5" t="s">
        <v>53</v>
      </c>
      <c r="L38" s="5"/>
      <c r="M38" s="5"/>
      <c r="N38" s="5"/>
      <c r="O38" s="5" t="s">
        <v>80</v>
      </c>
      <c r="P38" s="26" t="e">
        <f>_xlfn.XLOOKUP(Table5[[#This Row],[associated_petal]],Table3[number],Table3[petal_title])</f>
        <v>#N/A</v>
      </c>
      <c r="Q38" s="7" t="e">
        <f>_xlfn.XLOOKUP(Table5[[#This Row],[associated_task_number]],tasks!A:A,tasks!C:C)</f>
        <v>#N/A</v>
      </c>
      <c r="R38" s="26" t="e">
        <f>_xlfn.XLOOKUP(Table5[[#This Row],[associated_step_number]],Table9[step_number],Table9[step_title])</f>
        <v>#N/A</v>
      </c>
      <c r="S38" s="26" t="str">
        <f>_xlfn.CONCAT("'@",Table5[[#This Row],[icon_shortcode]],".svg")</f>
        <v>'@insulatewroof.svg</v>
      </c>
      <c r="T38" s="7" t="str">
        <f t="shared" si="2"/>
        <v>\*\*\*\*</v>
      </c>
      <c r="U38" s="7">
        <f>IF(ISBLANK(J38),"",LEN(Table5[[#This Row],[carbon_stars]]))</f>
        <v>4</v>
      </c>
      <c r="V38" s="7">
        <f t="shared" si="3"/>
        <v>3</v>
      </c>
      <c r="W38" s="7" t="e">
        <f>_xlfn.XLOOKUP(Table5[[#This Row],[associated_step_number]],Table9[step_number],Table9[graphic])</f>
        <v>#N/A</v>
      </c>
      <c r="X38" s="15"/>
      <c r="Z38" s="5"/>
      <c r="AA38" s="5"/>
      <c r="AB38" s="5"/>
      <c r="AC38" s="5"/>
      <c r="AD38" s="5"/>
      <c r="AE38" s="5"/>
      <c r="AK38" s="5"/>
      <c r="AL38" s="5"/>
      <c r="AM38" s="5"/>
      <c r="AS38" s="5"/>
    </row>
    <row r="39" spans="1:45" ht="120" customHeight="1" x14ac:dyDescent="0.2">
      <c r="A39" s="48">
        <v>38</v>
      </c>
      <c r="B39" s="6" t="s">
        <v>30</v>
      </c>
      <c r="C39" s="6" t="s">
        <v>276</v>
      </c>
      <c r="D39" s="5" t="s">
        <v>538</v>
      </c>
      <c r="E39" s="5" t="s">
        <v>518</v>
      </c>
      <c r="F39" s="5" t="s">
        <v>346</v>
      </c>
      <c r="G39" s="6" t="s">
        <v>211</v>
      </c>
      <c r="H39" s="29" t="s">
        <v>389</v>
      </c>
      <c r="I39" s="6" t="s">
        <v>161</v>
      </c>
      <c r="J39" s="5" t="s">
        <v>245</v>
      </c>
      <c r="K39" s="5" t="s">
        <v>53</v>
      </c>
      <c r="L39" s="5"/>
      <c r="M39" s="5"/>
      <c r="N39" s="5"/>
      <c r="O39" s="5" t="s">
        <v>80</v>
      </c>
      <c r="P39" s="26" t="e">
        <f>_xlfn.XLOOKUP(Table5[[#This Row],[associated_petal]],Table3[number],Table3[petal_title])</f>
        <v>#N/A</v>
      </c>
      <c r="Q39" s="7" t="e">
        <f>_xlfn.XLOOKUP(Table5[[#This Row],[associated_task_number]],tasks!A:A,tasks!C:C)</f>
        <v>#N/A</v>
      </c>
      <c r="R39" s="26" t="e">
        <f>_xlfn.XLOOKUP(Table5[[#This Row],[associated_step_number]],Table9[step_number],Table9[step_title])</f>
        <v>#N/A</v>
      </c>
      <c r="S39" s="26" t="str">
        <f>_xlfn.CONCAT("'@",Table5[[#This Row],[icon_shortcode]],".svg")</f>
        <v>'@insulatewalls.svg</v>
      </c>
      <c r="T39" s="7" t="str">
        <f t="shared" si="2"/>
        <v>\*\*\*\*</v>
      </c>
      <c r="U39" s="7">
        <f>IF(ISBLANK(J39),"",LEN(Table5[[#This Row],[carbon_stars]]))</f>
        <v>4</v>
      </c>
      <c r="V39" s="7">
        <f t="shared" si="3"/>
        <v>3</v>
      </c>
      <c r="W39" s="7" t="e">
        <f>_xlfn.XLOOKUP(Table5[[#This Row],[associated_step_number]],Table9[step_number],Table9[graphic])</f>
        <v>#N/A</v>
      </c>
      <c r="X39" s="15"/>
      <c r="Z39" s="5"/>
      <c r="AA39" s="5"/>
      <c r="AB39" s="5"/>
      <c r="AC39" s="5"/>
      <c r="AD39" s="5"/>
      <c r="AE39" s="5"/>
      <c r="AK39" s="5"/>
      <c r="AL39" s="5"/>
      <c r="AM39" s="5"/>
      <c r="AS39" s="5"/>
    </row>
    <row r="40" spans="1:45" ht="120" customHeight="1" x14ac:dyDescent="0.2">
      <c r="A40" s="47">
        <v>39</v>
      </c>
      <c r="B40" s="6" t="s">
        <v>81</v>
      </c>
      <c r="C40" s="6" t="s">
        <v>276</v>
      </c>
      <c r="D40" s="5" t="s">
        <v>538</v>
      </c>
      <c r="E40" s="5" t="s">
        <v>518</v>
      </c>
      <c r="F40" s="5" t="s">
        <v>347</v>
      </c>
      <c r="G40" s="6" t="s">
        <v>212</v>
      </c>
      <c r="H40" s="6" t="s">
        <v>390</v>
      </c>
      <c r="I40" s="6" t="s">
        <v>163</v>
      </c>
      <c r="J40" s="5" t="s">
        <v>244</v>
      </c>
      <c r="K40" s="5" t="s">
        <v>52</v>
      </c>
      <c r="L40" s="5">
        <v>1</v>
      </c>
      <c r="M40" s="5"/>
      <c r="N40" s="5"/>
      <c r="O40" s="5" t="s">
        <v>80</v>
      </c>
      <c r="P40" s="26" t="e">
        <f>_xlfn.XLOOKUP(Table5[[#This Row],[associated_petal]],Table3[number],Table3[petal_title])</f>
        <v>#N/A</v>
      </c>
      <c r="Q40" s="7" t="e">
        <f>_xlfn.XLOOKUP(Table5[[#This Row],[associated_task_number]],tasks!A:A,tasks!C:C)</f>
        <v>#N/A</v>
      </c>
      <c r="R40" s="26" t="e">
        <f>_xlfn.XLOOKUP(Table5[[#This Row],[associated_step_number]],Table9[step_number],Table9[step_title])</f>
        <v>#N/A</v>
      </c>
      <c r="S40" s="26" t="str">
        <f>_xlfn.CONCAT("'@",Table5[[#This Row],[icon_shortcode]],".svg")</f>
        <v>'@insulatepipes.svg</v>
      </c>
      <c r="T40" s="7" t="str">
        <f t="shared" si="2"/>
        <v>\*\*</v>
      </c>
      <c r="U40" s="7">
        <f>IF(ISBLANK(J40),"",LEN(Table5[[#This Row],[carbon_stars]]))</f>
        <v>2</v>
      </c>
      <c r="V40" s="7">
        <f t="shared" si="3"/>
        <v>2</v>
      </c>
      <c r="W40" s="7" t="e">
        <f>_xlfn.XLOOKUP(Table5[[#This Row],[associated_step_number]],Table9[step_number],Table9[graphic])</f>
        <v>#N/A</v>
      </c>
      <c r="X40" s="15"/>
      <c r="Z40" s="5"/>
      <c r="AA40" s="5"/>
      <c r="AB40" s="5"/>
      <c r="AC40" s="5"/>
      <c r="AD40" s="5"/>
      <c r="AE40" s="5"/>
      <c r="AK40" s="5"/>
      <c r="AL40" s="5"/>
      <c r="AM40" s="5"/>
      <c r="AS40" s="5"/>
    </row>
    <row r="41" spans="1:45" ht="120" customHeight="1" x14ac:dyDescent="0.2">
      <c r="A41" s="52">
        <v>40</v>
      </c>
      <c r="B41" s="17" t="s">
        <v>247</v>
      </c>
      <c r="C41" s="6" t="s">
        <v>276</v>
      </c>
      <c r="D41" s="5" t="s">
        <v>538</v>
      </c>
      <c r="E41" s="5" t="s">
        <v>518</v>
      </c>
      <c r="F41" s="5" t="s">
        <v>348</v>
      </c>
      <c r="G41" s="6" t="s">
        <v>213</v>
      </c>
      <c r="H41" s="6" t="s">
        <v>391</v>
      </c>
      <c r="I41" s="6" t="s">
        <v>162</v>
      </c>
      <c r="K41" s="5"/>
      <c r="L41" s="5">
        <v>1</v>
      </c>
      <c r="M41" s="5"/>
      <c r="N41" s="5"/>
      <c r="O41" s="5"/>
      <c r="P41" s="26" t="e">
        <f>_xlfn.XLOOKUP(Table5[[#This Row],[associated_petal]],Table3[number],Table3[petal_title])</f>
        <v>#N/A</v>
      </c>
      <c r="Q41" s="7" t="e">
        <f>_xlfn.XLOOKUP(Table5[[#This Row],[associated_task_number]],tasks!A:A,tasks!C:C)</f>
        <v>#N/A</v>
      </c>
      <c r="R41" s="26" t="e">
        <f>_xlfn.XLOOKUP(Table5[[#This Row],[associated_step_number]],Table9[step_number],Table9[step_title])</f>
        <v>#N/A</v>
      </c>
      <c r="S41" s="26" t="str">
        <f>_xlfn.CONCAT("'@",Table5[[#This Row],[icon_shortcode]],".svg")</f>
        <v>'@rugscushions.svg</v>
      </c>
      <c r="T41" s="7" t="str">
        <f t="shared" si="2"/>
        <v/>
      </c>
      <c r="U41" s="7" t="str">
        <f>IF(ISBLANK(J41),"",LEN(Table5[[#This Row],[carbon_stars]]))</f>
        <v/>
      </c>
      <c r="V41" s="7" t="str">
        <f t="shared" si="3"/>
        <v/>
      </c>
      <c r="W41" s="7" t="e">
        <f>_xlfn.XLOOKUP(Table5[[#This Row],[associated_step_number]],Table9[step_number],Table9[graphic])</f>
        <v>#N/A</v>
      </c>
      <c r="X41" s="15"/>
      <c r="Z41" s="5"/>
      <c r="AA41" s="5"/>
      <c r="AB41" s="5"/>
      <c r="AC41" s="5"/>
      <c r="AD41" s="5"/>
      <c r="AE41" s="5"/>
      <c r="AK41" s="5"/>
      <c r="AL41" s="5"/>
      <c r="AM41" s="5"/>
      <c r="AS41" s="5"/>
    </row>
    <row r="42" spans="1:45" ht="120" customHeight="1" x14ac:dyDescent="0.2">
      <c r="A42" s="47">
        <v>41</v>
      </c>
      <c r="B42" s="6" t="s">
        <v>55</v>
      </c>
      <c r="C42" s="6" t="s">
        <v>276</v>
      </c>
      <c r="D42" s="5" t="s">
        <v>539</v>
      </c>
      <c r="E42" s="5" t="s">
        <v>518</v>
      </c>
      <c r="F42" s="5" t="s">
        <v>349</v>
      </c>
      <c r="G42" s="6" t="s">
        <v>214</v>
      </c>
      <c r="H42" s="6" t="s">
        <v>166</v>
      </c>
      <c r="I42" s="6" t="s">
        <v>165</v>
      </c>
      <c r="J42" s="5" t="s">
        <v>245</v>
      </c>
      <c r="K42" s="5" t="s">
        <v>54</v>
      </c>
      <c r="L42" s="5"/>
      <c r="M42" s="5"/>
      <c r="N42" s="5"/>
      <c r="O42" s="5"/>
      <c r="P42" s="26" t="e">
        <f>_xlfn.XLOOKUP(Table5[[#This Row],[associated_petal]],Table3[number],Table3[petal_title])</f>
        <v>#N/A</v>
      </c>
      <c r="Q42" s="7" t="e">
        <f>_xlfn.XLOOKUP(Table5[[#This Row],[associated_task_number]],tasks!A:A,tasks!C:C)</f>
        <v>#N/A</v>
      </c>
      <c r="R42" s="26" t="e">
        <f>_xlfn.XLOOKUP(Table5[[#This Row],[associated_step_number]],Table9[step_number],Table9[step_title])</f>
        <v>#N/A</v>
      </c>
      <c r="S42" s="26" t="str">
        <f>_xlfn.CONCAT("'@",Table5[[#This Row],[icon_shortcode]],".svg")</f>
        <v>'@singletodouble.svg</v>
      </c>
      <c r="T42" s="7" t="str">
        <f t="shared" si="2"/>
        <v>\*\*\*\*</v>
      </c>
      <c r="U42" s="7">
        <f>IF(ISBLANK(J42),"",LEN(Table5[[#This Row],[carbon_stars]]))</f>
        <v>4</v>
      </c>
      <c r="V42" s="7">
        <f t="shared" si="3"/>
        <v>5</v>
      </c>
      <c r="W42" s="7" t="e">
        <f>_xlfn.XLOOKUP(Table5[[#This Row],[associated_step_number]],Table9[step_number],Table9[graphic])</f>
        <v>#N/A</v>
      </c>
      <c r="X42" s="15"/>
      <c r="Z42" s="5"/>
      <c r="AA42" s="5"/>
      <c r="AB42" s="5"/>
      <c r="AC42" s="5"/>
      <c r="AD42" s="5"/>
      <c r="AE42" s="5"/>
      <c r="AK42" s="5"/>
      <c r="AL42" s="5"/>
      <c r="AM42" s="5"/>
      <c r="AS42" s="5"/>
    </row>
    <row r="43" spans="1:45" ht="120" customHeight="1" x14ac:dyDescent="0.2">
      <c r="A43" s="48">
        <v>42</v>
      </c>
      <c r="B43" s="6" t="s">
        <v>34</v>
      </c>
      <c r="C43" s="6" t="s">
        <v>276</v>
      </c>
      <c r="D43" s="5" t="s">
        <v>539</v>
      </c>
      <c r="E43" s="5" t="s">
        <v>518</v>
      </c>
      <c r="F43" s="5" t="s">
        <v>350</v>
      </c>
      <c r="G43" s="6" t="s">
        <v>215</v>
      </c>
      <c r="H43" s="6" t="s">
        <v>167</v>
      </c>
      <c r="I43" s="6" t="s">
        <v>168</v>
      </c>
      <c r="J43" s="5" t="s">
        <v>245</v>
      </c>
      <c r="K43" s="5" t="s">
        <v>54</v>
      </c>
      <c r="L43" s="5"/>
      <c r="M43" s="5"/>
      <c r="N43" s="5"/>
      <c r="O43" s="5"/>
      <c r="P43" s="26" t="e">
        <f>_xlfn.XLOOKUP(Table5[[#This Row],[associated_petal]],Table3[number],Table3[petal_title])</f>
        <v>#N/A</v>
      </c>
      <c r="Q43" s="7" t="e">
        <f>_xlfn.XLOOKUP(Table5[[#This Row],[associated_task_number]],tasks!A:A,tasks!C:C)</f>
        <v>#N/A</v>
      </c>
      <c r="R43" s="26" t="e">
        <f>_xlfn.XLOOKUP(Table5[[#This Row],[associated_step_number]],Table9[step_number],Table9[step_title])</f>
        <v>#N/A</v>
      </c>
      <c r="S43" s="26" t="str">
        <f>_xlfn.CONCAT("'@",Table5[[#This Row],[icon_shortcode]],".svg")</f>
        <v>'@glazing.svg</v>
      </c>
      <c r="T43" s="7" t="str">
        <f t="shared" si="2"/>
        <v>\*\*\*\*</v>
      </c>
      <c r="U43" s="7">
        <f>IF(ISBLANK(J43),"",LEN(Table5[[#This Row],[carbon_stars]]))</f>
        <v>4</v>
      </c>
      <c r="V43" s="7">
        <f t="shared" si="3"/>
        <v>5</v>
      </c>
      <c r="W43" s="7" t="e">
        <f>_xlfn.XLOOKUP(Table5[[#This Row],[associated_step_number]],Table9[step_number],Table9[graphic])</f>
        <v>#N/A</v>
      </c>
      <c r="X43" s="15"/>
      <c r="Z43" s="5"/>
      <c r="AA43" s="5"/>
      <c r="AB43" s="5"/>
      <c r="AC43" s="5"/>
      <c r="AD43" s="5"/>
      <c r="AE43" s="5"/>
      <c r="AK43" s="5"/>
      <c r="AL43" s="5"/>
      <c r="AM43" s="5"/>
      <c r="AS43" s="5"/>
    </row>
    <row r="44" spans="1:45" ht="120" customHeight="1" x14ac:dyDescent="0.2">
      <c r="A44" s="47">
        <v>43</v>
      </c>
      <c r="B44" s="6" t="s">
        <v>35</v>
      </c>
      <c r="C44" s="6" t="s">
        <v>276</v>
      </c>
      <c r="D44" s="5" t="s">
        <v>539</v>
      </c>
      <c r="E44" s="5" t="s">
        <v>518</v>
      </c>
      <c r="F44" s="5" t="s">
        <v>351</v>
      </c>
      <c r="G44" s="6" t="s">
        <v>216</v>
      </c>
      <c r="H44" s="6" t="s">
        <v>392</v>
      </c>
      <c r="I44" s="6" t="s">
        <v>164</v>
      </c>
      <c r="J44" s="5" t="s">
        <v>244</v>
      </c>
      <c r="K44" s="5" t="s">
        <v>52</v>
      </c>
      <c r="L44" s="5"/>
      <c r="M44" s="5"/>
      <c r="N44" s="5"/>
      <c r="O44" s="5"/>
      <c r="P44" s="26" t="e">
        <f>_xlfn.XLOOKUP(Table5[[#This Row],[associated_petal]],Table3[number],Table3[petal_title])</f>
        <v>#N/A</v>
      </c>
      <c r="Q44" s="7" t="e">
        <f>_xlfn.XLOOKUP(Table5[[#This Row],[associated_task_number]],tasks!A:A,tasks!C:C)</f>
        <v>#N/A</v>
      </c>
      <c r="R44" s="26" t="e">
        <f>_xlfn.XLOOKUP(Table5[[#This Row],[associated_step_number]],Table9[step_number],Table9[step_title])</f>
        <v>#N/A</v>
      </c>
      <c r="S44" s="26" t="str">
        <f>_xlfn.CONCAT("'@",Table5[[#This Row],[icon_shortcode]],".svg")</f>
        <v>'@tempglazing.svg</v>
      </c>
      <c r="T44" s="7" t="str">
        <f t="shared" si="2"/>
        <v>\*\*</v>
      </c>
      <c r="U44" s="7">
        <f>IF(ISBLANK(J44),"",LEN(Table5[[#This Row],[carbon_stars]]))</f>
        <v>2</v>
      </c>
      <c r="V44" s="7">
        <f t="shared" si="3"/>
        <v>2</v>
      </c>
      <c r="W44" s="7" t="e">
        <f>_xlfn.XLOOKUP(Table5[[#This Row],[associated_step_number]],Table9[step_number],Table9[graphic])</f>
        <v>#N/A</v>
      </c>
      <c r="X44" s="15"/>
      <c r="Z44" s="5"/>
      <c r="AA44" s="5"/>
      <c r="AB44" s="5"/>
      <c r="AC44" s="5"/>
      <c r="AD44" s="5"/>
      <c r="AE44" s="5"/>
      <c r="AK44" s="5"/>
      <c r="AL44" s="5"/>
      <c r="AM44" s="5"/>
      <c r="AS44" s="5"/>
    </row>
    <row r="45" spans="1:45" ht="120" customHeight="1" x14ac:dyDescent="0.2">
      <c r="A45" s="48">
        <v>44</v>
      </c>
      <c r="B45" s="6" t="s">
        <v>21</v>
      </c>
      <c r="C45" s="6" t="s">
        <v>277</v>
      </c>
      <c r="D45" s="5" t="s">
        <v>540</v>
      </c>
      <c r="E45" s="5" t="s">
        <v>519</v>
      </c>
      <c r="F45" s="5" t="s">
        <v>377</v>
      </c>
      <c r="G45" s="6" t="s">
        <v>560</v>
      </c>
      <c r="H45" s="6" t="s">
        <v>143</v>
      </c>
      <c r="I45" s="6" t="s">
        <v>191</v>
      </c>
      <c r="J45" s="5" t="s">
        <v>242</v>
      </c>
      <c r="K45" s="5" t="s">
        <v>50</v>
      </c>
      <c r="L45" s="5"/>
      <c r="M45" s="5"/>
      <c r="N45" s="5"/>
      <c r="O45" s="5"/>
      <c r="P45" s="26" t="e">
        <f>_xlfn.XLOOKUP(Table5[[#This Row],[associated_petal]],Table3[number],Table3[petal_title])</f>
        <v>#N/A</v>
      </c>
      <c r="Q45" s="7" t="e">
        <f>_xlfn.XLOOKUP(Table5[[#This Row],[associated_task_number]],tasks!A:A,tasks!C:C)</f>
        <v>#N/A</v>
      </c>
      <c r="R45" s="26" t="e">
        <f>_xlfn.XLOOKUP(Table5[[#This Row],[associated_step_number]],Table9[step_number],Table9[step_title])</f>
        <v>#N/A</v>
      </c>
      <c r="S45" s="26" t="str">
        <f>_xlfn.CONCAT("'@",Table5[[#This Row],[icon_shortcode]],".svg")</f>
        <v>'@heatedpews.svg</v>
      </c>
      <c r="T45" s="7" t="str">
        <f t="shared" si="2"/>
        <v>\*\*\*\*\*</v>
      </c>
      <c r="U45" s="7">
        <f>IF(ISBLANK(J45),"",LEN(Table5[[#This Row],[carbon_stars]]))</f>
        <v>5</v>
      </c>
      <c r="V45" s="7">
        <f t="shared" si="3"/>
        <v>4</v>
      </c>
      <c r="W45" s="7" t="e">
        <f>_xlfn.XLOOKUP(Table5[[#This Row],[associated_step_number]],Table9[step_number],Table9[graphic])</f>
        <v>#N/A</v>
      </c>
      <c r="X45" s="15"/>
      <c r="Z45" s="5"/>
      <c r="AA45" s="5"/>
      <c r="AB45" s="5"/>
      <c r="AC45" s="5"/>
      <c r="AD45" s="5"/>
      <c r="AE45" s="5"/>
      <c r="AK45" s="5"/>
      <c r="AL45" s="5"/>
      <c r="AM45" s="5"/>
      <c r="AS45" s="5"/>
    </row>
    <row r="46" spans="1:45" ht="120" customHeight="1" x14ac:dyDescent="0.2">
      <c r="A46" s="47">
        <v>45</v>
      </c>
      <c r="B46" s="6" t="s">
        <v>22</v>
      </c>
      <c r="C46" s="6" t="s">
        <v>277</v>
      </c>
      <c r="D46" s="5" t="s">
        <v>540</v>
      </c>
      <c r="E46" s="5" t="s">
        <v>519</v>
      </c>
      <c r="F46" s="5" t="s">
        <v>378</v>
      </c>
      <c r="G46" s="6" t="s">
        <v>237</v>
      </c>
      <c r="H46" s="6" t="s">
        <v>144</v>
      </c>
      <c r="I46" s="6" t="s">
        <v>192</v>
      </c>
      <c r="J46" s="5" t="s">
        <v>243</v>
      </c>
      <c r="K46" s="5" t="s">
        <v>50</v>
      </c>
      <c r="L46" s="5"/>
      <c r="M46" s="5"/>
      <c r="N46" s="5"/>
      <c r="O46" s="5"/>
      <c r="P46" s="26" t="e">
        <f>_xlfn.XLOOKUP(Table5[[#This Row],[associated_petal]],Table3[number],Table3[petal_title])</f>
        <v>#N/A</v>
      </c>
      <c r="Q46" s="7" t="e">
        <f>_xlfn.XLOOKUP(Table5[[#This Row],[associated_task_number]],tasks!A:A,tasks!C:C)</f>
        <v>#N/A</v>
      </c>
      <c r="R46" s="26" t="e">
        <f>_xlfn.XLOOKUP(Table5[[#This Row],[associated_step_number]],Table9[step_number],Table9[step_title])</f>
        <v>#N/A</v>
      </c>
      <c r="S46" s="26" t="str">
        <f>_xlfn.CONCAT("'@",Table5[[#This Row],[icon_shortcode]],".svg")</f>
        <v>'@infraredheater.svg</v>
      </c>
      <c r="T46" s="7" t="str">
        <f t="shared" si="2"/>
        <v>\*\*\*</v>
      </c>
      <c r="U46" s="7">
        <f>IF(ISBLANK(J46),"",LEN(Table5[[#This Row],[carbon_stars]]))</f>
        <v>3</v>
      </c>
      <c r="V46" s="7">
        <f t="shared" si="3"/>
        <v>4</v>
      </c>
      <c r="W46" s="7" t="e">
        <f>_xlfn.XLOOKUP(Table5[[#This Row],[associated_step_number]],Table9[step_number],Table9[graphic])</f>
        <v>#N/A</v>
      </c>
      <c r="X46" s="15"/>
      <c r="Z46" s="5"/>
      <c r="AA46" s="5"/>
      <c r="AB46" s="5"/>
      <c r="AC46" s="5"/>
      <c r="AD46" s="5"/>
      <c r="AE46" s="5"/>
      <c r="AK46" s="5"/>
      <c r="AL46" s="5"/>
      <c r="AM46" s="5"/>
      <c r="AS46" s="5"/>
    </row>
    <row r="47" spans="1:45" ht="120" customHeight="1" x14ac:dyDescent="0.2">
      <c r="A47" s="48">
        <v>46</v>
      </c>
      <c r="B47" s="6" t="s">
        <v>19</v>
      </c>
      <c r="C47" s="6" t="s">
        <v>277</v>
      </c>
      <c r="D47" s="5" t="s">
        <v>540</v>
      </c>
      <c r="E47" s="5" t="s">
        <v>519</v>
      </c>
      <c r="F47" s="5" t="s">
        <v>379</v>
      </c>
      <c r="G47" s="6" t="s">
        <v>238</v>
      </c>
      <c r="H47" s="6" t="s">
        <v>562</v>
      </c>
      <c r="I47" s="6" t="s">
        <v>563</v>
      </c>
      <c r="J47" s="5" t="s">
        <v>242</v>
      </c>
      <c r="K47" s="5" t="s">
        <v>54</v>
      </c>
      <c r="L47" s="5"/>
      <c r="M47" s="5"/>
      <c r="N47" s="5"/>
      <c r="O47" s="5" t="s">
        <v>80</v>
      </c>
      <c r="P47" s="26" t="e">
        <f>_xlfn.XLOOKUP(Table5[[#This Row],[associated_petal]],Table3[number],Table3[petal_title])</f>
        <v>#N/A</v>
      </c>
      <c r="Q47" s="7" t="e">
        <f>_xlfn.XLOOKUP(Table5[[#This Row],[associated_task_number]],tasks!A:A,tasks!C:C)</f>
        <v>#N/A</v>
      </c>
      <c r="R47" s="26" t="e">
        <f>_xlfn.XLOOKUP(Table5[[#This Row],[associated_step_number]],Table9[step_number],Table9[step_title])</f>
        <v>#N/A</v>
      </c>
      <c r="S47" s="26" t="str">
        <f>_xlfn.CONCAT("'@",Table5[[#This Row],[icon_shortcode]],".svg")</f>
        <v>'@heatpump.svg</v>
      </c>
      <c r="T47" s="7" t="str">
        <f t="shared" si="2"/>
        <v>\*\*\*\*\*</v>
      </c>
      <c r="U47" s="7">
        <f>IF(ISBLANK(J47),"",LEN(Table5[[#This Row],[carbon_stars]]))</f>
        <v>5</v>
      </c>
      <c r="V47" s="7">
        <f t="shared" si="3"/>
        <v>5</v>
      </c>
      <c r="W47" s="7" t="e">
        <f>_xlfn.XLOOKUP(Table5[[#This Row],[associated_step_number]],Table9[step_number],Table9[graphic])</f>
        <v>#N/A</v>
      </c>
      <c r="X47" s="15"/>
      <c r="Z47" s="5"/>
      <c r="AA47" s="5"/>
      <c r="AB47" s="5"/>
      <c r="AC47" s="5"/>
      <c r="AD47" s="5"/>
      <c r="AE47" s="5"/>
      <c r="AK47" s="5"/>
      <c r="AL47" s="5"/>
      <c r="AM47" s="5"/>
      <c r="AS47" s="5"/>
    </row>
    <row r="48" spans="1:45" ht="120" customHeight="1" x14ac:dyDescent="0.2">
      <c r="A48" s="47">
        <v>47</v>
      </c>
      <c r="B48" s="6" t="s">
        <v>20</v>
      </c>
      <c r="C48" s="6" t="s">
        <v>277</v>
      </c>
      <c r="D48" s="5" t="s">
        <v>540</v>
      </c>
      <c r="E48" s="5" t="s">
        <v>519</v>
      </c>
      <c r="F48" s="5" t="s">
        <v>380</v>
      </c>
      <c r="G48" s="6" t="s">
        <v>239</v>
      </c>
      <c r="H48" s="6" t="s">
        <v>145</v>
      </c>
      <c r="I48" s="6" t="s">
        <v>156</v>
      </c>
      <c r="J48" s="5" t="s">
        <v>243</v>
      </c>
      <c r="K48" s="5" t="s">
        <v>54</v>
      </c>
      <c r="L48" s="5"/>
      <c r="M48" s="5"/>
      <c r="N48" s="5"/>
      <c r="O48" s="5" t="s">
        <v>80</v>
      </c>
      <c r="P48" s="26" t="e">
        <f>_xlfn.XLOOKUP(Table5[[#This Row],[associated_petal]],Table3[number],Table3[petal_title])</f>
        <v>#N/A</v>
      </c>
      <c r="Q48" s="7" t="e">
        <f>_xlfn.XLOOKUP(Table5[[#This Row],[associated_task_number]],tasks!A:A,tasks!C:C)</f>
        <v>#N/A</v>
      </c>
      <c r="R48" s="26" t="e">
        <f>_xlfn.XLOOKUP(Table5[[#This Row],[associated_step_number]],Table9[step_number],Table9[step_title])</f>
        <v>#N/A</v>
      </c>
      <c r="S48" s="26" t="str">
        <f>_xlfn.CONCAT("'@",Table5[[#This Row],[icon_shortcode]],".svg")</f>
        <v>'@districtheating.svg</v>
      </c>
      <c r="T48" s="7" t="str">
        <f t="shared" si="2"/>
        <v>\*\*\*</v>
      </c>
      <c r="U48" s="7">
        <f>IF(ISBLANK(J48),"",LEN(Table5[[#This Row],[carbon_stars]]))</f>
        <v>3</v>
      </c>
      <c r="V48" s="7">
        <f t="shared" si="3"/>
        <v>5</v>
      </c>
      <c r="W48" s="7" t="e">
        <f>_xlfn.XLOOKUP(Table5[[#This Row],[associated_step_number]],Table9[step_number],Table9[graphic])</f>
        <v>#N/A</v>
      </c>
      <c r="X48" s="15"/>
      <c r="Z48" s="5"/>
      <c r="AA48" s="5"/>
      <c r="AC48" s="5"/>
      <c r="AD48" s="5"/>
      <c r="AE48" s="5"/>
      <c r="AK48" s="5"/>
      <c r="AL48" s="5"/>
      <c r="AM48" s="5"/>
      <c r="AS48" s="5"/>
    </row>
    <row r="49" spans="1:45" ht="120" customHeight="1" x14ac:dyDescent="0.2">
      <c r="A49" s="48">
        <v>48</v>
      </c>
      <c r="B49" s="6" t="s">
        <v>114</v>
      </c>
      <c r="C49" s="6" t="s">
        <v>277</v>
      </c>
      <c r="D49" s="5" t="s">
        <v>541</v>
      </c>
      <c r="E49" s="5" t="s">
        <v>519</v>
      </c>
      <c r="F49" s="5" t="s">
        <v>381</v>
      </c>
      <c r="G49" s="6" t="s">
        <v>254</v>
      </c>
      <c r="H49" s="6" t="s">
        <v>146</v>
      </c>
      <c r="I49" s="5" t="s">
        <v>193</v>
      </c>
      <c r="K49" s="5"/>
      <c r="L49" s="5">
        <v>1</v>
      </c>
      <c r="M49" s="5"/>
      <c r="N49" s="5"/>
      <c r="O49" s="5"/>
      <c r="P49" s="26" t="e">
        <f>_xlfn.XLOOKUP(Table5[[#This Row],[associated_petal]],Table3[number],Table3[petal_title])</f>
        <v>#N/A</v>
      </c>
      <c r="Q49" s="7" t="e">
        <f>_xlfn.XLOOKUP(Table5[[#This Row],[associated_task_number]],tasks!A:A,tasks!C:C)</f>
        <v>#N/A</v>
      </c>
      <c r="R49" s="26" t="e">
        <f>_xlfn.XLOOKUP(Table5[[#This Row],[associated_step_number]],Table9[step_number],Table9[step_title])</f>
        <v>#N/A</v>
      </c>
      <c r="S49" s="26" t="str">
        <f>_xlfn.CONCAT("'@",Table5[[#This Row],[icon_shortcode]],".svg")</f>
        <v>'@verifiedtariff.svg</v>
      </c>
      <c r="T49" s="7" t="str">
        <f t="shared" si="2"/>
        <v/>
      </c>
      <c r="U49" s="7" t="str">
        <f>IF(ISBLANK(J49),"",LEN(Table5[[#This Row],[carbon_stars]]))</f>
        <v/>
      </c>
      <c r="V49" s="7" t="str">
        <f t="shared" si="3"/>
        <v/>
      </c>
      <c r="W49" s="7" t="e">
        <f>_xlfn.XLOOKUP(Table5[[#This Row],[associated_step_number]],Table9[step_number],Table9[graphic])</f>
        <v>#N/A</v>
      </c>
      <c r="X49" s="15"/>
      <c r="Z49" s="5"/>
      <c r="AA49" s="5"/>
      <c r="AB49" s="5"/>
      <c r="AC49" s="5"/>
      <c r="AD49" s="5"/>
      <c r="AE49" s="5"/>
      <c r="AK49" s="5"/>
      <c r="AL49" s="5"/>
      <c r="AM49" s="5"/>
      <c r="AS49" s="5"/>
    </row>
    <row r="50" spans="1:45" ht="120" customHeight="1" x14ac:dyDescent="0.2">
      <c r="A50" s="47">
        <v>49</v>
      </c>
      <c r="B50" s="6" t="s">
        <v>89</v>
      </c>
      <c r="C50" s="6" t="s">
        <v>277</v>
      </c>
      <c r="D50" s="5" t="s">
        <v>542</v>
      </c>
      <c r="E50" s="5" t="s">
        <v>520</v>
      </c>
      <c r="F50" s="5" t="s">
        <v>382</v>
      </c>
      <c r="G50" s="6" t="s">
        <v>561</v>
      </c>
      <c r="H50" s="6" t="s">
        <v>404</v>
      </c>
      <c r="I50" s="6" t="s">
        <v>194</v>
      </c>
      <c r="J50" s="5" t="s">
        <v>242</v>
      </c>
      <c r="K50" s="5" t="s">
        <v>50</v>
      </c>
      <c r="L50" s="5"/>
      <c r="M50" s="5"/>
      <c r="N50" s="5"/>
      <c r="O50" s="5"/>
      <c r="P50" s="26" t="e">
        <f>_xlfn.XLOOKUP(Table5[[#This Row],[associated_petal]],Table3[number],Table3[petal_title])</f>
        <v>#N/A</v>
      </c>
      <c r="Q50" s="7" t="e">
        <f>_xlfn.XLOOKUP(Table5[[#This Row],[associated_task_number]],tasks!A:A,tasks!C:C)</f>
        <v>#N/A</v>
      </c>
      <c r="R50" s="26" t="e">
        <f>_xlfn.XLOOKUP(Table5[[#This Row],[associated_step_number]],Table9[step_number],Table9[step_title])</f>
        <v>#N/A</v>
      </c>
      <c r="S50" s="26" t="str">
        <f>_xlfn.CONCAT("'@",Table5[[#This Row],[icon_shortcode]],".svg")</f>
        <v>'@solarpower.svg</v>
      </c>
      <c r="T50" s="7" t="str">
        <f t="shared" si="2"/>
        <v>\*\*\*\*\*</v>
      </c>
      <c r="U50" s="7">
        <f>IF(ISBLANK(J50),"",LEN(Table5[[#This Row],[carbon_stars]]))</f>
        <v>5</v>
      </c>
      <c r="V50" s="7">
        <f t="shared" si="3"/>
        <v>4</v>
      </c>
      <c r="W50" s="7" t="e">
        <f>_xlfn.XLOOKUP(Table5[[#This Row],[associated_step_number]],Table9[step_number],Table9[graphic])</f>
        <v>#N/A</v>
      </c>
      <c r="X50" s="15"/>
      <c r="Z50" s="5"/>
      <c r="AA50" s="5"/>
      <c r="AB50" s="5"/>
      <c r="AC50" s="5"/>
      <c r="AD50" s="5"/>
      <c r="AE50" s="5"/>
      <c r="AK50" s="5"/>
      <c r="AL50" s="5"/>
      <c r="AM50" s="5"/>
      <c r="AS50" s="5"/>
    </row>
    <row r="51" spans="1:45" ht="120" customHeight="1" x14ac:dyDescent="0.2">
      <c r="A51" s="50">
        <v>50</v>
      </c>
      <c r="B51" s="11" t="s">
        <v>92</v>
      </c>
      <c r="C51" s="6" t="s">
        <v>282</v>
      </c>
      <c r="D51" s="5" t="s">
        <v>543</v>
      </c>
      <c r="E51" s="5" t="s">
        <v>549</v>
      </c>
      <c r="F51" s="5" t="s">
        <v>383</v>
      </c>
      <c r="G51" s="6" t="s">
        <v>257</v>
      </c>
      <c r="H51" s="6" t="s">
        <v>147</v>
      </c>
      <c r="I51" s="6" t="s">
        <v>195</v>
      </c>
      <c r="K51" s="5"/>
      <c r="L51" s="5"/>
      <c r="M51" s="5">
        <v>1</v>
      </c>
      <c r="N51" s="5"/>
      <c r="O51" s="5"/>
      <c r="P51" s="26" t="e">
        <f>_xlfn.XLOOKUP(Table5[[#This Row],[associated_petal]],Table3[number],Table3[petal_title])</f>
        <v>#N/A</v>
      </c>
      <c r="Q51" s="7" t="e">
        <f>_xlfn.XLOOKUP(Table5[[#This Row],[associated_task_number]],tasks!A:A,tasks!C:C)</f>
        <v>#N/A</v>
      </c>
      <c r="R51" s="26" t="e">
        <f>_xlfn.XLOOKUP(Table5[[#This Row],[associated_step_number]],Table9[step_number],Table9[step_title])</f>
        <v>#N/A</v>
      </c>
      <c r="S51" s="26" t="str">
        <f>_xlfn.CONCAT("'@",Table5[[#This Row],[icon_shortcode]],".svg")</f>
        <v>'@grant.svg</v>
      </c>
      <c r="T51" s="7" t="str">
        <f t="shared" si="2"/>
        <v/>
      </c>
      <c r="U51" s="7" t="str">
        <f>IF(ISBLANK(J51),"",LEN(Table5[[#This Row],[carbon_stars]]))</f>
        <v/>
      </c>
      <c r="V51" s="7" t="str">
        <f t="shared" si="3"/>
        <v/>
      </c>
      <c r="W51" s="7" t="e">
        <f>_xlfn.XLOOKUP(Table5[[#This Row],[associated_step_number]],Table9[step_number],Table9[graphic])</f>
        <v>#N/A</v>
      </c>
      <c r="X51" s="15" t="s">
        <v>405</v>
      </c>
      <c r="Z51" s="5"/>
      <c r="AA51" s="5"/>
      <c r="AB51" s="5"/>
      <c r="AC51" s="5"/>
      <c r="AD51" s="5"/>
      <c r="AE51" s="5"/>
      <c r="AK51" s="5"/>
      <c r="AL51" s="5"/>
      <c r="AM51" s="5"/>
      <c r="AS51" s="5"/>
    </row>
    <row r="52" spans="1:45" ht="120" customHeight="1" x14ac:dyDescent="0.2">
      <c r="A52" s="47">
        <v>51</v>
      </c>
      <c r="B52" s="6" t="s">
        <v>93</v>
      </c>
      <c r="C52" s="6" t="s">
        <v>282</v>
      </c>
      <c r="D52" s="5" t="s">
        <v>544</v>
      </c>
      <c r="E52" s="5" t="s">
        <v>549</v>
      </c>
      <c r="F52" s="5" t="s">
        <v>384</v>
      </c>
      <c r="G52" s="6" t="s">
        <v>256</v>
      </c>
      <c r="H52" s="6" t="s">
        <v>406</v>
      </c>
      <c r="I52" s="6" t="s">
        <v>196</v>
      </c>
      <c r="K52" s="5"/>
      <c r="L52" s="5"/>
      <c r="M52" s="5"/>
      <c r="N52" s="5"/>
      <c r="O52" s="5"/>
      <c r="P52" s="26" t="e">
        <f>_xlfn.XLOOKUP(Table5[[#This Row],[associated_petal]],Table3[number],Table3[petal_title])</f>
        <v>#N/A</v>
      </c>
      <c r="Q52" s="7" t="e">
        <f>_xlfn.XLOOKUP(Table5[[#This Row],[associated_task_number]],tasks!A:A,tasks!C:C)</f>
        <v>#N/A</v>
      </c>
      <c r="R52" s="26" t="e">
        <f>_xlfn.XLOOKUP(Table5[[#This Row],[associated_step_number]],Table9[step_number],Table9[step_title])</f>
        <v>#N/A</v>
      </c>
      <c r="S52" s="26" t="str">
        <f>_xlfn.CONCAT("'@",Table5[[#This Row],[icon_shortcode]],".svg")</f>
        <v>'@offset.svg</v>
      </c>
      <c r="T52" s="7" t="str">
        <f t="shared" si="2"/>
        <v/>
      </c>
      <c r="U52" s="7" t="str">
        <f>IF(ISBLANK(J52),"",LEN(Table5[[#This Row],[carbon_stars]]))</f>
        <v/>
      </c>
      <c r="V52" s="7" t="str">
        <f t="shared" si="3"/>
        <v/>
      </c>
      <c r="W52" s="7" t="e">
        <f>_xlfn.XLOOKUP(Table5[[#This Row],[associated_step_number]],Table9[step_number],Table9[graphic])</f>
        <v>#N/A</v>
      </c>
      <c r="X52" s="15" t="s">
        <v>407</v>
      </c>
      <c r="Z52" s="5"/>
      <c r="AA52" s="5"/>
      <c r="AB52" s="5"/>
      <c r="AC52" s="5"/>
      <c r="AD52" s="5"/>
      <c r="AE52" s="5"/>
      <c r="AK52" s="5"/>
      <c r="AL52" s="5"/>
      <c r="AM52" s="5"/>
      <c r="AS52" s="5"/>
    </row>
    <row r="53" spans="1:45" ht="120" customHeight="1" x14ac:dyDescent="0.2">
      <c r="A53" s="61">
        <v>52</v>
      </c>
      <c r="B53" s="6" t="s">
        <v>47</v>
      </c>
      <c r="C53" s="6" t="s">
        <v>545</v>
      </c>
      <c r="D53" s="5" t="s">
        <v>115</v>
      </c>
      <c r="E53" s="5" t="s">
        <v>547</v>
      </c>
      <c r="F53" s="5" t="s">
        <v>333</v>
      </c>
      <c r="G53" s="6" t="s">
        <v>200</v>
      </c>
      <c r="H53" s="28" t="s">
        <v>388</v>
      </c>
      <c r="I53" s="6" t="s">
        <v>148</v>
      </c>
      <c r="K53" s="5"/>
      <c r="L53" s="5"/>
      <c r="M53" s="5"/>
      <c r="N53" s="5"/>
      <c r="O53" s="5"/>
      <c r="P53" s="26" t="e">
        <f>_xlfn.XLOOKUP(Table5[[#This Row],[associated_petal]],Table3[number],Table3[petal_title])</f>
        <v>#N/A</v>
      </c>
      <c r="Q53" s="7" t="e">
        <f>_xlfn.XLOOKUP(Table5[[#This Row],[associated_task_number]],tasks!A:A,tasks!C:C)</f>
        <v>#N/A</v>
      </c>
      <c r="R53" s="26" t="e">
        <f>_xlfn.XLOOKUP(Table5[[#This Row],[associated_step_number]],Table9[step_number],Table9[step_title])</f>
        <v>#N/A</v>
      </c>
      <c r="S53" s="26" t="e">
        <f>_xlfn.XLOOKUP(Table5[[#This Row],[associated_step_number]],Table9[step_number],Table9[graphic])</f>
        <v>#N/A</v>
      </c>
      <c r="T53" s="7" t="str">
        <f t="shared" si="2"/>
        <v/>
      </c>
      <c r="U53" s="7" t="str">
        <f>IF(ISBLANK(J53),"",LEN(Table5[[#This Row],[carbon_stars]]))</f>
        <v/>
      </c>
      <c r="V53" s="7" t="str">
        <f t="shared" si="3"/>
        <v/>
      </c>
      <c r="W53" s="7" t="e">
        <f>_xlfn.XLOOKUP(Table5[[#This Row],[associated_step_number]],Table9[step_number],Table9[graphic])</f>
        <v>#N/A</v>
      </c>
      <c r="X53" s="15"/>
      <c r="Z53" s="5"/>
      <c r="AA53" s="5"/>
      <c r="AB53" s="5"/>
      <c r="AC53" s="5"/>
      <c r="AD53" s="5"/>
      <c r="AE53" s="5"/>
      <c r="AK53" s="5"/>
      <c r="AL53" s="5"/>
      <c r="AM53" s="5"/>
      <c r="AS53" s="5"/>
    </row>
    <row r="54" spans="1:45" ht="120" customHeight="1" x14ac:dyDescent="0.2">
      <c r="A54" s="64">
        <v>53</v>
      </c>
      <c r="B54" s="6" t="s">
        <v>571</v>
      </c>
      <c r="C54" s="26" t="s">
        <v>276</v>
      </c>
      <c r="D54" s="5" t="s">
        <v>529</v>
      </c>
      <c r="E54" s="6" t="s">
        <v>517</v>
      </c>
      <c r="F54" s="6" t="s">
        <v>572</v>
      </c>
      <c r="G54" s="6" t="s">
        <v>573</v>
      </c>
      <c r="H54" s="28" t="s">
        <v>574</v>
      </c>
      <c r="I54" s="6" t="s">
        <v>575</v>
      </c>
      <c r="K54" s="5"/>
      <c r="L54" s="5"/>
      <c r="M54" s="5"/>
      <c r="N54" s="5"/>
      <c r="O54" s="5"/>
      <c r="P54" s="26" t="e">
        <f>_xlfn.XLOOKUP(Table5[[#This Row],[associated_petal]],Table3[number],Table3[petal_title])</f>
        <v>#N/A</v>
      </c>
      <c r="Q54" s="65" t="e">
        <f>_xlfn.XLOOKUP(Table5[[#This Row],[associated_task_number]],tasks!A:A,tasks!C:C)</f>
        <v>#N/A</v>
      </c>
      <c r="R54" s="26" t="e">
        <f>_xlfn.XLOOKUP(Table5[[#This Row],[associated_step_number]],Table9[step_number],Table9[step_title])</f>
        <v>#N/A</v>
      </c>
      <c r="S54" s="66" t="str">
        <f>_xlfn.CONCAT("'@",Table5[[#This Row],[icon_shortcode]],".svg")</f>
        <v>'@datalogging.svg</v>
      </c>
      <c r="T54" s="65" t="str">
        <f>IF(J54="*","\*",(IF(J54="**","\*\*",IF(J54="***","\*\*\*",IF(J54="****","\*\*\*\*",IF(J54="*****","\*\*\*\*\*",IF(ISBLANK(J54),"")))))))</f>
        <v/>
      </c>
      <c r="U54" s="65" t="str">
        <f>IF(ISBLANK(J54),"",LEN(Table5[[#This Row],[carbon_stars]]))</f>
        <v/>
      </c>
      <c r="V54" s="7" t="str">
        <f>IF(K54="£",1,(IF(K54="££",2,IF(K54="£££",3,IF(K54="££££",4,IF(K54="£££££",5,IF(ISBLANK(K54),"")))))))</f>
        <v/>
      </c>
      <c r="W54" s="65" t="e">
        <f>_xlfn.XLOOKUP(Table5[[#This Row],[associated_step_number]],Table9[step_number],Table9[graphic])</f>
        <v>#N/A</v>
      </c>
      <c r="X54" s="15"/>
      <c r="Z54" s="5"/>
      <c r="AA54" s="5"/>
      <c r="AB54" s="5"/>
      <c r="AC54" s="5"/>
      <c r="AD54" s="5"/>
      <c r="AE54" s="5"/>
      <c r="AK54" s="5"/>
      <c r="AL54" s="5"/>
      <c r="AM54" s="5"/>
      <c r="AS54" s="5"/>
    </row>
    <row r="55" spans="1:45" ht="120" customHeight="1" x14ac:dyDescent="0.2">
      <c r="A55" s="62">
        <v>500</v>
      </c>
      <c r="B55" s="6" t="s">
        <v>550</v>
      </c>
      <c r="C55" s="28" t="s">
        <v>276</v>
      </c>
      <c r="D55" s="5" t="s">
        <v>529</v>
      </c>
      <c r="E55" s="6" t="s">
        <v>516</v>
      </c>
      <c r="F55" s="6"/>
      <c r="I55" s="6"/>
      <c r="K55" s="5"/>
      <c r="L55" s="5"/>
      <c r="M55" s="5"/>
      <c r="N55" s="5"/>
      <c r="O55" s="5"/>
      <c r="P55" s="26" t="e">
        <f>_xlfn.XLOOKUP(Table5[[#This Row],[associated_petal]],Table3[number],Table3[petal_title])</f>
        <v>#N/A</v>
      </c>
      <c r="Q55" s="7" t="e">
        <f>_xlfn.XLOOKUP(Table5[[#This Row],[associated_task_number]],tasks!A:A,tasks!C:C)</f>
        <v>#N/A</v>
      </c>
      <c r="R55" s="26" t="e">
        <f>_xlfn.XLOOKUP(Table5[[#This Row],[associated_step_number]],Table9[step_number],Table9[step_title])</f>
        <v>#N/A</v>
      </c>
      <c r="S55" s="26" t="str">
        <f>_xlfn.CONCAT("'@",Table5[[#This Row],[icon_shortcode]],".svg")</f>
        <v>'@.svg</v>
      </c>
      <c r="T55" s="7" t="str">
        <f t="shared" si="2"/>
        <v/>
      </c>
      <c r="U55" s="7" t="str">
        <f>IF(ISBLANK(J55),"",LEN(Table5[[#This Row],[carbon_stars]]))</f>
        <v/>
      </c>
      <c r="V55" s="7" t="str">
        <f t="shared" si="3"/>
        <v/>
      </c>
      <c r="W55" s="7" t="e">
        <f>_xlfn.XLOOKUP(Table5[[#This Row],[associated_step_number]],Table9[step_number],Table9[graphic])</f>
        <v>#N/A</v>
      </c>
      <c r="X55" s="15"/>
    </row>
  </sheetData>
  <sortState xmlns:xlrd2="http://schemas.microsoft.com/office/spreadsheetml/2017/richdata2" ref="A2:A55">
    <sortCondition ref="A2:A55"/>
  </sortState>
  <phoneticPr fontId="5" type="noConversion"/>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8">
        <x14:dataValidation type="list" allowBlank="1" showInputMessage="1" showErrorMessage="1" xr:uid="{2672B25B-8A45-8D40-9986-924AA08A65DB}">
          <x14:formula1>
            <xm:f>petals!$C$2:$C$11</xm:f>
          </x14:formula1>
          <xm:sqref>C55:C1048576</xm:sqref>
        </x14:dataValidation>
        <x14:dataValidation type="list" allowBlank="1" showInputMessage="1" showErrorMessage="1" xr:uid="{3F9EF84B-8A4F-6D41-9EF9-7709882617BA}">
          <x14:formula1>
            <xm:f>petals!$C$2:$C$12</xm:f>
          </x14:formula1>
          <xm:sqref>C2:C54</xm:sqref>
        </x14:dataValidation>
        <x14:dataValidation type="list" allowBlank="1" showInputMessage="1" showErrorMessage="1" xr:uid="{8E94DC13-AFFC-C042-AB55-153284DFEB3F}">
          <x14:formula1>
            <xm:f>steps!$J$2:$J$7</xm:f>
          </x14:formula1>
          <xm:sqref>E1 E55:E1048576</xm:sqref>
        </x14:dataValidation>
        <x14:dataValidation type="list" allowBlank="1" showInputMessage="1" showErrorMessage="1" xr:uid="{49FBE3A7-3F80-EE45-A9D9-BDE29968A360}">
          <x14:formula1>
            <xm:f>steps!$J$2:$J$8</xm:f>
          </x14:formula1>
          <xm:sqref>E2:E54</xm:sqref>
        </x14:dataValidation>
        <x14:dataValidation type="list" allowBlank="1" showInputMessage="1" showErrorMessage="1" xr:uid="{7C8D84AB-B16D-8640-AF88-E70B41829238}">
          <x14:formula1>
            <xm:f>tasks!$K$2:$K$68</xm:f>
          </x14:formula1>
          <xm:sqref>D56:D1048576</xm:sqref>
        </x14:dataValidation>
        <x14:dataValidation type="list" allowBlank="1" showInputMessage="1" showErrorMessage="1" xr:uid="{0C3912AC-A493-4E82-A5C7-027568411AD7}">
          <x14:formula1>
            <xm:f>tasks!$I:$I</xm:f>
          </x14:formula1>
          <xm:sqref>D2:D55</xm:sqref>
        </x14:dataValidation>
        <x14:dataValidation type="list" allowBlank="1" showInputMessage="1" showErrorMessage="1" xr:uid="{4280F0C1-1BF7-6844-BA9F-7715CABCD391}">
          <x14:formula1>
            <xm:f>Carbon_costs_validations!$A$2:$A$6</xm:f>
          </x14:formula1>
          <xm:sqref>J1:J1048576</xm:sqref>
        </x14:dataValidation>
        <x14:dataValidation type="list" allowBlank="1" showInputMessage="1" showErrorMessage="1" xr:uid="{E4A77320-74D4-A24E-AD8D-D131267BF587}">
          <x14:formula1>
            <xm:f>Carbon_costs_validations!$C$2:$C$6</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F5"/>
  <sheetViews>
    <sheetView workbookViewId="0">
      <selection activeCell="C29" sqref="C29"/>
    </sheetView>
  </sheetViews>
  <sheetFormatPr baseColWidth="10" defaultColWidth="8.83203125" defaultRowHeight="15" x14ac:dyDescent="0.2"/>
  <cols>
    <col min="1" max="2" width="15.5" customWidth="1"/>
    <col min="3" max="3" width="57.5" customWidth="1"/>
    <col min="4" max="4" width="17.1640625" customWidth="1"/>
    <col min="5" max="5" width="13.83203125" customWidth="1"/>
    <col min="6" max="6" width="19.6640625" customWidth="1"/>
  </cols>
  <sheetData>
    <row r="1" spans="1:6" x14ac:dyDescent="0.2">
      <c r="A1" t="s">
        <v>109</v>
      </c>
      <c r="B1" t="s">
        <v>264</v>
      </c>
      <c r="C1" t="s">
        <v>266</v>
      </c>
      <c r="D1" t="s">
        <v>332</v>
      </c>
      <c r="E1" t="s">
        <v>418</v>
      </c>
      <c r="F1" s="34" t="s">
        <v>439</v>
      </c>
    </row>
    <row r="2" spans="1:6" x14ac:dyDescent="0.2">
      <c r="A2" t="s">
        <v>426</v>
      </c>
      <c r="B2">
        <v>1</v>
      </c>
      <c r="C2" t="s">
        <v>434</v>
      </c>
      <c r="D2" t="s">
        <v>425</v>
      </c>
      <c r="E2" t="s">
        <v>426</v>
      </c>
      <c r="F2" s="33" t="str">
        <f>_xlfn.CONCAT("'@",Table12[[#This Row],[icon_shortcode]],".svg")</f>
        <v>'@quick.svg</v>
      </c>
    </row>
    <row r="3" spans="1:6" x14ac:dyDescent="0.2">
      <c r="A3" t="s">
        <v>428</v>
      </c>
      <c r="B3">
        <v>3</v>
      </c>
      <c r="C3" t="s">
        <v>437</v>
      </c>
      <c r="D3" t="s">
        <v>430</v>
      </c>
      <c r="E3" t="s">
        <v>428</v>
      </c>
      <c r="F3" s="33" t="str">
        <f>_xlfn.CONCAT("'@",Table12[[#This Row],[icon_shortcode]],".svg")</f>
        <v>'@heatair.svg</v>
      </c>
    </row>
    <row r="4" spans="1:6" x14ac:dyDescent="0.2">
      <c r="A4" t="s">
        <v>436</v>
      </c>
      <c r="B4">
        <v>2</v>
      </c>
      <c r="C4" t="s">
        <v>435</v>
      </c>
      <c r="D4" t="s">
        <v>458</v>
      </c>
      <c r="E4" t="s">
        <v>427</v>
      </c>
      <c r="F4" s="33" t="str">
        <f>_xlfn.CONCAT("'@",Table12[[#This Row],[icon_shortcode]],".svg")</f>
        <v>'@magicwand.svg</v>
      </c>
    </row>
    <row r="5" spans="1:6" x14ac:dyDescent="0.2">
      <c r="A5" t="s">
        <v>429</v>
      </c>
      <c r="B5">
        <v>4</v>
      </c>
      <c r="C5" t="s">
        <v>438</v>
      </c>
      <c r="D5" t="s">
        <v>431</v>
      </c>
      <c r="E5" t="s">
        <v>429</v>
      </c>
      <c r="F5" s="33" t="str">
        <f>_xlfn.CONCAT("'@",Table12[[#This Row],[icon_shortcode]],".svg")</f>
        <v>'@heatpeople.svg</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I11"/>
  <sheetViews>
    <sheetView topLeftCell="B1" workbookViewId="0">
      <selection activeCell="D2" sqref="D2"/>
    </sheetView>
  </sheetViews>
  <sheetFormatPr baseColWidth="10" defaultColWidth="8.83203125" defaultRowHeight="15" x14ac:dyDescent="0.2"/>
  <cols>
    <col min="1" max="1" width="47.5" customWidth="1"/>
    <col min="2" max="2" width="26.1640625" customWidth="1"/>
    <col min="3" max="3" width="45.1640625" customWidth="1"/>
    <col min="4" max="4" width="11.5" customWidth="1"/>
    <col min="5" max="5" width="31" customWidth="1"/>
    <col min="6" max="6" width="33.1640625" customWidth="1"/>
    <col min="7" max="7" width="26.1640625" style="41" customWidth="1"/>
    <col min="8" max="8" width="14.6640625" customWidth="1"/>
    <col min="9" max="9" width="18.83203125" customWidth="1"/>
  </cols>
  <sheetData>
    <row r="1" spans="1:9" x14ac:dyDescent="0.2">
      <c r="A1" t="s">
        <v>440</v>
      </c>
      <c r="B1" t="s">
        <v>266</v>
      </c>
      <c r="C1" t="s">
        <v>472</v>
      </c>
      <c r="D1" t="s">
        <v>445</v>
      </c>
      <c r="E1" t="s">
        <v>447</v>
      </c>
      <c r="F1" t="s">
        <v>466</v>
      </c>
      <c r="G1" s="34" t="s">
        <v>498</v>
      </c>
      <c r="H1" t="s">
        <v>241</v>
      </c>
      <c r="I1" t="s">
        <v>499</v>
      </c>
    </row>
    <row r="2" spans="1:9" x14ac:dyDescent="0.2">
      <c r="A2" s="19" t="s">
        <v>470</v>
      </c>
      <c r="B2" s="40" t="s">
        <v>473</v>
      </c>
      <c r="C2" s="40" t="s">
        <v>497</v>
      </c>
      <c r="D2" s="40"/>
      <c r="E2" s="40"/>
      <c r="F2" t="s">
        <v>108</v>
      </c>
      <c r="G2" s="42" t="e">
        <f>_xlfn.XLOOKUP(Table1[[#This Row],[card]],Table5[card_title],#REF!)</f>
        <v>#REF!</v>
      </c>
      <c r="H2" t="s">
        <v>500</v>
      </c>
      <c r="I2" t="s">
        <v>500</v>
      </c>
    </row>
    <row r="3" spans="1:9" x14ac:dyDescent="0.2">
      <c r="A3" t="s">
        <v>471</v>
      </c>
      <c r="B3" t="s">
        <v>475</v>
      </c>
      <c r="C3" t="s">
        <v>474</v>
      </c>
      <c r="F3" t="s">
        <v>19</v>
      </c>
      <c r="G3" s="41" t="e">
        <f>_xlfn.XLOOKUP(Table1[[#This Row],[card]],Table5[card_title],#REF!)</f>
        <v>#REF!</v>
      </c>
    </row>
    <row r="4" spans="1:9" x14ac:dyDescent="0.2">
      <c r="A4" t="s">
        <v>477</v>
      </c>
      <c r="B4" t="s">
        <v>476</v>
      </c>
      <c r="C4" t="s">
        <v>478</v>
      </c>
      <c r="F4" t="s">
        <v>19</v>
      </c>
      <c r="G4" s="41" t="e">
        <f>_xlfn.XLOOKUP(Table1[[#This Row],[card]],Table5[card_title],#REF!)</f>
        <v>#REF!</v>
      </c>
    </row>
    <row r="5" spans="1:9" x14ac:dyDescent="0.2">
      <c r="A5" t="s">
        <v>480</v>
      </c>
      <c r="B5" t="s">
        <v>479</v>
      </c>
      <c r="C5" t="s">
        <v>495</v>
      </c>
      <c r="F5" t="s">
        <v>92</v>
      </c>
      <c r="G5" s="41" t="e">
        <f>_xlfn.XLOOKUP(Table1[[#This Row],[card]],Table5[card_title],#REF!)</f>
        <v>#REF!</v>
      </c>
    </row>
    <row r="6" spans="1:9" x14ac:dyDescent="0.2">
      <c r="A6" t="s">
        <v>482</v>
      </c>
      <c r="B6" t="s">
        <v>481</v>
      </c>
      <c r="C6" t="s">
        <v>483</v>
      </c>
      <c r="F6" t="s">
        <v>19</v>
      </c>
      <c r="G6" s="41" t="e">
        <f>_xlfn.XLOOKUP(Table1[[#This Row],[card]],Table5[card_title],#REF!)</f>
        <v>#REF!</v>
      </c>
    </row>
    <row r="7" spans="1:9" x14ac:dyDescent="0.2">
      <c r="A7" s="19" t="s">
        <v>484</v>
      </c>
      <c r="B7" t="s">
        <v>485</v>
      </c>
      <c r="C7" t="s">
        <v>496</v>
      </c>
      <c r="F7" t="s">
        <v>19</v>
      </c>
      <c r="G7" s="41" t="e">
        <f>_xlfn.XLOOKUP(Table1[[#This Row],[card]],Table5[card_title],#REF!)</f>
        <v>#REF!</v>
      </c>
    </row>
    <row r="8" spans="1:9" x14ac:dyDescent="0.2">
      <c r="A8" s="19" t="s">
        <v>492</v>
      </c>
      <c r="B8" t="s">
        <v>486</v>
      </c>
      <c r="C8" t="s">
        <v>483</v>
      </c>
      <c r="F8" t="s">
        <v>19</v>
      </c>
      <c r="G8" s="41" t="e">
        <f>_xlfn.XLOOKUP(Table1[[#This Row],[card]],Table5[card_title],#REF!)</f>
        <v>#REF!</v>
      </c>
    </row>
    <row r="9" spans="1:9" x14ac:dyDescent="0.2">
      <c r="A9" s="19" t="s">
        <v>489</v>
      </c>
      <c r="B9" t="s">
        <v>487</v>
      </c>
      <c r="C9" t="s">
        <v>491</v>
      </c>
      <c r="F9" t="s">
        <v>19</v>
      </c>
      <c r="G9" s="41" t="e">
        <f>_xlfn.XLOOKUP(Table1[[#This Row],[card]],Table5[card_title],#REF!)</f>
        <v>#REF!</v>
      </c>
    </row>
    <row r="10" spans="1:9" x14ac:dyDescent="0.2">
      <c r="A10" t="s">
        <v>490</v>
      </c>
      <c r="B10" t="s">
        <v>488</v>
      </c>
      <c r="C10" t="s">
        <v>491</v>
      </c>
      <c r="F10" t="s">
        <v>19</v>
      </c>
      <c r="G10" s="41" t="e">
        <f>_xlfn.XLOOKUP(Table1[[#This Row],[card]],Table5[card_title],#REF!)</f>
        <v>#REF!</v>
      </c>
    </row>
    <row r="11" spans="1:9" x14ac:dyDescent="0.2">
      <c r="A11" s="19" t="s">
        <v>493</v>
      </c>
      <c r="B11" t="s">
        <v>494</v>
      </c>
      <c r="C11" t="s">
        <v>495</v>
      </c>
      <c r="F11" t="s">
        <v>19</v>
      </c>
      <c r="G11" s="41" t="e">
        <f>_xlfn.XLOOKUP(Table1[[#This Row],[card]],Table5[card_title],#REF!)</f>
        <v>#REF!</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s>
  <pageMargins left="0.7" right="0.7" top="0.75" bottom="0.75" header="0.3" footer="0.3"/>
  <pageSetup paperSize="9" orientation="portrait" r:id="rId6"/>
  <legacyDrawing r:id="rId7"/>
  <tableParts count="1">
    <tablePart r:id="rId8"/>
  </tableParts>
  <extLst>
    <ext xmlns:x14="http://schemas.microsoft.com/office/spreadsheetml/2009/9/main" uri="{CCE6A557-97BC-4b89-ADB6-D9C93CAAB3DF}">
      <x14:dataValidations xmlns:xm="http://schemas.microsoft.com/office/excel/2006/main" count="3">
        <x14:dataValidation type="list" allowBlank="1" showInputMessage="1" showErrorMessage="1" xr:uid="{B7B8B358-EBF0-4A42-A3BE-25D04DCCCC34}">
          <x14:formula1>
            <xm:f>tasks!$C$2:$C$2000</xm:f>
          </x14:formula1>
          <xm:sqref>E1:E1048576</xm:sqref>
        </x14:dataValidation>
        <x14:dataValidation type="list" allowBlank="1" showInputMessage="1" showErrorMessage="1" xr:uid="{049D5E1E-9B2C-8E45-92AB-C24ED7956236}">
          <x14:formula1>
            <xm:f>petals!$C$2:$C$11</xm:f>
          </x14:formula1>
          <xm:sqref>D1:D1048576</xm:sqref>
        </x14:dataValidation>
        <x14:dataValidation type="list" errorStyle="warning" allowBlank="1" showInputMessage="1" showErrorMessage="1" xr:uid="{5ACF2258-1137-488B-A12B-027303D86A19}">
          <x14:formula1>
            <xm:f>cards!#REF!</xm:f>
          </x14:formula1>
          <xm:sqref>F2:F11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baseColWidth="10" defaultColWidth="10.83203125" defaultRowHeight="15" x14ac:dyDescent="0.2"/>
  <cols>
    <col min="1" max="1" width="30.5" customWidth="1"/>
    <col min="3" max="3" width="27.5" customWidth="1"/>
  </cols>
  <sheetData>
    <row r="1" spans="1:3" x14ac:dyDescent="0.2">
      <c r="A1" t="s">
        <v>551</v>
      </c>
      <c r="C1" t="s">
        <v>552</v>
      </c>
    </row>
    <row r="2" spans="1:3" x14ac:dyDescent="0.2">
      <c r="A2" t="s">
        <v>246</v>
      </c>
      <c r="C2" t="s">
        <v>51</v>
      </c>
    </row>
    <row r="3" spans="1:3" x14ac:dyDescent="0.2">
      <c r="A3" t="s">
        <v>244</v>
      </c>
      <c r="C3" t="s">
        <v>52</v>
      </c>
    </row>
    <row r="4" spans="1:3" x14ac:dyDescent="0.2">
      <c r="A4" t="s">
        <v>243</v>
      </c>
      <c r="C4" t="s">
        <v>53</v>
      </c>
    </row>
    <row r="5" spans="1:3" x14ac:dyDescent="0.2">
      <c r="A5" t="s">
        <v>245</v>
      </c>
      <c r="C5" t="s">
        <v>50</v>
      </c>
    </row>
    <row r="6" spans="1:3" x14ac:dyDescent="0.2">
      <c r="A6" t="s">
        <v>242</v>
      </c>
      <c r="C6" t="s">
        <v>54</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zoomScale="95" zoomScaleNormal="95" workbookViewId="0">
      <selection activeCell="I11" sqref="I11"/>
    </sheetView>
  </sheetViews>
  <sheetFormatPr baseColWidth="10" defaultColWidth="8.6640625" defaultRowHeight="15" x14ac:dyDescent="0.2"/>
  <cols>
    <col min="1" max="1" width="8.83203125" customWidth="1"/>
    <col min="2" max="2" width="28.5" customWidth="1"/>
    <col min="3" max="3" width="18.5" customWidth="1"/>
    <col min="4" max="4" width="24.6640625" style="5" customWidth="1"/>
    <col min="5" max="5" width="58.6640625" customWidth="1"/>
    <col min="6" max="6" width="30.83203125" customWidth="1"/>
    <col min="7" max="7" width="23.5" style="5" customWidth="1"/>
    <col min="8" max="8" width="14.1640625" style="5" customWidth="1"/>
    <col min="9" max="9" width="15.5" style="12" customWidth="1"/>
    <col min="10" max="10" width="24.5" style="15" customWidth="1"/>
    <col min="11" max="11" width="39" style="15" customWidth="1"/>
    <col min="12" max="12" width="10.33203125" style="5" customWidth="1"/>
    <col min="13" max="13" width="22.83203125" style="5" customWidth="1"/>
    <col min="14" max="14" width="38.1640625" style="5" customWidth="1"/>
    <col min="15" max="15" width="13.1640625" style="5" customWidth="1"/>
    <col min="16" max="16" width="8.6640625" style="5"/>
    <col min="17" max="17" width="17.5" style="7" customWidth="1"/>
    <col min="18" max="16384" width="8.6640625" style="5"/>
  </cols>
  <sheetData>
    <row r="1" spans="1:17" s="2" customFormat="1" ht="16" x14ac:dyDescent="0.2">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2">
      <c r="A2" s="5" t="s">
        <v>80</v>
      </c>
      <c r="B2" s="6"/>
      <c r="C2" s="5" t="s">
        <v>66</v>
      </c>
      <c r="D2" s="5" t="s">
        <v>71</v>
      </c>
      <c r="E2" s="6"/>
      <c r="F2" s="6"/>
      <c r="G2" s="5">
        <v>2</v>
      </c>
      <c r="H2" s="5" t="s">
        <v>52</v>
      </c>
      <c r="I2" s="12" t="s">
        <v>103</v>
      </c>
      <c r="J2" s="12" t="s">
        <v>2</v>
      </c>
      <c r="K2" s="12" t="s">
        <v>31</v>
      </c>
      <c r="L2" s="7">
        <f t="shared" ref="L2:L13" si="0">IF(H2="£",1,(IF(H2="££",2,IF(H2="£££",3,IF(H2="££££",4,IF(H2="£££££",5,IF(H2="?","?")))))))</f>
        <v>2</v>
      </c>
      <c r="Q2" s="5"/>
    </row>
    <row r="3" spans="1:17" ht="120" customHeight="1" x14ac:dyDescent="0.2">
      <c r="A3" s="5"/>
      <c r="B3" s="9"/>
      <c r="C3" s="5" t="s">
        <v>66</v>
      </c>
      <c r="D3" s="5" t="s">
        <v>71</v>
      </c>
      <c r="E3" s="6"/>
      <c r="F3" s="6"/>
      <c r="G3" s="5" t="s">
        <v>42</v>
      </c>
      <c r="H3" s="5" t="s">
        <v>42</v>
      </c>
      <c r="I3" s="12" t="s">
        <v>103</v>
      </c>
      <c r="J3" s="12" t="s">
        <v>2</v>
      </c>
      <c r="K3" s="14" t="s">
        <v>57</v>
      </c>
      <c r="L3" s="7" t="str">
        <f t="shared" si="0"/>
        <v>?</v>
      </c>
      <c r="Q3" s="5"/>
    </row>
    <row r="4" spans="1:17" ht="120" customHeight="1" x14ac:dyDescent="0.2">
      <c r="A4" s="5"/>
      <c r="B4" s="6"/>
      <c r="C4" s="5" t="s">
        <v>72</v>
      </c>
      <c r="D4" s="5" t="s">
        <v>71</v>
      </c>
      <c r="E4" s="6"/>
      <c r="F4" s="6"/>
      <c r="G4" s="5">
        <v>3</v>
      </c>
      <c r="H4" s="5" t="s">
        <v>52</v>
      </c>
      <c r="I4" s="12" t="s">
        <v>103</v>
      </c>
      <c r="J4" s="12" t="s">
        <v>7</v>
      </c>
      <c r="K4" s="12" t="s">
        <v>33</v>
      </c>
      <c r="L4" s="7">
        <f t="shared" si="0"/>
        <v>2</v>
      </c>
      <c r="Q4" s="5"/>
    </row>
    <row r="5" spans="1:17" ht="120" customHeight="1" x14ac:dyDescent="0.2">
      <c r="A5" s="5"/>
      <c r="B5" s="6"/>
      <c r="C5" s="5" t="s">
        <v>72</v>
      </c>
      <c r="D5" s="5" t="s">
        <v>71</v>
      </c>
      <c r="E5" s="6"/>
      <c r="F5" s="6"/>
      <c r="G5" s="5">
        <v>2</v>
      </c>
      <c r="H5" s="5" t="s">
        <v>53</v>
      </c>
      <c r="I5" s="12" t="s">
        <v>103</v>
      </c>
      <c r="J5" s="12" t="s">
        <v>7</v>
      </c>
      <c r="K5" s="12" t="s">
        <v>49</v>
      </c>
      <c r="L5" s="7">
        <f t="shared" si="0"/>
        <v>3</v>
      </c>
      <c r="Q5" s="5"/>
    </row>
    <row r="6" spans="1:17" ht="120" customHeight="1" x14ac:dyDescent="0.2">
      <c r="A6" s="5"/>
      <c r="B6" s="6"/>
      <c r="C6" s="5" t="s">
        <v>66</v>
      </c>
      <c r="D6" s="5" t="s">
        <v>71</v>
      </c>
      <c r="E6" s="6"/>
      <c r="F6" s="6"/>
      <c r="G6" s="5">
        <v>3</v>
      </c>
      <c r="H6" s="5" t="s">
        <v>53</v>
      </c>
      <c r="I6" s="12" t="s">
        <v>103</v>
      </c>
      <c r="J6" s="12" t="s">
        <v>7</v>
      </c>
      <c r="K6" s="12" t="s">
        <v>36</v>
      </c>
      <c r="L6" s="7">
        <f t="shared" si="0"/>
        <v>3</v>
      </c>
      <c r="Q6" s="5"/>
    </row>
    <row r="7" spans="1:17" ht="120" customHeight="1" x14ac:dyDescent="0.2">
      <c r="A7" s="5"/>
      <c r="B7" s="6"/>
      <c r="C7" s="5" t="s">
        <v>67</v>
      </c>
      <c r="D7" s="5" t="s">
        <v>69</v>
      </c>
      <c r="E7" s="6"/>
      <c r="F7" s="6"/>
      <c r="G7" s="5">
        <v>5</v>
      </c>
      <c r="H7" s="5" t="s">
        <v>50</v>
      </c>
      <c r="I7" s="12" t="s">
        <v>103</v>
      </c>
      <c r="J7" s="12" t="s">
        <v>6</v>
      </c>
      <c r="K7" s="12" t="s">
        <v>56</v>
      </c>
      <c r="L7" s="7">
        <f t="shared" si="0"/>
        <v>4</v>
      </c>
      <c r="Q7" s="5"/>
    </row>
    <row r="8" spans="1:17" ht="120" customHeight="1" x14ac:dyDescent="0.2">
      <c r="A8" s="5"/>
      <c r="B8" s="6"/>
      <c r="C8" s="5" t="s">
        <v>67</v>
      </c>
      <c r="D8" s="5" t="s">
        <v>69</v>
      </c>
      <c r="E8" s="6"/>
      <c r="F8" s="6"/>
      <c r="G8" s="5">
        <v>5</v>
      </c>
      <c r="H8" s="5" t="s">
        <v>42</v>
      </c>
      <c r="I8" s="12" t="s">
        <v>103</v>
      </c>
      <c r="J8" s="12" t="s">
        <v>6</v>
      </c>
      <c r="K8" s="12" t="s">
        <v>39</v>
      </c>
      <c r="L8" s="7" t="str">
        <f t="shared" si="0"/>
        <v>?</v>
      </c>
      <c r="Q8" s="5"/>
    </row>
    <row r="9" spans="1:17" ht="120" customHeight="1" x14ac:dyDescent="0.2">
      <c r="A9" s="5"/>
      <c r="B9" s="6"/>
      <c r="C9" s="5" t="s">
        <v>75</v>
      </c>
      <c r="D9" s="5" t="s">
        <v>70</v>
      </c>
      <c r="E9" s="6"/>
      <c r="F9" s="6"/>
      <c r="G9" s="5">
        <v>2</v>
      </c>
      <c r="H9" s="5" t="s">
        <v>51</v>
      </c>
      <c r="I9" s="12" t="s">
        <v>103</v>
      </c>
      <c r="J9" s="12" t="s">
        <v>4</v>
      </c>
      <c r="K9" s="12" t="s">
        <v>40</v>
      </c>
      <c r="L9" s="7">
        <f t="shared" si="0"/>
        <v>1</v>
      </c>
      <c r="Q9" s="5"/>
    </row>
    <row r="10" spans="1:17" ht="120" customHeight="1" x14ac:dyDescent="0.2">
      <c r="A10" s="5"/>
      <c r="B10" s="6"/>
      <c r="C10" s="5" t="s">
        <v>66</v>
      </c>
      <c r="D10" s="5" t="s">
        <v>71</v>
      </c>
      <c r="E10" s="6"/>
      <c r="F10" s="6"/>
      <c r="G10" s="5">
        <v>1</v>
      </c>
      <c r="H10" s="5" t="s">
        <v>50</v>
      </c>
      <c r="I10" s="12" t="s">
        <v>102</v>
      </c>
      <c r="J10" s="13" t="s">
        <v>2</v>
      </c>
      <c r="K10" s="12" t="s">
        <v>26</v>
      </c>
      <c r="L10" s="7">
        <f t="shared" si="0"/>
        <v>4</v>
      </c>
      <c r="Q10" s="5"/>
    </row>
    <row r="11" spans="1:17" ht="120" customHeight="1" x14ac:dyDescent="0.2">
      <c r="A11" s="5"/>
      <c r="B11" s="6"/>
      <c r="C11" s="5" t="s">
        <v>66</v>
      </c>
      <c r="D11" s="5" t="s">
        <v>71</v>
      </c>
      <c r="E11" s="6"/>
      <c r="F11" s="6"/>
      <c r="G11" s="5" t="s">
        <v>42</v>
      </c>
      <c r="H11" s="5" t="s">
        <v>53</v>
      </c>
      <c r="I11" s="12" t="s">
        <v>102</v>
      </c>
      <c r="J11" s="13" t="s">
        <v>2</v>
      </c>
      <c r="K11" s="12" t="s">
        <v>27</v>
      </c>
      <c r="L11" s="7">
        <f t="shared" si="0"/>
        <v>3</v>
      </c>
      <c r="Q11" s="5"/>
    </row>
    <row r="12" spans="1:17" ht="120" customHeight="1" x14ac:dyDescent="0.2">
      <c r="A12" s="5"/>
      <c r="B12" s="6"/>
      <c r="C12" s="5" t="s">
        <v>72</v>
      </c>
      <c r="D12" s="5" t="s">
        <v>71</v>
      </c>
      <c r="E12" s="6"/>
      <c r="F12" s="6"/>
      <c r="G12" s="5">
        <v>1</v>
      </c>
      <c r="H12" s="5" t="s">
        <v>52</v>
      </c>
      <c r="I12" s="12" t="s">
        <v>102</v>
      </c>
      <c r="J12" s="12" t="s">
        <v>3</v>
      </c>
      <c r="K12" s="12" t="s">
        <v>38</v>
      </c>
      <c r="L12" s="7">
        <f t="shared" si="0"/>
        <v>2</v>
      </c>
      <c r="Q12" s="5"/>
    </row>
    <row r="13" spans="1:17" ht="120" customHeight="1" x14ac:dyDescent="0.2">
      <c r="A13" s="5"/>
      <c r="B13" s="6"/>
      <c r="C13" s="5" t="s">
        <v>72</v>
      </c>
      <c r="D13" s="5" t="s">
        <v>71</v>
      </c>
      <c r="E13" s="6"/>
      <c r="F13" s="6"/>
      <c r="G13" s="5">
        <v>2</v>
      </c>
      <c r="H13" s="5" t="s">
        <v>51</v>
      </c>
      <c r="I13" s="12" t="s">
        <v>78</v>
      </c>
      <c r="J13" s="13" t="s">
        <v>1</v>
      </c>
      <c r="K13" s="12" t="s">
        <v>13</v>
      </c>
      <c r="L13" s="7">
        <f t="shared" si="0"/>
        <v>1</v>
      </c>
      <c r="Q13" s="5"/>
    </row>
    <row r="16" spans="1:17" ht="150" customHeight="1" x14ac:dyDescent="0.2">
      <c r="A16" s="5"/>
      <c r="B16" s="6" t="s">
        <v>110</v>
      </c>
      <c r="C16" s="5" t="s">
        <v>72</v>
      </c>
      <c r="D16" s="5" t="s">
        <v>70</v>
      </c>
      <c r="E16" s="5" t="s">
        <v>107</v>
      </c>
      <c r="F16" s="6" t="s">
        <v>96</v>
      </c>
      <c r="G16" s="6" t="s">
        <v>101</v>
      </c>
      <c r="H16" s="5">
        <v>1</v>
      </c>
      <c r="I16" s="5" t="s">
        <v>51</v>
      </c>
      <c r="J16" s="12"/>
      <c r="K16" s="12" t="s">
        <v>5</v>
      </c>
      <c r="L16" s="12" t="s">
        <v>45</v>
      </c>
      <c r="M16" s="7">
        <f>IF(I16="£",1,(IF(I16="££",2,IF(I16="£££",3,IF(I16="££££",4,IF(I16="£££££",5,IF(I16="?","?")))))))</f>
        <v>1</v>
      </c>
      <c r="Q16" s="5"/>
    </row>
    <row r="17" spans="1:17" ht="150" customHeight="1" x14ac:dyDescent="0.2">
      <c r="A17" s="5"/>
      <c r="B17" s="6" t="s">
        <v>88</v>
      </c>
      <c r="C17" s="5" t="s">
        <v>72</v>
      </c>
      <c r="D17" s="5" t="s">
        <v>71</v>
      </c>
      <c r="E17" s="5"/>
      <c r="F17" s="6" t="s">
        <v>97</v>
      </c>
      <c r="G17" s="6" t="s">
        <v>76</v>
      </c>
      <c r="H17" s="5" t="s">
        <v>42</v>
      </c>
      <c r="I17" s="5" t="s">
        <v>54</v>
      </c>
      <c r="J17" s="12"/>
      <c r="K17" s="12" t="s">
        <v>6</v>
      </c>
      <c r="L17" s="12" t="s">
        <v>59</v>
      </c>
      <c r="M17" s="7">
        <f>IF(I17="£",1,(IF(I17="££",2,IF(I17="£££",3,IF(I17="££££",4,IF(I17="£££££",5,IF(I17="?","?")))))))</f>
        <v>5</v>
      </c>
      <c r="Q17" s="5"/>
    </row>
    <row r="18" spans="1:17" ht="120" customHeight="1" x14ac:dyDescent="0.2">
      <c r="A18" s="5" t="s">
        <v>80</v>
      </c>
      <c r="B18" s="6" t="s">
        <v>23</v>
      </c>
      <c r="C18" s="5" t="s">
        <v>68</v>
      </c>
      <c r="E18" s="5" t="s">
        <v>69</v>
      </c>
      <c r="F18" s="5" t="s">
        <v>106</v>
      </c>
      <c r="H18" s="9" t="s">
        <v>99</v>
      </c>
      <c r="I18" s="10" t="s">
        <v>100</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Props1.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petals</vt:lpstr>
      <vt:lpstr>steps</vt:lpstr>
      <vt:lpstr>tasks</vt:lpstr>
      <vt:lpstr>cards</vt:lpstr>
      <vt:lpstr>tags</vt:lpstr>
      <vt:lpstr>links</vt:lpstr>
      <vt:lpstr>Carbon_costs_validations</vt:lpstr>
      <vt:lpstr>removed-cards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Robert Woodford</cp:lastModifiedBy>
  <dcterms:created xsi:type="dcterms:W3CDTF">2022-10-02T10:13:12Z</dcterms:created>
  <dcterms:modified xsi:type="dcterms:W3CDTF">2023-08-04T16:07:27Z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