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_ba\Documents\DIO\"/>
    </mc:Choice>
  </mc:AlternateContent>
  <xr:revisionPtr revIDLastSave="0" documentId="13_ncr:1_{31498B55-DAEA-4CAF-85EB-8E05E8C0BA63}" xr6:coauthVersionLast="47" xr6:coauthVersionMax="47" xr10:uidLastSave="{00000000-0000-0000-0000-000000000000}"/>
  <bookViews>
    <workbookView xWindow="-120" yWindow="-120" windowWidth="20730" windowHeight="11160" tabRatio="0" firstSheet="1" activeTab="1" xr2:uid="{00000000-000D-0000-FFFF-FFFF00000000}"/>
  </bookViews>
  <sheets>
    <sheet name="Planilha3" sheetId="4" state="hidden" r:id="rId1"/>
    <sheet name="Plan1" sheetId="1" r:id="rId2"/>
  </sheets>
  <definedNames>
    <definedName name="SegmentaçãodeDados_PERÍODO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D18" i="1"/>
  <c r="E18" i="1"/>
  <c r="F18" i="1"/>
  <c r="C18" i="1"/>
  <c r="D17" i="1"/>
  <c r="E17" i="1"/>
  <c r="F17" i="1"/>
  <c r="C17" i="1"/>
  <c r="D27" i="1"/>
  <c r="D30" i="1"/>
  <c r="D29" i="1"/>
  <c r="D28" i="1"/>
  <c r="D31" i="1" l="1"/>
  <c r="G17" i="1"/>
  <c r="F24" i="1"/>
  <c r="E16" i="4" s="1"/>
  <c r="G18" i="1"/>
  <c r="E21" i="1"/>
  <c r="D13" i="4" s="1"/>
  <c r="C24" i="1"/>
  <c r="B16" i="4" s="1"/>
  <c r="D24" i="1"/>
  <c r="C16" i="4" s="1"/>
  <c r="F21" i="1"/>
  <c r="E13" i="4" s="1"/>
  <c r="E24" i="1"/>
  <c r="D16" i="4" s="1"/>
  <c r="D22" i="1"/>
  <c r="C14" i="4" s="1"/>
  <c r="D20" i="1"/>
  <c r="C12" i="4" s="1"/>
  <c r="C20" i="1"/>
  <c r="B12" i="4" s="1"/>
  <c r="F23" i="1"/>
  <c r="E15" i="4" s="1"/>
  <c r="D21" i="1"/>
  <c r="C13" i="4" s="1"/>
  <c r="C23" i="1"/>
  <c r="B15" i="4" s="1"/>
  <c r="E23" i="1"/>
  <c r="D15" i="4" s="1"/>
  <c r="C21" i="1"/>
  <c r="B13" i="4" s="1"/>
  <c r="D23" i="1"/>
  <c r="C15" i="4" s="1"/>
  <c r="C22" i="1"/>
  <c r="B14" i="4" s="1"/>
  <c r="F22" i="1"/>
  <c r="E14" i="4" s="1"/>
  <c r="E22" i="1"/>
  <c r="D14" i="4" s="1"/>
  <c r="F20" i="1"/>
  <c r="E12" i="4" s="1"/>
  <c r="E20" i="1"/>
  <c r="D12" i="4" s="1"/>
  <c r="G23" i="1" l="1"/>
  <c r="F15" i="4" s="1"/>
  <c r="G24" i="1"/>
  <c r="F16" i="4" s="1"/>
  <c r="G20" i="1"/>
  <c r="F12" i="4" s="1"/>
  <c r="G21" i="1"/>
  <c r="F13" i="4" s="1"/>
  <c r="G22" i="1"/>
  <c r="F14" i="4" s="1"/>
</calcChain>
</file>

<file path=xl/sharedStrings.xml><?xml version="1.0" encoding="utf-8"?>
<sst xmlns="http://schemas.openxmlformats.org/spreadsheetml/2006/main" count="46" uniqueCount="31">
  <si>
    <t>DADOS ESSENCIAIS</t>
  </si>
  <si>
    <t>TAXA DE RENDIMENTO</t>
  </si>
  <si>
    <t>CONTROLE DE INVESTIMENTOS</t>
  </si>
  <si>
    <t>INVESTIMENTO 1</t>
  </si>
  <si>
    <t>INVESTIMENTO 2</t>
  </si>
  <si>
    <t>INVESTIMENTO 3</t>
  </si>
  <si>
    <t>INVESTIMENTO 4</t>
  </si>
  <si>
    <t>VALOR INICIAL ALOCADO</t>
  </si>
  <si>
    <t>VALOR MENSAL ALOCADO</t>
  </si>
  <si>
    <t>TOTAIS</t>
  </si>
  <si>
    <t>VALOR</t>
  </si>
  <si>
    <t>INFORMAÇÕES GERAIS</t>
  </si>
  <si>
    <t>INFORMAÇÕES SOBRE OS INVESTIMENTOS</t>
  </si>
  <si>
    <t>CAPITAL INICIAL A SER INVESTIDO</t>
  </si>
  <si>
    <t>INVESTIMENTO MENSAL</t>
  </si>
  <si>
    <t>RESULTADOS PARCIAIS POR PERÍODO</t>
  </si>
  <si>
    <t>VALOR ACUMULADO APÓS:</t>
  </si>
  <si>
    <t>1 ANO</t>
  </si>
  <si>
    <t>5 ANOS</t>
  </si>
  <si>
    <t>10 ANOS</t>
  </si>
  <si>
    <t>15 ANOS</t>
  </si>
  <si>
    <t>20 ANOS</t>
  </si>
  <si>
    <t>PERCENTUAL ALOCADO</t>
  </si>
  <si>
    <t>PERÍODO</t>
  </si>
  <si>
    <t>Valores</t>
  </si>
  <si>
    <t xml:space="preserve">  INVESTIMENTO 1</t>
  </si>
  <si>
    <t xml:space="preserve">  INVESTIMENTO 2</t>
  </si>
  <si>
    <t xml:space="preserve">  INVESTIMENTO 3</t>
  </si>
  <si>
    <t xml:space="preserve">  INVESTIMENTO 4</t>
  </si>
  <si>
    <t>TOTAL</t>
  </si>
  <si>
    <t>RENDIMENTO MENSAL AO FIM 
DO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</si>
</sst>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00B0F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0" borderId="0" xfId="0" applyFont="1"/>
    <xf numFmtId="0" fontId="6" fillId="0" borderId="5" xfId="0" applyFont="1" applyBorder="1"/>
    <xf numFmtId="44" fontId="5" fillId="0" borderId="0" xfId="2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44" fontId="9" fillId="0" borderId="0" xfId="2" applyFont="1" applyBorder="1"/>
    <xf numFmtId="44" fontId="9" fillId="0" borderId="6" xfId="2" applyFont="1" applyBorder="1"/>
    <xf numFmtId="44" fontId="9" fillId="0" borderId="8" xfId="2" applyFont="1" applyBorder="1"/>
    <xf numFmtId="44" fontId="9" fillId="0" borderId="9" xfId="2" applyFont="1" applyBorder="1"/>
    <xf numFmtId="0" fontId="7" fillId="0" borderId="5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0" xfId="0" pivotButton="1"/>
    <xf numFmtId="44" fontId="0" fillId="6" borderId="6" xfId="2" applyFont="1" applyFill="1" applyBorder="1"/>
    <xf numFmtId="44" fontId="0" fillId="0" borderId="6" xfId="2" applyFont="1" applyBorder="1"/>
    <xf numFmtId="44" fontId="0" fillId="6" borderId="9" xfId="0" applyNumberFormat="1" applyFill="1" applyBorder="1"/>
    <xf numFmtId="0" fontId="12" fillId="6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10" fontId="8" fillId="7" borderId="0" xfId="0" applyNumberFormat="1" applyFont="1" applyFill="1" applyAlignment="1" applyProtection="1">
      <alignment horizontal="center"/>
      <protection locked="0"/>
    </xf>
    <xf numFmtId="10" fontId="8" fillId="7" borderId="8" xfId="0" applyNumberFormat="1" applyFont="1" applyFill="1" applyBorder="1" applyAlignment="1" applyProtection="1">
      <alignment horizontal="center"/>
      <protection locked="0"/>
    </xf>
    <xf numFmtId="44" fontId="8" fillId="7" borderId="6" xfId="2" applyFont="1" applyFill="1" applyBorder="1" applyProtection="1">
      <protection locked="0"/>
    </xf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 applyAlignment="1">
      <alignment horizontal="left"/>
    </xf>
    <xf numFmtId="0" fontId="11" fillId="0" borderId="10" xfId="1" applyFont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3" borderId="6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9">
    <dxf>
      <font>
        <b/>
        <i val="0"/>
        <color theme="0"/>
      </font>
      <fill>
        <patternFill patternType="solid">
          <bgColor rgb="FFFF66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</dxf>
  </dxfs>
  <tableStyles count="0" defaultTableStyle="TableStyleMedium2" defaultPivotStyle="PivotStyleLight16"/>
  <colors>
    <mruColors>
      <color rgb="FF4D4D4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de investimentos.xlsx]Planilha3!Tabela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ACUMULADO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B-47A0-9565-46F244171C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B-47A0-9565-46F244171C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B-47A0-9565-46F244171C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B-47A0-9565-46F244171C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Planilha3!$A$4:$A$7</c:f>
              <c:strCache>
                <c:ptCount val="4"/>
                <c:pt idx="0">
                  <c:v>  INVESTIMENTO 1</c:v>
                </c:pt>
                <c:pt idx="1">
                  <c:v>  INVESTIMENTO 2</c:v>
                </c:pt>
                <c:pt idx="2">
                  <c:v>  INVESTIMENTO 3</c:v>
                </c:pt>
                <c:pt idx="3">
                  <c:v>  INVESTIMENTO 4</c:v>
                </c:pt>
              </c:strCache>
            </c:strRef>
          </c:cat>
          <c:val>
            <c:numRef>
              <c:f>Planilha3!$B$4:$B$7</c:f>
              <c:numCache>
                <c:formatCode>_("R$"* #,##0.00_);_("R$"* \(#,##0.00\);_("R$"* "-"??_);_(@_)</c:formatCode>
                <c:ptCount val="4"/>
                <c:pt idx="0">
                  <c:v>92026.445663584993</c:v>
                </c:pt>
                <c:pt idx="1">
                  <c:v>217005.19598118198</c:v>
                </c:pt>
                <c:pt idx="2">
                  <c:v>83506.206134794818</c:v>
                </c:pt>
                <c:pt idx="3">
                  <c:v>93088.968114149437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4C40-A80D-D1E221D3E1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24</xdr:row>
      <xdr:rowOff>190500</xdr:rowOff>
    </xdr:from>
    <xdr:to>
      <xdr:col>7</xdr:col>
      <xdr:colOff>9524</xdr:colOff>
      <xdr:row>39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311209-5CBE-4689-B9F9-6A0BAEB7C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695324</xdr:colOff>
      <xdr:row>24</xdr:row>
      <xdr:rowOff>171450</xdr:rowOff>
    </xdr:from>
    <xdr:to>
      <xdr:col>1</xdr:col>
      <xdr:colOff>1743074</xdr:colOff>
      <xdr:row>31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ERÍODO">
              <a:extLst>
                <a:ext uri="{FF2B5EF4-FFF2-40B4-BE49-F238E27FC236}">
                  <a16:creationId xmlns:a16="http://schemas.microsoft.com/office/drawing/2014/main" id="{8AA09C02-CC32-3DBC-E0FB-78561E7243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4" y="5381625"/>
              <a:ext cx="1762125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Baena Vicente" refreshedDate="45818.709497453703" createdVersion="8" refreshedVersion="8" minRefreshableVersion="3" recordCount="5" xr:uid="{A55E831E-15A5-4DE1-AD9A-3F73218FB936}">
  <cacheSource type="worksheet">
    <worksheetSource name="Tabela2"/>
  </cacheSource>
  <cacheFields count="6">
    <cacheField name="PERÍODO" numFmtId="0">
      <sharedItems count="5">
        <s v="1 ANO"/>
        <s v="5 ANOS"/>
        <s v="10 ANOS"/>
        <s v="15 ANOS"/>
        <s v="20 ANOS"/>
      </sharedItems>
    </cacheField>
    <cacheField name="INVESTIMENTO 1" numFmtId="44">
      <sharedItems containsSemiMixedTypes="0" containsString="0" containsNumber="1" minValue="7459.376290727806" maxValue="169401.46582904761"/>
    </cacheField>
    <cacheField name="INVESTIMENTO 2" numFmtId="44">
      <sharedItems containsSemiMixedTypes="0" containsString="0" containsNumber="1" minValue="4176.5112160159078" maxValue="720554.59470589808"/>
    </cacheField>
    <cacheField name="INVESTIMENTO 3" numFmtId="44">
      <sharedItems containsSemiMixedTypes="0" containsString="0" containsNumber="1" minValue="3173.7090287691994" maxValue="209796.89332411202"/>
    </cacheField>
    <cacheField name="INVESTIMENTO 4" numFmtId="44">
      <sharedItems containsSemiMixedTypes="0" containsString="0" containsNumber="1" minValue="879.37770667092718" maxValue="411611.76148569328"/>
    </cacheField>
    <cacheField name="TOTAIS" numFmtId="44">
      <sharedItems containsSemiMixedTypes="0" containsString="0" containsNumber="1" minValue="15688.974242183842" maxValue="1511364.715344751"/>
    </cacheField>
  </cacheFields>
  <extLst>
    <ext xmlns:x14="http://schemas.microsoft.com/office/spreadsheetml/2009/9/main" uri="{725AE2AE-9491-48be-B2B4-4EB974FC3084}">
      <x14:pivotCacheDefinition pivotCacheId="7358917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459.376290727806"/>
    <n v="4176.5112160159078"/>
    <n v="3173.7090287691994"/>
    <n v="879.37770667092718"/>
    <n v="15688.974242183842"/>
  </r>
  <r>
    <x v="1"/>
    <n v="20423.781087047744"/>
    <n v="16756.442427283815"/>
    <n v="10659.318654138333"/>
    <n v="4239.7687236965376"/>
    <n v="52079.310892166432"/>
  </r>
  <r>
    <x v="2"/>
    <n v="46827.240159688023"/>
    <n v="63532.2689637609"/>
    <n v="31815.937233928031"/>
    <n v="20693.964817155651"/>
    <n v="162869.41117453261"/>
  </r>
  <r>
    <x v="3"/>
    <n v="92026.445663584993"/>
    <n v="217005.19598118198"/>
    <n v="83506.206134794818"/>
    <n v="93088.968114149437"/>
    <n v="485626.81589371117"/>
  </r>
  <r>
    <x v="4"/>
    <n v="169401.46582904761"/>
    <n v="720554.59470589808"/>
    <n v="209796.89332411202"/>
    <n v="411611.76148569328"/>
    <n v="1511364.7153447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C9E95-A67E-4607-8143-F6E8BD6BE180}" name="Tabela dinâmica5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7" firstHeaderRow="1" firstDataRow="1" firstDataCol="1" rowPageCount="1" colPageCount="1"/>
  <pivotFields count="6">
    <pivotField axis="axisPage" outline="0" showAll="0" defaultSubtotal="0">
      <items count="5">
        <item x="0"/>
        <item x="2"/>
        <item x="3"/>
        <item x="4"/>
        <item x="1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numFmtId="44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0" item="2" hier="-1"/>
  </pageFields>
  <dataFields count="4">
    <dataField name="  INVESTIMENTO 1" fld="1" baseField="0" baseItem="0" numFmtId="44"/>
    <dataField name="  INVESTIMENTO 2" fld="2" baseField="0" baseItem="0" numFmtId="44"/>
    <dataField name="  INVESTIMENTO 3" fld="3" baseField="0" baseItem="0" numFmtId="44"/>
    <dataField name="  INVESTIMENTO 4" fld="4" baseField="0" baseItem="0" numFmtId="44"/>
  </dataFields>
  <chartFormats count="8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RÍODO" xr10:uid="{2010D583-5FDE-4F8C-8DF0-9F95A6318849}" sourceName="PERÍODO">
  <pivotTables>
    <pivotTable tabId="4" name="Tabela dinâmica5"/>
  </pivotTables>
  <data>
    <tabular pivotCacheId="735891705">
      <items count="5">
        <i x="0"/>
        <i x="1"/>
        <i x="2"/>
        <i x="3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ÍODO" xr10:uid="{0EDB2860-B54A-4AC4-9686-16FA08A4CE31}" cache="SegmentaçãodeDados_PERÍODO" caption="PERÍODO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16D87-43B8-42ED-82E0-CE3F5FBFE35F}" name="Tabela2" displayName="Tabela2" ref="A11:F16" totalsRowShown="0" dataDxfId="8" tableBorderDxfId="7" dataCellStyle="Moeda">
  <autoFilter ref="A11:F16" xr:uid="{2DB16D87-43B8-42ED-82E0-CE3F5FBFE35F}"/>
  <sortState xmlns:xlrd2="http://schemas.microsoft.com/office/spreadsheetml/2017/richdata2" ref="A12:F16">
    <sortCondition ref="A12:A16" customList="1 ANO,5 ANOS,10 ANOS,15 ANOS,20 ANOS"/>
  </sortState>
  <tableColumns count="6">
    <tableColumn id="1" xr3:uid="{1AD1347C-ED74-40E9-BF80-96CDE483B0B5}" name="PERÍODO" dataDxfId="6">
      <calculatedColumnFormula>Plan1!B20</calculatedColumnFormula>
    </tableColumn>
    <tableColumn id="2" xr3:uid="{DF2ECC2A-1C0C-4F9E-A83D-133B93D44820}" name="INVESTIMENTO 1" dataDxfId="5" dataCellStyle="Moeda">
      <calculatedColumnFormula>Plan1!C20</calculatedColumnFormula>
    </tableColumn>
    <tableColumn id="3" xr3:uid="{775E285C-1023-44C4-B1E7-EDD8F4BB76C7}" name="INVESTIMENTO 2" dataDxfId="4" dataCellStyle="Moeda">
      <calculatedColumnFormula>Plan1!D20</calculatedColumnFormula>
    </tableColumn>
    <tableColumn id="4" xr3:uid="{4394707B-E890-4E49-91D6-DBFBB386927D}" name="INVESTIMENTO 3" dataDxfId="3" dataCellStyle="Moeda">
      <calculatedColumnFormula>Plan1!E20</calculatedColumnFormula>
    </tableColumn>
    <tableColumn id="5" xr3:uid="{66265B92-76DB-407B-AD59-B1743F398106}" name="INVESTIMENTO 4" dataDxfId="2" dataCellStyle="Moeda">
      <calculatedColumnFormula>Plan1!F20</calculatedColumnFormula>
    </tableColumn>
    <tableColumn id="6" xr3:uid="{F0A1C77D-A21A-4158-8AC0-823C7025F9D2}" name="TOTAIS" dataDxfId="1" dataCellStyle="Moeda">
      <calculatedColumnFormula>Plan1!G20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788A-5F4F-4034-B756-2FB09B5E91D1}">
  <dimension ref="A1:F16"/>
  <sheetViews>
    <sheetView workbookViewId="0">
      <selection activeCell="C8" sqref="C8"/>
    </sheetView>
  </sheetViews>
  <sheetFormatPr defaultRowHeight="15" x14ac:dyDescent="0.25"/>
  <cols>
    <col min="1" max="1" width="16.85546875" bestFit="1" customWidth="1"/>
    <col min="2" max="2" width="14.28515625" bestFit="1" customWidth="1"/>
    <col min="3" max="4" width="24.42578125" bestFit="1" customWidth="1"/>
    <col min="5" max="5" width="18.140625" customWidth="1"/>
    <col min="6" max="6" width="17.7109375" bestFit="1" customWidth="1"/>
  </cols>
  <sheetData>
    <row r="1" spans="1:6" x14ac:dyDescent="0.25">
      <c r="A1" s="19" t="s">
        <v>23</v>
      </c>
      <c r="B1" t="s">
        <v>20</v>
      </c>
    </row>
    <row r="3" spans="1:6" x14ac:dyDescent="0.25">
      <c r="A3" s="19" t="s">
        <v>24</v>
      </c>
    </row>
    <row r="4" spans="1:6" x14ac:dyDescent="0.25">
      <c r="A4" s="2" t="s">
        <v>25</v>
      </c>
      <c r="B4" s="1">
        <v>92026.445663584993</v>
      </c>
    </row>
    <row r="5" spans="1:6" x14ac:dyDescent="0.25">
      <c r="A5" s="2" t="s">
        <v>26</v>
      </c>
      <c r="B5" s="1">
        <v>217005.19598118198</v>
      </c>
    </row>
    <row r="6" spans="1:6" x14ac:dyDescent="0.25">
      <c r="A6" s="2" t="s">
        <v>27</v>
      </c>
      <c r="B6" s="1">
        <v>83506.206134794818</v>
      </c>
    </row>
    <row r="7" spans="1:6" x14ac:dyDescent="0.25">
      <c r="A7" s="2" t="s">
        <v>28</v>
      </c>
      <c r="B7" s="1">
        <v>93088.968114149437</v>
      </c>
    </row>
    <row r="11" spans="1:6" x14ac:dyDescent="0.25">
      <c r="A11" t="s">
        <v>23</v>
      </c>
      <c r="B11" t="s">
        <v>3</v>
      </c>
      <c r="C11" t="s">
        <v>4</v>
      </c>
      <c r="D11" t="s">
        <v>5</v>
      </c>
      <c r="E11" t="s">
        <v>6</v>
      </c>
      <c r="F11" t="s">
        <v>9</v>
      </c>
    </row>
    <row r="12" spans="1:6" ht="15.75" x14ac:dyDescent="0.25">
      <c r="A12" s="15" t="str">
        <f>Plan1!B20</f>
        <v>1 ANO</v>
      </c>
      <c r="B12" s="11">
        <f>Plan1!C20</f>
        <v>7459.376290727806</v>
      </c>
      <c r="C12" s="11">
        <f>Plan1!D20</f>
        <v>4176.5112160159078</v>
      </c>
      <c r="D12" s="11">
        <f>Plan1!E20</f>
        <v>3173.7090287691994</v>
      </c>
      <c r="E12" s="11">
        <f>Plan1!F20</f>
        <v>879.37770667092718</v>
      </c>
      <c r="F12" s="12">
        <f>Plan1!G20</f>
        <v>15688.974242183842</v>
      </c>
    </row>
    <row r="13" spans="1:6" ht="15.75" x14ac:dyDescent="0.25">
      <c r="A13" s="15" t="str">
        <f>Plan1!B21</f>
        <v>5 ANOS</v>
      </c>
      <c r="B13" s="11">
        <f>Plan1!C21</f>
        <v>20423.781087047744</v>
      </c>
      <c r="C13" s="11">
        <f>Plan1!D21</f>
        <v>16756.442427283815</v>
      </c>
      <c r="D13" s="11">
        <f>Plan1!E21</f>
        <v>10659.318654138333</v>
      </c>
      <c r="E13" s="11">
        <f>Plan1!F21</f>
        <v>4239.7687236965376</v>
      </c>
      <c r="F13" s="12">
        <f>Plan1!G21</f>
        <v>52079.310892166432</v>
      </c>
    </row>
    <row r="14" spans="1:6" ht="15.75" x14ac:dyDescent="0.25">
      <c r="A14" s="15" t="str">
        <f>Plan1!B22</f>
        <v>10 ANOS</v>
      </c>
      <c r="B14" s="11">
        <f>Plan1!C22</f>
        <v>46827.240159688023</v>
      </c>
      <c r="C14" s="11">
        <f>Plan1!D22</f>
        <v>63532.2689637609</v>
      </c>
      <c r="D14" s="11">
        <f>Plan1!E22</f>
        <v>31815.937233928031</v>
      </c>
      <c r="E14" s="11">
        <f>Plan1!F22</f>
        <v>20693.964817155651</v>
      </c>
      <c r="F14" s="12">
        <f>Plan1!G22</f>
        <v>162869.41117453261</v>
      </c>
    </row>
    <row r="15" spans="1:6" ht="15.75" x14ac:dyDescent="0.25">
      <c r="A15" s="15" t="str">
        <f>Plan1!B23</f>
        <v>15 ANOS</v>
      </c>
      <c r="B15" s="11">
        <f>Plan1!C23</f>
        <v>92026.445663584993</v>
      </c>
      <c r="C15" s="11">
        <f>Plan1!D23</f>
        <v>217005.19598118198</v>
      </c>
      <c r="D15" s="11">
        <f>Plan1!E23</f>
        <v>83506.206134794818</v>
      </c>
      <c r="E15" s="11">
        <f>Plan1!F23</f>
        <v>93088.968114149437</v>
      </c>
      <c r="F15" s="12">
        <f>Plan1!G23</f>
        <v>485626.81589371117</v>
      </c>
    </row>
    <row r="16" spans="1:6" ht="15.75" x14ac:dyDescent="0.25">
      <c r="A16" s="15" t="str">
        <f>Plan1!B24</f>
        <v>20 ANOS</v>
      </c>
      <c r="B16" s="11">
        <f>Plan1!C24</f>
        <v>169401.46582904761</v>
      </c>
      <c r="C16" s="11">
        <f>Plan1!D24</f>
        <v>720554.59470589808</v>
      </c>
      <c r="D16" s="11">
        <f>Plan1!E24</f>
        <v>209796.89332411202</v>
      </c>
      <c r="E16" s="11">
        <f>Plan1!F24</f>
        <v>411611.76148569328</v>
      </c>
      <c r="F16" s="12">
        <f>Plan1!G24</f>
        <v>1511364.715344751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showGridLines="0" showRowColHeaders="0" tabSelected="1" workbookViewId="0">
      <selection activeCell="D12" sqref="D12"/>
    </sheetView>
  </sheetViews>
  <sheetFormatPr defaultColWidth="0" defaultRowHeight="15" x14ac:dyDescent="0.25"/>
  <cols>
    <col min="1" max="1" width="10.7109375" customWidth="1"/>
    <col min="2" max="2" width="28.5703125" bestFit="1" customWidth="1"/>
    <col min="3" max="5" width="19.85546875" bestFit="1" customWidth="1"/>
    <col min="6" max="7" width="19.7109375" customWidth="1"/>
    <col min="8" max="8" width="9.140625" customWidth="1"/>
    <col min="9" max="16384" width="9.140625" hidden="1"/>
  </cols>
  <sheetData>
    <row r="2" spans="2:7" ht="32.25" thickBot="1" x14ac:dyDescent="0.55000000000000004">
      <c r="B2" s="32" t="s">
        <v>2</v>
      </c>
      <c r="C2" s="32"/>
      <c r="D2" s="32"/>
      <c r="E2" s="32"/>
      <c r="F2" s="32"/>
      <c r="G2" s="32"/>
    </row>
    <row r="3" spans="2:7" ht="15.75" thickTop="1" x14ac:dyDescent="0.25"/>
    <row r="5" spans="2:7" ht="15.75" thickBot="1" x14ac:dyDescent="0.3"/>
    <row r="6" spans="2:7" ht="23.25" x14ac:dyDescent="0.35">
      <c r="B6" s="38" t="s">
        <v>0</v>
      </c>
      <c r="C6" s="39"/>
      <c r="D6" s="39"/>
      <c r="E6" s="39"/>
      <c r="F6" s="39"/>
      <c r="G6" s="40"/>
    </row>
    <row r="7" spans="2:7" ht="15.75" x14ac:dyDescent="0.25">
      <c r="B7" s="41" t="s">
        <v>11</v>
      </c>
      <c r="C7" s="42"/>
      <c r="D7" s="42"/>
      <c r="E7" s="42"/>
      <c r="F7" s="42"/>
      <c r="G7" s="3" t="s">
        <v>10</v>
      </c>
    </row>
    <row r="8" spans="2:7" ht="15.75" x14ac:dyDescent="0.25">
      <c r="B8" s="43" t="s">
        <v>13</v>
      </c>
      <c r="C8" s="44"/>
      <c r="D8" s="44"/>
      <c r="E8" s="44"/>
      <c r="F8" s="44"/>
      <c r="G8" s="28">
        <v>10000</v>
      </c>
    </row>
    <row r="9" spans="2:7" ht="15.75" x14ac:dyDescent="0.25">
      <c r="B9" s="43" t="s">
        <v>14</v>
      </c>
      <c r="C9" s="44"/>
      <c r="D9" s="44"/>
      <c r="E9" s="44"/>
      <c r="F9" s="44"/>
      <c r="G9" s="28">
        <v>300</v>
      </c>
    </row>
    <row r="10" spans="2:7" ht="15.75" x14ac:dyDescent="0.25">
      <c r="B10" s="41" t="s">
        <v>12</v>
      </c>
      <c r="C10" s="42"/>
      <c r="D10" s="42"/>
      <c r="E10" s="42"/>
      <c r="F10" s="42"/>
      <c r="G10" s="45"/>
    </row>
    <row r="11" spans="2:7" ht="15.75" x14ac:dyDescent="0.25">
      <c r="B11" s="5"/>
      <c r="C11" s="9" t="s">
        <v>3</v>
      </c>
      <c r="D11" s="9" t="s">
        <v>4</v>
      </c>
      <c r="E11" s="9" t="s">
        <v>5</v>
      </c>
      <c r="F11" s="9" t="s">
        <v>6</v>
      </c>
      <c r="G11" s="17"/>
    </row>
    <row r="12" spans="2:7" ht="15.75" x14ac:dyDescent="0.25">
      <c r="B12" s="7" t="s">
        <v>1</v>
      </c>
      <c r="C12" s="26">
        <v>8.9999999999999993E-3</v>
      </c>
      <c r="D12" s="26">
        <v>0.02</v>
      </c>
      <c r="E12" s="26">
        <v>1.4999999999999999E-2</v>
      </c>
      <c r="F12" s="26">
        <v>2.5000000000000001E-2</v>
      </c>
      <c r="G12" s="17"/>
    </row>
    <row r="13" spans="2:7" ht="16.5" thickBot="1" x14ac:dyDescent="0.3">
      <c r="B13" s="8" t="s">
        <v>22</v>
      </c>
      <c r="C13" s="27">
        <v>0.5</v>
      </c>
      <c r="D13" s="27">
        <v>0.25</v>
      </c>
      <c r="E13" s="27">
        <v>0.2</v>
      </c>
      <c r="F13" s="27">
        <v>0.05</v>
      </c>
      <c r="G13" s="18"/>
    </row>
    <row r="14" spans="2:7" ht="16.5" thickBot="1" x14ac:dyDescent="0.3">
      <c r="B14" s="4"/>
      <c r="C14" s="4"/>
      <c r="D14" s="4"/>
      <c r="E14" s="4"/>
      <c r="F14" s="4"/>
      <c r="G14" s="6"/>
    </row>
    <row r="15" spans="2:7" ht="23.25" x14ac:dyDescent="0.35">
      <c r="B15" s="35" t="s">
        <v>15</v>
      </c>
      <c r="C15" s="36"/>
      <c r="D15" s="36"/>
      <c r="E15" s="36"/>
      <c r="F15" s="36"/>
      <c r="G15" s="37"/>
    </row>
    <row r="16" spans="2:7" ht="15.75" x14ac:dyDescent="0.25">
      <c r="B16" s="5"/>
      <c r="C16" s="9" t="s">
        <v>3</v>
      </c>
      <c r="D16" s="9" t="s">
        <v>4</v>
      </c>
      <c r="E16" s="9" t="s">
        <v>5</v>
      </c>
      <c r="F16" s="9" t="s">
        <v>6</v>
      </c>
      <c r="G16" s="10" t="s">
        <v>9</v>
      </c>
    </row>
    <row r="17" spans="2:7" ht="15.75" x14ac:dyDescent="0.25">
      <c r="B17" s="7" t="s">
        <v>7</v>
      </c>
      <c r="C17" s="11">
        <f>$G$8*C13</f>
        <v>5000</v>
      </c>
      <c r="D17" s="11">
        <f>$G$8*D13</f>
        <v>2500</v>
      </c>
      <c r="E17" s="11">
        <f>$G$8*E13</f>
        <v>2000</v>
      </c>
      <c r="F17" s="11">
        <f>$G$8*F13</f>
        <v>500</v>
      </c>
      <c r="G17" s="12">
        <f t="shared" ref="G17:G18" si="0">SUM(C17:F17)</f>
        <v>10000</v>
      </c>
    </row>
    <row r="18" spans="2:7" ht="15.75" x14ac:dyDescent="0.25">
      <c r="B18" s="7" t="s">
        <v>8</v>
      </c>
      <c r="C18" s="11">
        <f>$G$9*C13</f>
        <v>150</v>
      </c>
      <c r="D18" s="11">
        <f>$G$9*D13</f>
        <v>75</v>
      </c>
      <c r="E18" s="11">
        <f>$G$9*E13</f>
        <v>60</v>
      </c>
      <c r="F18" s="11">
        <f>$G$9*F13</f>
        <v>15</v>
      </c>
      <c r="G18" s="12">
        <f t="shared" si="0"/>
        <v>300</v>
      </c>
    </row>
    <row r="19" spans="2:7" ht="15.75" x14ac:dyDescent="0.25">
      <c r="B19" s="29" t="s">
        <v>16</v>
      </c>
      <c r="C19" s="30"/>
      <c r="D19" s="30"/>
      <c r="E19" s="30"/>
      <c r="F19" s="30"/>
      <c r="G19" s="31"/>
    </row>
    <row r="20" spans="2:7" ht="15.75" x14ac:dyDescent="0.25">
      <c r="B20" s="15" t="s">
        <v>17</v>
      </c>
      <c r="C20" s="11">
        <f>FV(C$12,12,-C$18,-C$17,)</f>
        <v>7459.376290727806</v>
      </c>
      <c r="D20" s="11">
        <f>FV(D12,12,-D$18,-D$17,)</f>
        <v>4176.5112160159078</v>
      </c>
      <c r="E20" s="11">
        <f>FV(E12,12,-E$18,-E$17,)</f>
        <v>3173.7090287691994</v>
      </c>
      <c r="F20" s="11">
        <f>FV(F12,12,-F$18,-F$17,)</f>
        <v>879.37770667092718</v>
      </c>
      <c r="G20" s="12">
        <f>SUM(C20:F20)</f>
        <v>15688.974242183842</v>
      </c>
    </row>
    <row r="21" spans="2:7" ht="15.75" x14ac:dyDescent="0.25">
      <c r="B21" s="15" t="s">
        <v>18</v>
      </c>
      <c r="C21" s="11">
        <f>FV(C$12,12*5,-C$18,-C$17,)</f>
        <v>20423.781087047744</v>
      </c>
      <c r="D21" s="11">
        <f>FV(D$12,12*5,-D$18,-D$17,)</f>
        <v>16756.442427283815</v>
      </c>
      <c r="E21" s="11">
        <f>FV(E$12,12*5,-E$18,-E$17,)</f>
        <v>10659.318654138333</v>
      </c>
      <c r="F21" s="11">
        <f>FV(F$12,12*5,-F$18,-F$17,)</f>
        <v>4239.7687236965376</v>
      </c>
      <c r="G21" s="12">
        <f t="shared" ref="G21:G24" si="1">SUM(C21:F21)</f>
        <v>52079.310892166432</v>
      </c>
    </row>
    <row r="22" spans="2:7" ht="15.75" x14ac:dyDescent="0.25">
      <c r="B22" s="15" t="s">
        <v>19</v>
      </c>
      <c r="C22" s="11">
        <f>FV(C$12,12*10,-C$18,-C$17,)</f>
        <v>46827.240159688023</v>
      </c>
      <c r="D22" s="11">
        <f>FV(D$12,12*10,-D$18,-D$17,)</f>
        <v>63532.2689637609</v>
      </c>
      <c r="E22" s="11">
        <f>FV(E$12,12*10,-E$18,-E$17,)</f>
        <v>31815.937233928031</v>
      </c>
      <c r="F22" s="11">
        <f>FV(F$12,12*10,-F$18,-F$17,)</f>
        <v>20693.964817155651</v>
      </c>
      <c r="G22" s="12">
        <f t="shared" si="1"/>
        <v>162869.41117453261</v>
      </c>
    </row>
    <row r="23" spans="2:7" ht="15.75" x14ac:dyDescent="0.25">
      <c r="B23" s="15" t="s">
        <v>20</v>
      </c>
      <c r="C23" s="11">
        <f>FV(C$12,12*15,-C$18,-C$17,)</f>
        <v>92026.445663584993</v>
      </c>
      <c r="D23" s="11">
        <f>FV(D$12,12*15,-D$18,-D$17,)</f>
        <v>217005.19598118198</v>
      </c>
      <c r="E23" s="11">
        <f>FV(E$12,12*15,-E$18,-E$17,)</f>
        <v>83506.206134794818</v>
      </c>
      <c r="F23" s="11">
        <f>FV(F$12,12*15,-F$18,-F$17,)</f>
        <v>93088.968114149437</v>
      </c>
      <c r="G23" s="12">
        <f t="shared" si="1"/>
        <v>485626.81589371117</v>
      </c>
    </row>
    <row r="24" spans="2:7" ht="16.5" thickBot="1" x14ac:dyDescent="0.3">
      <c r="B24" s="16" t="s">
        <v>21</v>
      </c>
      <c r="C24" s="13">
        <f>FV(C$12,12*20,-C$18,-C$17,)</f>
        <v>169401.46582904761</v>
      </c>
      <c r="D24" s="13">
        <f>FV(D$12,12*20,-D$18,-D$17,)</f>
        <v>720554.59470589808</v>
      </c>
      <c r="E24" s="13">
        <f>FV(E$12,12*20,-E$18,-E$17,)</f>
        <v>209796.89332411202</v>
      </c>
      <c r="F24" s="13">
        <f>FV(F$12,12*20,-F$18,-F$17,)</f>
        <v>411611.76148569328</v>
      </c>
      <c r="G24" s="14">
        <f t="shared" si="1"/>
        <v>1511364.715344751</v>
      </c>
    </row>
    <row r="25" spans="2:7" ht="15.75" thickBot="1" x14ac:dyDescent="0.3"/>
    <row r="26" spans="2:7" ht="45.75" customHeight="1" x14ac:dyDescent="0.25">
      <c r="C26" s="33" t="s">
        <v>30</v>
      </c>
      <c r="D26" s="34"/>
    </row>
    <row r="27" spans="2:7" ht="15.75" x14ac:dyDescent="0.25">
      <c r="C27" s="23" t="s">
        <v>3</v>
      </c>
      <c r="D27" s="20">
        <f>$C$12*GETPIVOTDATA("  INVESTIMENTO 1",Planilha3!$B$4)</f>
        <v>828.23801097226487</v>
      </c>
    </row>
    <row r="28" spans="2:7" ht="15.75" x14ac:dyDescent="0.25">
      <c r="C28" s="24" t="s">
        <v>4</v>
      </c>
      <c r="D28" s="21">
        <f>$D$12*GETPIVOTDATA("  INVESTIMENTO 2",Planilha3!$A$3)</f>
        <v>4340.1039196236397</v>
      </c>
    </row>
    <row r="29" spans="2:7" ht="15.75" x14ac:dyDescent="0.25">
      <c r="C29" s="23" t="s">
        <v>5</v>
      </c>
      <c r="D29" s="20">
        <f>$E$12*GETPIVOTDATA("  INVESTIMENTO 3",Planilha3!$A$3)</f>
        <v>1252.5930920219223</v>
      </c>
    </row>
    <row r="30" spans="2:7" ht="15.75" x14ac:dyDescent="0.25">
      <c r="C30" s="24" t="s">
        <v>6</v>
      </c>
      <c r="D30" s="21">
        <f>$F$12*GETPIVOTDATA("  INVESTIMENTO 4",Planilha3!$A$3)</f>
        <v>2327.2242028537362</v>
      </c>
    </row>
    <row r="31" spans="2:7" ht="16.5" thickBot="1" x14ac:dyDescent="0.3">
      <c r="C31" s="25" t="s">
        <v>29</v>
      </c>
      <c r="D31" s="22">
        <f>SUM(D27:D30)</f>
        <v>8748.1592254715633</v>
      </c>
    </row>
    <row r="33" customFormat="1" x14ac:dyDescent="0.25"/>
  </sheetData>
  <sheetProtection sheet="1" objects="1" scenarios="1" selectLockedCells="1"/>
  <mergeCells count="9">
    <mergeCell ref="B19:G19"/>
    <mergeCell ref="B2:G2"/>
    <mergeCell ref="C26:D26"/>
    <mergeCell ref="B15:G15"/>
    <mergeCell ref="B6:G6"/>
    <mergeCell ref="B7:F7"/>
    <mergeCell ref="B8:F8"/>
    <mergeCell ref="B9:F9"/>
    <mergeCell ref="B10:G10"/>
  </mergeCells>
  <conditionalFormatting sqref="C13:F13">
    <cfRule type="expression" dxfId="0" priority="1">
      <formula>SUM($C$13:$F$13)&lt;&gt;1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Baena Vicente</dc:creator>
  <cp:lastModifiedBy>Jean Carlo Baena Vicente</cp:lastModifiedBy>
  <dcterms:created xsi:type="dcterms:W3CDTF">2015-06-05T18:19:34Z</dcterms:created>
  <dcterms:modified xsi:type="dcterms:W3CDTF">2025-06-22T02:53:19Z</dcterms:modified>
</cp:coreProperties>
</file>