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12"/>
  <workbookPr/>
  <mc:AlternateContent xmlns:mc="http://schemas.openxmlformats.org/markup-compatibility/2006">
    <mc:Choice Requires="x15">
      <x15ac:absPath xmlns:x15ac="http://schemas.microsoft.com/office/spreadsheetml/2010/11/ac" url="C:\Users\jean.cunha\Desktop\Matematica computacional\"/>
    </mc:Choice>
  </mc:AlternateContent>
  <xr:revisionPtr revIDLastSave="0" documentId="8_{482F0647-472F-4088-87E1-15076ED674CC}" xr6:coauthVersionLast="47" xr6:coauthVersionMax="47" xr10:uidLastSave="{00000000-0000-0000-0000-000000000000}"/>
  <bookViews>
    <workbookView xWindow="-120" yWindow="-120" windowWidth="29040" windowHeight="15840" firstSheet="1" activeTab="1" xr2:uid="{3F275F26-0453-4FF4-B8CE-21F7AC31EF80}"/>
  </bookViews>
  <sheets>
    <sheet name="aula-01" sheetId="1" r:id="rId1"/>
    <sheet name="aula-02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2" i="3" l="1"/>
  <c r="H102" i="3"/>
  <c r="J101" i="3"/>
  <c r="J100" i="3"/>
  <c r="J99" i="3"/>
  <c r="H99" i="3"/>
  <c r="H101" i="3"/>
  <c r="H100" i="3"/>
  <c r="I97" i="3"/>
  <c r="I96" i="3"/>
  <c r="J97" i="3"/>
  <c r="J96" i="3"/>
  <c r="J95" i="3"/>
  <c r="J94" i="3"/>
  <c r="I94" i="3"/>
  <c r="H95" i="3"/>
  <c r="H97" i="3"/>
  <c r="K90" i="3"/>
  <c r="K91" i="3"/>
  <c r="K92" i="3"/>
  <c r="K89" i="3"/>
  <c r="I90" i="3"/>
  <c r="J90" i="3"/>
  <c r="I91" i="3"/>
  <c r="J91" i="3"/>
  <c r="I92" i="3"/>
  <c r="J92" i="3"/>
  <c r="H90" i="3"/>
  <c r="H91" i="3"/>
  <c r="H92" i="3"/>
  <c r="J89" i="3"/>
  <c r="I89" i="3"/>
  <c r="H89" i="3"/>
  <c r="C72" i="3"/>
  <c r="C73" i="3"/>
  <c r="C74" i="3"/>
  <c r="C75" i="3"/>
  <c r="C76" i="3"/>
  <c r="F72" i="3"/>
  <c r="F73" i="3"/>
  <c r="F74" i="3"/>
  <c r="F75" i="3"/>
  <c r="F76" i="3"/>
  <c r="C63" i="3"/>
  <c r="F63" i="3" s="1"/>
  <c r="E71" i="3"/>
  <c r="C71" i="3" s="1"/>
  <c r="C70" i="3"/>
  <c r="F70" i="3" s="1"/>
  <c r="C64" i="3"/>
  <c r="F64" i="3" s="1"/>
  <c r="C65" i="3"/>
  <c r="F65" i="3" s="1"/>
  <c r="C66" i="3"/>
  <c r="F66" i="3" s="1"/>
  <c r="C67" i="3"/>
  <c r="F67" i="3" s="1"/>
  <c r="C68" i="3"/>
  <c r="F68" i="3" s="1"/>
  <c r="C69" i="3"/>
  <c r="F69" i="3" s="1"/>
  <c r="D57" i="3"/>
  <c r="D52" i="3"/>
  <c r="D56" i="3"/>
  <c r="D51" i="3"/>
  <c r="D47" i="3"/>
  <c r="D46" i="3"/>
  <c r="D42" i="3"/>
  <c r="D41" i="3"/>
  <c r="D37" i="3"/>
  <c r="D36" i="3"/>
  <c r="D32" i="3"/>
  <c r="D31" i="3"/>
  <c r="D27" i="3"/>
  <c r="D26" i="3"/>
  <c r="D22" i="3"/>
  <c r="D21" i="3"/>
  <c r="D17" i="3"/>
  <c r="D16" i="3"/>
  <c r="D12" i="3"/>
  <c r="D11" i="3"/>
  <c r="D7" i="3"/>
  <c r="D6" i="3"/>
  <c r="C36" i="1"/>
  <c r="C35" i="1"/>
  <c r="C34" i="1"/>
  <c r="C33" i="1"/>
  <c r="C32" i="1"/>
  <c r="C31" i="1"/>
  <c r="C30" i="1"/>
  <c r="C29" i="1"/>
  <c r="C28" i="1"/>
  <c r="C23" i="1"/>
  <c r="D23" i="1"/>
  <c r="C22" i="1"/>
  <c r="D17" i="1"/>
  <c r="D18" i="1"/>
  <c r="D22" i="1"/>
  <c r="C21" i="1"/>
  <c r="D21" i="1" s="1"/>
  <c r="C20" i="1"/>
  <c r="D20" i="1" s="1"/>
  <c r="C19" i="1"/>
  <c r="D19" i="1" s="1"/>
  <c r="C18" i="1"/>
  <c r="C17" i="1"/>
  <c r="C10" i="1"/>
  <c r="C9" i="1"/>
  <c r="C12" i="1"/>
  <c r="C11" i="1"/>
  <c r="C6" i="1"/>
  <c r="C5" i="1"/>
  <c r="C4" i="1"/>
  <c r="C3" i="1"/>
</calcChain>
</file>

<file path=xl/sharedStrings.xml><?xml version="1.0" encoding="utf-8"?>
<sst xmlns="http://schemas.openxmlformats.org/spreadsheetml/2006/main" count="270" uniqueCount="162">
  <si>
    <t>Adição</t>
  </si>
  <si>
    <t>1)</t>
  </si>
  <si>
    <t>=(10)+(14)</t>
  </si>
  <si>
    <t>2)</t>
  </si>
  <si>
    <t>=(10)+(-14)</t>
  </si>
  <si>
    <t>3)</t>
  </si>
  <si>
    <t>=(-10)+(14)</t>
  </si>
  <si>
    <t>4)</t>
  </si>
  <si>
    <t>=(-10)+(-14)</t>
  </si>
  <si>
    <t>Subtração</t>
  </si>
  <si>
    <t>=(+10)-(+14)</t>
  </si>
  <si>
    <t>=(+10)-(-14)</t>
  </si>
  <si>
    <t>=(-10)-(+14)</t>
  </si>
  <si>
    <t>=(-10)-(-14)</t>
  </si>
  <si>
    <t>Fração</t>
  </si>
  <si>
    <t>Respota 
em fração</t>
  </si>
  <si>
    <t>Resposta 
em decimal</t>
  </si>
  <si>
    <t>a)</t>
  </si>
  <si>
    <t>=1/2+7/4</t>
  </si>
  <si>
    <t>b)</t>
  </si>
  <si>
    <t>=2/9-3/7</t>
  </si>
  <si>
    <t>c)</t>
  </si>
  <si>
    <t>=3/4+2/9-1/5</t>
  </si>
  <si>
    <t>d)</t>
  </si>
  <si>
    <t>=(3/8*1/4)/(3/5)</t>
  </si>
  <si>
    <t>e)</t>
  </si>
  <si>
    <t>=(5/9*1/10)-2/3</t>
  </si>
  <si>
    <t>f)</t>
  </si>
  <si>
    <t>=(1/2x4/1)/(1/8)</t>
  </si>
  <si>
    <t>g)</t>
  </si>
  <si>
    <t>=(7/9-1/2)x4/3</t>
  </si>
  <si>
    <t>Potencia</t>
  </si>
  <si>
    <t>=5^3/5^-1</t>
  </si>
  <si>
    <t>=7^4*7^-3</t>
  </si>
  <si>
    <t>=2^(5/7)</t>
  </si>
  <si>
    <t>=(((1/2)*(1/4))^2)/2</t>
  </si>
  <si>
    <t>5)</t>
  </si>
  <si>
    <t>=((2^4+3^2))/(1/2)</t>
  </si>
  <si>
    <t>6)</t>
  </si>
  <si>
    <t>=5^(4/7)</t>
  </si>
  <si>
    <t>7)</t>
  </si>
  <si>
    <t>=(3/4-1/2)^-2</t>
  </si>
  <si>
    <t>8)</t>
  </si>
  <si>
    <t>=-(4^2)</t>
  </si>
  <si>
    <t>9)</t>
  </si>
  <si>
    <t>=-(4)^2</t>
  </si>
  <si>
    <t>10)</t>
  </si>
  <si>
    <r>
      <t>x</t>
    </r>
    <r>
      <rPr>
        <sz val="11"/>
        <color theme="1"/>
        <rFont val="Aptos Narrow"/>
        <family val="2"/>
      </rPr>
      <t>⁵</t>
    </r>
  </si>
  <si>
    <t>= x² * x³</t>
  </si>
  <si>
    <t>11)</t>
  </si>
  <si>
    <t>x^(7/2)</t>
  </si>
  <si>
    <t>={[x^(1/2)]*[x^(6/2)]}</t>
  </si>
  <si>
    <t>12)</t>
  </si>
  <si>
    <t>x^(-1)</t>
  </si>
  <si>
    <t>= x^2 / x^2 * x</t>
  </si>
  <si>
    <t>13)</t>
  </si>
  <si>
    <t>x^(1/2)</t>
  </si>
  <si>
    <t>x²/x*x^(1/2)</t>
  </si>
  <si>
    <t>=3-1</t>
  </si>
  <si>
    <t>=(-2+4)/2</t>
  </si>
  <si>
    <t xml:space="preserve">=(1-(2-1))/4 </t>
  </si>
  <si>
    <t>=(3*4 - 6*1)/(6 - 3)</t>
  </si>
  <si>
    <t xml:space="preserve"> =(11*(-1) - 20*2)/(20*3 - 11*7</t>
  </si>
  <si>
    <t>=((-4*1) - (-4))/(1 - (-4*-2))</t>
  </si>
  <si>
    <t>Equação do 2º Grau:</t>
  </si>
  <si>
    <t>Incogritas</t>
  </si>
  <si>
    <t>Respostas</t>
  </si>
  <si>
    <t>Formulas</t>
  </si>
  <si>
    <t>a=</t>
  </si>
  <si>
    <t>{0,3}</t>
  </si>
  <si>
    <t>b=</t>
  </si>
  <si>
    <t>c=</t>
  </si>
  <si>
    <t xml:space="preserve">x' </t>
  </si>
  <si>
    <t>=(-D4-RAIZ(D4^2-4*D3*D5))/(2*D3)</t>
  </si>
  <si>
    <t>x"</t>
  </si>
  <si>
    <t>=(-D4+RAIZ(D4^2-4*D3*D5))/(2*D3)</t>
  </si>
  <si>
    <t>{-8,0}</t>
  </si>
  <si>
    <t>=(-D9-RAIZ(D9^2-4*D8*D10))/(2*D8)</t>
  </si>
  <si>
    <t>=(-D9+RAIZ(D9^2-4*D8*D10))/(2*D8)</t>
  </si>
  <si>
    <t>{-6,0}</t>
  </si>
  <si>
    <t>=(-D14-RAIZ(D14^2-4*D13*D15))/(2*D13)</t>
  </si>
  <si>
    <t>=(-D14+RAIZ(D14^2-4*D13*D15))/(2*D13)</t>
  </si>
  <si>
    <t>{-5,5}</t>
  </si>
  <si>
    <t>=(-D19-RAIZ(D19^2-4*D18*D20))/(2*D18)</t>
  </si>
  <si>
    <t>=(-D19+RAIZ(D19^2-4*D18*D20))/(2*D18)</t>
  </si>
  <si>
    <t>{-2,2}</t>
  </si>
  <si>
    <t>=(-D24-RAIZ(D24^2-4*D23*D25))/(2*D23)</t>
  </si>
  <si>
    <t>=(-D24+RAIZ(D24^2-4*D23*D25))/(2*D23)</t>
  </si>
  <si>
    <t>{ }</t>
  </si>
  <si>
    <t>=(-D29-RAIZ(D29^2-4*D28*D30))/(2*D28)</t>
  </si>
  <si>
    <t>=(-D29+RAIZ(D29^2-4*D28*D30))/(2*D28)</t>
  </si>
  <si>
    <t>{1,2}</t>
  </si>
  <si>
    <t>=(-D34-RAIZ(D34^2-4*D33*D35))/(2*D33)</t>
  </si>
  <si>
    <t>h)</t>
  </si>
  <si>
    <t>{1,5}</t>
  </si>
  <si>
    <t>=(-D39-RAIZ(D39^2-4*D38*D40))/(2*D38)</t>
  </si>
  <si>
    <t>=(-D39+RAIZ(D39^2-4*D38*D40))/(2*D38)</t>
  </si>
  <si>
    <t>i)</t>
  </si>
  <si>
    <t>{1,3}</t>
  </si>
  <si>
    <t>=(-D44-RAIZ(D44^2-4*D43*D45))/(2*D43)</t>
  </si>
  <si>
    <t>=(-D44+RAIZ(D44^2-4*D43*D45))/(2*D43)</t>
  </si>
  <si>
    <t>j)</t>
  </si>
  <si>
    <t>{1,6}</t>
  </si>
  <si>
    <t>=(-D49-RAIZ(D49^2-4*D48*D50))/(2*D48)</t>
  </si>
  <si>
    <t>=(-D49+RAIZ(D49^2-4*D48*D50))/(2*D48)</t>
  </si>
  <si>
    <t>k)</t>
  </si>
  <si>
    <t>{1/2 , 2}</t>
  </si>
  <si>
    <t>=(-D54-RAIZ(D54^2-4*D53*D55))/(2*D53)</t>
  </si>
  <si>
    <t>=(-D54+RAIZ(D54^2-4*D53*D55))/(2*D53)</t>
  </si>
  <si>
    <t>Logaritomos</t>
  </si>
  <si>
    <t>Resposta do calculo</t>
  </si>
  <si>
    <t>base</t>
  </si>
  <si>
    <t>número</t>
  </si>
  <si>
    <t>Resposta</t>
  </si>
  <si>
    <t>-</t>
  </si>
  <si>
    <t>O resultado de log deu negativo, ou seja não existe no conjunto dos números real.</t>
  </si>
  <si>
    <t>j(</t>
  </si>
  <si>
    <t>l)</t>
  </si>
  <si>
    <t>m)</t>
  </si>
  <si>
    <t>n)</t>
  </si>
  <si>
    <t>Gabarito</t>
  </si>
  <si>
    <t>1) Transformar em ANOS</t>
  </si>
  <si>
    <t>Anos</t>
  </si>
  <si>
    <t>Meses</t>
  </si>
  <si>
    <t>Dias</t>
  </si>
  <si>
    <t>Anos em Dias</t>
  </si>
  <si>
    <t>Meses em Dias</t>
  </si>
  <si>
    <t>Resposta em Anos</t>
  </si>
  <si>
    <t xml:space="preserve"> a)</t>
  </si>
  <si>
    <t>2) Transformar em 
ANOS, MESES e DIAS</t>
  </si>
  <si>
    <t>0 anos . 8 meses e 6 dias</t>
  </si>
  <si>
    <t>0 anos , 0 meses e 28 dias</t>
  </si>
  <si>
    <t>2 anos, 11 meses e 14 dias</t>
  </si>
  <si>
    <t>3 anos, 3 meses e 6 dias</t>
  </si>
  <si>
    <t>3) Somar as horas</t>
  </si>
  <si>
    <t>Hora e Minutos</t>
  </si>
  <si>
    <t>Decimal</t>
  </si>
  <si>
    <t>Horas</t>
  </si>
  <si>
    <t>Minutos</t>
  </si>
  <si>
    <t>0H10M</t>
  </si>
  <si>
    <t>0H33M</t>
  </si>
  <si>
    <t>0H27M</t>
  </si>
  <si>
    <t>0H48M</t>
  </si>
  <si>
    <t>0H08M</t>
  </si>
  <si>
    <t>2H06M</t>
  </si>
  <si>
    <t>3H10M</t>
  </si>
  <si>
    <t>3H15M</t>
  </si>
  <si>
    <t>3H20M</t>
  </si>
  <si>
    <t>3H30M</t>
  </si>
  <si>
    <t>3H40M</t>
  </si>
  <si>
    <t>16H55M</t>
  </si>
  <si>
    <t>2H44M</t>
  </si>
  <si>
    <t>9H58M</t>
  </si>
  <si>
    <t>8H02M</t>
  </si>
  <si>
    <t>4H44M</t>
  </si>
  <si>
    <t>28H43M</t>
  </si>
  <si>
    <t>2H00M</t>
  </si>
  <si>
    <t>5H23M</t>
  </si>
  <si>
    <t>-3H47M</t>
  </si>
  <si>
    <t>6H39M</t>
  </si>
  <si>
    <t>-4H57M</t>
  </si>
  <si>
    <t>5H18M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</si>
</sst>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#\ ???/???"/>
    <numFmt numFmtId="170" formatCode="#,##0.00000"/>
    <numFmt numFmtId="171" formatCode="0.0000"/>
    <numFmt numFmtId="172" formatCode="0.00000"/>
  </numFmts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theme="1"/>
      <name val="Aptos Narrow"/>
      <family val="2"/>
    </font>
    <font>
      <sz val="11"/>
      <color theme="3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0" fontId="2" fillId="0" borderId="1" xfId="0" applyFont="1" applyBorder="1"/>
    <xf numFmtId="0" fontId="2" fillId="0" borderId="1" xfId="0" quotePrefix="1" applyFont="1" applyBorder="1"/>
    <xf numFmtId="0" fontId="1" fillId="2" borderId="1" xfId="0" applyFont="1" applyFill="1" applyBorder="1" applyAlignment="1">
      <alignment wrapText="1"/>
    </xf>
    <xf numFmtId="0" fontId="0" fillId="2" borderId="0" xfId="0" applyFill="1"/>
    <xf numFmtId="12" fontId="2" fillId="0" borderId="0" xfId="0" applyNumberFormat="1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0" xfId="0" quotePrefix="1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165" fontId="2" fillId="0" borderId="1" xfId="0" applyNumberFormat="1" applyFont="1" applyBorder="1" applyAlignment="1">
      <alignment horizontal="left" vertical="center"/>
    </xf>
    <xf numFmtId="165" fontId="2" fillId="0" borderId="0" xfId="0" applyNumberFormat="1" applyFont="1" applyAlignment="1">
      <alignment horizontal="left" vertical="center"/>
    </xf>
    <xf numFmtId="0" fontId="2" fillId="0" borderId="1" xfId="0" quotePrefix="1" applyFont="1" applyBorder="1" applyAlignment="1">
      <alignment horizontal="left"/>
    </xf>
    <xf numFmtId="0" fontId="0" fillId="2" borderId="2" xfId="0" applyFill="1" applyBorder="1"/>
    <xf numFmtId="0" fontId="0" fillId="0" borderId="3" xfId="0" applyBorder="1" applyAlignment="1">
      <alignment horizontal="center"/>
    </xf>
    <xf numFmtId="0" fontId="2" fillId="0" borderId="4" xfId="0" applyFont="1" applyBorder="1" applyAlignment="1">
      <alignment horizontal="left" vertic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 applyAlignment="1">
      <alignment horizontal="left" vertical="center"/>
    </xf>
    <xf numFmtId="0" fontId="0" fillId="2" borderId="9" xfId="0" applyFill="1" applyBorder="1"/>
    <xf numFmtId="0" fontId="2" fillId="0" borderId="9" xfId="0" quotePrefix="1" applyFont="1" applyBorder="1" applyAlignment="1">
      <alignment horizontal="left" vertical="center"/>
    </xf>
    <xf numFmtId="0" fontId="0" fillId="2" borderId="8" xfId="0" applyFill="1" applyBorder="1"/>
    <xf numFmtId="0" fontId="2" fillId="0" borderId="8" xfId="0" quotePrefix="1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0" fillId="2" borderId="10" xfId="0" applyFill="1" applyBorder="1"/>
    <xf numFmtId="0" fontId="2" fillId="0" borderId="10" xfId="0" quotePrefix="1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" xfId="0" quotePrefix="1" applyNumberFormat="1" applyBorder="1" applyAlignment="1">
      <alignment horizontal="center"/>
    </xf>
    <xf numFmtId="0" fontId="0" fillId="0" borderId="11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2" borderId="12" xfId="0" applyFill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0" fontId="2" fillId="0" borderId="11" xfId="0" applyFont="1" applyBorder="1"/>
    <xf numFmtId="0" fontId="0" fillId="0" borderId="11" xfId="0" applyBorder="1"/>
    <xf numFmtId="0" fontId="2" fillId="0" borderId="11" xfId="0" quotePrefix="1" applyFont="1" applyBorder="1" applyAlignment="1">
      <alignment horizontal="left" vertical="center"/>
    </xf>
    <xf numFmtId="0" fontId="0" fillId="2" borderId="12" xfId="0" applyFill="1" applyBorder="1"/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2" fontId="2" fillId="0" borderId="11" xfId="0" applyNumberFormat="1" applyFont="1" applyBorder="1" applyAlignment="1">
      <alignment horizontal="center"/>
    </xf>
    <xf numFmtId="1" fontId="1" fillId="0" borderId="11" xfId="0" applyNumberFormat="1" applyFont="1" applyBorder="1" applyAlignment="1">
      <alignment horizontal="center"/>
    </xf>
    <xf numFmtId="1" fontId="2" fillId="0" borderId="11" xfId="0" applyNumberFormat="1" applyFont="1" applyBorder="1" applyAlignment="1">
      <alignment horizontal="center"/>
    </xf>
    <xf numFmtId="0" fontId="0" fillId="0" borderId="13" xfId="0" applyBorder="1"/>
    <xf numFmtId="2" fontId="2" fillId="0" borderId="13" xfId="0" applyNumberFormat="1" applyFont="1" applyBorder="1" applyAlignment="1">
      <alignment horizontal="center"/>
    </xf>
    <xf numFmtId="0" fontId="4" fillId="0" borderId="11" xfId="0" quotePrefix="1" applyFont="1" applyBorder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70" fontId="0" fillId="0" borderId="11" xfId="0" applyNumberFormat="1" applyBorder="1" applyAlignment="1">
      <alignment horizontal="center"/>
    </xf>
    <xf numFmtId="170" fontId="1" fillId="0" borderId="11" xfId="0" applyNumberFormat="1" applyFont="1" applyBorder="1" applyAlignment="1">
      <alignment horizontal="center"/>
    </xf>
    <xf numFmtId="170" fontId="0" fillId="0" borderId="11" xfId="0" applyNumberFormat="1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2" borderId="12" xfId="0" applyFill="1" applyBorder="1" applyAlignment="1">
      <alignment wrapText="1"/>
    </xf>
    <xf numFmtId="0" fontId="2" fillId="0" borderId="11" xfId="0" quotePrefix="1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171" fontId="2" fillId="0" borderId="11" xfId="0" applyNumberFormat="1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171" fontId="0" fillId="0" borderId="11" xfId="0" applyNumberFormat="1" applyBorder="1" applyAlignment="1">
      <alignment horizontal="center"/>
    </xf>
    <xf numFmtId="1" fontId="2" fillId="0" borderId="11" xfId="0" quotePrefix="1" applyNumberFormat="1" applyFont="1" applyBorder="1" applyAlignment="1">
      <alignment horizontal="center" vertical="center"/>
    </xf>
    <xf numFmtId="1" fontId="2" fillId="0" borderId="11" xfId="0" quotePrefix="1" applyNumberFormat="1" applyFont="1" applyBorder="1" applyAlignment="1">
      <alignment horizontal="center" vertical="center" indent="1"/>
    </xf>
    <xf numFmtId="172" fontId="2" fillId="0" borderId="11" xfId="0" quotePrefix="1" applyNumberFormat="1" applyFont="1" applyBorder="1" applyAlignment="1">
      <alignment horizontal="center" vertical="center" indent="1"/>
    </xf>
    <xf numFmtId="1" fontId="0" fillId="0" borderId="11" xfId="0" quotePrefix="1" applyNumberFormat="1" applyBorder="1" applyAlignment="1">
      <alignment horizontal="center"/>
    </xf>
    <xf numFmtId="0" fontId="4" fillId="0" borderId="11" xfId="0" quotePrefix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929308</xdr:colOff>
      <xdr:row>22</xdr:row>
      <xdr:rowOff>92351</xdr:rowOff>
    </xdr:from>
    <xdr:to>
      <xdr:col>11</xdr:col>
      <xdr:colOff>348020</xdr:colOff>
      <xdr:row>45</xdr:row>
      <xdr:rowOff>92963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D8E1D51-94BB-AF0D-5943-5D4E05786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8883" y="4473851"/>
          <a:ext cx="4028812" cy="4382112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190500</xdr:colOff>
      <xdr:row>26</xdr:row>
      <xdr:rowOff>0</xdr:rowOff>
    </xdr:from>
    <xdr:to>
      <xdr:col>19</xdr:col>
      <xdr:colOff>155149</xdr:colOff>
      <xdr:row>31</xdr:row>
      <xdr:rowOff>114449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44BAB7FD-204C-45CC-ED05-6EAA2AD38B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32304" y="5143500"/>
          <a:ext cx="4867954" cy="106694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46</xdr:row>
      <xdr:rowOff>0</xdr:rowOff>
    </xdr:from>
    <xdr:to>
      <xdr:col>11</xdr:col>
      <xdr:colOff>357879</xdr:colOff>
      <xdr:row>66</xdr:row>
      <xdr:rowOff>114848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1043B9D-7AED-B4D2-5051-45111D1C1F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14813" y="8953500"/>
          <a:ext cx="4953691" cy="39248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457200</xdr:colOff>
      <xdr:row>1</xdr:row>
      <xdr:rowOff>161925</xdr:rowOff>
    </xdr:from>
    <xdr:to>
      <xdr:col>10</xdr:col>
      <xdr:colOff>771525</xdr:colOff>
      <xdr:row>31</xdr:row>
      <xdr:rowOff>28575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3B974C81-FC3E-4F57-AFC4-4DC9FE00D1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34325" y="352425"/>
          <a:ext cx="5486400" cy="5629275"/>
        </a:xfrm>
        <a:prstGeom prst="rect">
          <a:avLst/>
        </a:prstGeom>
      </xdr:spPr>
    </xdr:pic>
    <xdr:clientData/>
  </xdr:twoCellAnchor>
  <xdr:twoCellAnchor editAs="oneCell">
    <xdr:from>
      <xdr:col>6</xdr:col>
      <xdr:colOff>647700</xdr:colOff>
      <xdr:row>61</xdr:row>
      <xdr:rowOff>104775</xdr:rowOff>
    </xdr:from>
    <xdr:to>
      <xdr:col>8</xdr:col>
      <xdr:colOff>238125</xdr:colOff>
      <xdr:row>83</xdr:row>
      <xdr:rowOff>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859C7102-E3FF-4D91-BA61-EE1FE745FEC9}"/>
            </a:ext>
            <a:ext uri="{147F2762-F138-4A5C-976F-8EAC2B608ADB}">
              <a16:predDERef xmlns:a16="http://schemas.microsoft.com/office/drawing/2014/main" pred="{3B974C81-FC3E-4F57-AFC4-4DC9FE00D1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24825" y="11830050"/>
          <a:ext cx="2590800" cy="4086225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85</xdr:row>
      <xdr:rowOff>171450</xdr:rowOff>
    </xdr:from>
    <xdr:to>
      <xdr:col>23</xdr:col>
      <xdr:colOff>142875</xdr:colOff>
      <xdr:row>113</xdr:row>
      <xdr:rowOff>114300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1158D26-5A0E-5CEB-BD09-18678C22E7EF}"/>
            </a:ext>
            <a:ext uri="{147F2762-F138-4A5C-976F-8EAC2B608ADB}">
              <a16:predDERef xmlns:a16="http://schemas.microsoft.com/office/drawing/2014/main" pred="{859C7102-E3FF-4D91-BA61-EE1FE745FE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735175" y="15516225"/>
          <a:ext cx="6124575" cy="5457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2A3A3-B2B6-491D-B900-167BC7CA06AB}">
  <dimension ref="B2:E48"/>
  <sheetViews>
    <sheetView showGridLines="0" topLeftCell="A43" zoomScale="115" zoomScaleNormal="115" workbookViewId="0">
      <selection activeCell="C67" sqref="C67"/>
    </sheetView>
  </sheetViews>
  <sheetFormatPr defaultRowHeight="15"/>
  <cols>
    <col min="3" max="3" width="13" style="9" customWidth="1"/>
    <col min="4" max="4" width="32" style="12" customWidth="1"/>
    <col min="5" max="5" width="14.28515625" style="1" customWidth="1"/>
  </cols>
  <sheetData>
    <row r="2" spans="2:5">
      <c r="B2" s="3" t="s">
        <v>0</v>
      </c>
    </row>
    <row r="3" spans="2:5">
      <c r="B3" s="3" t="s">
        <v>1</v>
      </c>
      <c r="C3" s="10">
        <f>(10)+(14)</f>
        <v>24</v>
      </c>
      <c r="D3" s="13" t="s">
        <v>2</v>
      </c>
    </row>
    <row r="4" spans="2:5">
      <c r="B4" s="3" t="s">
        <v>3</v>
      </c>
      <c r="C4" s="10">
        <f>(10)+(-14)</f>
        <v>-4</v>
      </c>
      <c r="D4" s="13" t="s">
        <v>4</v>
      </c>
    </row>
    <row r="5" spans="2:5">
      <c r="B5" s="3" t="s">
        <v>5</v>
      </c>
      <c r="C5" s="10">
        <f>(-10)+(14)</f>
        <v>4</v>
      </c>
      <c r="D5" s="13" t="s">
        <v>6</v>
      </c>
    </row>
    <row r="6" spans="2:5">
      <c r="B6" s="3" t="s">
        <v>7</v>
      </c>
      <c r="C6" s="10">
        <f>(-10)+(-14)</f>
        <v>-24</v>
      </c>
      <c r="D6" s="13" t="s">
        <v>8</v>
      </c>
    </row>
    <row r="8" spans="2:5">
      <c r="B8" s="3" t="s">
        <v>9</v>
      </c>
    </row>
    <row r="9" spans="2:5">
      <c r="B9" s="3" t="s">
        <v>1</v>
      </c>
      <c r="C9" s="10">
        <f>(10)-(14)</f>
        <v>-4</v>
      </c>
      <c r="D9" s="13" t="s">
        <v>10</v>
      </c>
    </row>
    <row r="10" spans="2:5">
      <c r="B10" s="3" t="s">
        <v>3</v>
      </c>
      <c r="C10" s="10">
        <f>(10)-(-14)</f>
        <v>24</v>
      </c>
      <c r="D10" s="13" t="s">
        <v>11</v>
      </c>
    </row>
    <row r="11" spans="2:5">
      <c r="B11" s="3" t="s">
        <v>5</v>
      </c>
      <c r="C11" s="10">
        <f>(-10)-(14)</f>
        <v>-24</v>
      </c>
      <c r="D11" s="13" t="s">
        <v>12</v>
      </c>
    </row>
    <row r="12" spans="2:5">
      <c r="B12" s="3" t="s">
        <v>7</v>
      </c>
      <c r="C12" s="10">
        <f>(-10)-(-14)</f>
        <v>4</v>
      </c>
      <c r="D12" s="13" t="s">
        <v>13</v>
      </c>
    </row>
    <row r="13" spans="2:5">
      <c r="B13" s="7"/>
      <c r="D13" s="14"/>
    </row>
    <row r="15" spans="2:5">
      <c r="B15" s="3" t="s">
        <v>14</v>
      </c>
      <c r="C15" s="10"/>
      <c r="D15" s="15"/>
      <c r="E15" s="4"/>
    </row>
    <row r="16" spans="2:5" ht="30">
      <c r="B16" s="2"/>
      <c r="C16" s="10"/>
      <c r="D16" s="16" t="s">
        <v>15</v>
      </c>
      <c r="E16" s="6" t="s">
        <v>16</v>
      </c>
    </row>
    <row r="17" spans="2:5">
      <c r="B17" s="3" t="s">
        <v>17</v>
      </c>
      <c r="C17" s="10">
        <f>1/2+7/4</f>
        <v>2.25</v>
      </c>
      <c r="D17" s="17">
        <f t="shared" ref="D17:D21" si="0">C17</f>
        <v>2.25</v>
      </c>
      <c r="E17" s="5" t="s">
        <v>18</v>
      </c>
    </row>
    <row r="18" spans="2:5">
      <c r="B18" s="3" t="s">
        <v>19</v>
      </c>
      <c r="C18" s="11">
        <f>2/9-3/7</f>
        <v>-0.20634920634920634</v>
      </c>
      <c r="D18" s="17">
        <f t="shared" si="0"/>
        <v>-0.20634920634920634</v>
      </c>
      <c r="E18" s="5" t="s">
        <v>20</v>
      </c>
    </row>
    <row r="19" spans="2:5">
      <c r="B19" s="3" t="s">
        <v>21</v>
      </c>
      <c r="C19" s="11">
        <f>3/4+2/9-1/5</f>
        <v>0.77222222222222214</v>
      </c>
      <c r="D19" s="17">
        <f t="shared" si="0"/>
        <v>0.77222222222222214</v>
      </c>
      <c r="E19" s="5" t="s">
        <v>22</v>
      </c>
    </row>
    <row r="20" spans="2:5">
      <c r="B20" s="3" t="s">
        <v>23</v>
      </c>
      <c r="C20" s="11">
        <f>(3/8*1/4)/(3/5)</f>
        <v>0.15625</v>
      </c>
      <c r="D20" s="17">
        <f t="shared" si="0"/>
        <v>0.15625</v>
      </c>
      <c r="E20" s="5" t="s">
        <v>24</v>
      </c>
    </row>
    <row r="21" spans="2:5">
      <c r="B21" s="3" t="s">
        <v>25</v>
      </c>
      <c r="C21" s="11">
        <f>(5/9*1/10)-2/3</f>
        <v>-0.61111111111111105</v>
      </c>
      <c r="D21" s="17">
        <f t="shared" si="0"/>
        <v>-0.61111111111111105</v>
      </c>
      <c r="E21" s="5" t="s">
        <v>26</v>
      </c>
    </row>
    <row r="22" spans="2:5">
      <c r="B22" s="3" t="s">
        <v>27</v>
      </c>
      <c r="C22" s="10">
        <f>(1/2*4/1)/(1/8)</f>
        <v>16</v>
      </c>
      <c r="D22" s="17">
        <f>C22</f>
        <v>16</v>
      </c>
      <c r="E22" s="5" t="s">
        <v>28</v>
      </c>
    </row>
    <row r="23" spans="2:5">
      <c r="B23" s="3" t="s">
        <v>29</v>
      </c>
      <c r="C23" s="11">
        <f>(7/9-1/2)*4/3</f>
        <v>0.37037037037037041</v>
      </c>
      <c r="D23" s="17">
        <f>C23</f>
        <v>0.37037037037037041</v>
      </c>
      <c r="E23" s="5" t="s">
        <v>30</v>
      </c>
    </row>
    <row r="24" spans="2:5">
      <c r="D24" s="18"/>
    </row>
    <row r="25" spans="2:5">
      <c r="D25" s="18"/>
    </row>
    <row r="26" spans="2:5">
      <c r="B26" s="20" t="s">
        <v>31</v>
      </c>
      <c r="C26" s="21"/>
      <c r="D26" s="22"/>
    </row>
    <row r="27" spans="2:5">
      <c r="B27" s="23"/>
      <c r="C27" s="24"/>
      <c r="D27" s="25"/>
    </row>
    <row r="28" spans="2:5">
      <c r="B28" s="3" t="s">
        <v>1</v>
      </c>
      <c r="C28" s="10">
        <f>5^3/5^-1</f>
        <v>625</v>
      </c>
      <c r="D28" s="13" t="s">
        <v>32</v>
      </c>
    </row>
    <row r="29" spans="2:5">
      <c r="B29" s="3" t="s">
        <v>3</v>
      </c>
      <c r="C29" s="10">
        <f>7^4*7^-3</f>
        <v>7</v>
      </c>
      <c r="D29" s="13" t="s">
        <v>33</v>
      </c>
    </row>
    <row r="30" spans="2:5">
      <c r="B30" s="3" t="s">
        <v>5</v>
      </c>
      <c r="C30" s="11">
        <f>2^(5/7)</f>
        <v>1.6406707120152757</v>
      </c>
      <c r="D30" s="13" t="s">
        <v>34</v>
      </c>
    </row>
    <row r="31" spans="2:5">
      <c r="B31" s="3" t="s">
        <v>7</v>
      </c>
      <c r="C31" s="10">
        <f>(((1/2)*(1/4))^2)/2</f>
        <v>7.8125E-3</v>
      </c>
      <c r="D31" s="13" t="s">
        <v>35</v>
      </c>
      <c r="E31" s="8"/>
    </row>
    <row r="32" spans="2:5">
      <c r="B32" s="3" t="s">
        <v>36</v>
      </c>
      <c r="C32" s="10">
        <f>((2^4+3^2))/(1/2)</f>
        <v>50</v>
      </c>
      <c r="D32" s="13" t="s">
        <v>37</v>
      </c>
    </row>
    <row r="33" spans="2:4">
      <c r="B33" s="3" t="s">
        <v>38</v>
      </c>
      <c r="C33" s="11">
        <f>5^(4/7)</f>
        <v>2.5084845531135191</v>
      </c>
      <c r="D33" s="13" t="s">
        <v>39</v>
      </c>
    </row>
    <row r="34" spans="2:4">
      <c r="B34" s="3" t="s">
        <v>40</v>
      </c>
      <c r="C34" s="10">
        <f>(3/4-1/2)^-2</f>
        <v>16</v>
      </c>
      <c r="D34" s="13" t="s">
        <v>41</v>
      </c>
    </row>
    <row r="35" spans="2:4">
      <c r="B35" s="3" t="s">
        <v>42</v>
      </c>
      <c r="C35" s="10">
        <f>-(4^2)</f>
        <v>-16</v>
      </c>
      <c r="D35" s="13" t="s">
        <v>43</v>
      </c>
    </row>
    <row r="36" spans="2:4">
      <c r="B36" s="3" t="s">
        <v>44</v>
      </c>
      <c r="C36" s="10">
        <f>-(4)^2</f>
        <v>16</v>
      </c>
      <c r="D36" s="13" t="s">
        <v>45</v>
      </c>
    </row>
    <row r="37" spans="2:4">
      <c r="B37" s="3" t="s">
        <v>46</v>
      </c>
      <c r="C37" s="10" t="s">
        <v>47</v>
      </c>
      <c r="D37" s="13" t="s">
        <v>48</v>
      </c>
    </row>
    <row r="38" spans="2:4">
      <c r="B38" s="3" t="s">
        <v>49</v>
      </c>
      <c r="C38" s="10" t="s">
        <v>50</v>
      </c>
      <c r="D38" s="19" t="s">
        <v>51</v>
      </c>
    </row>
    <row r="39" spans="2:4">
      <c r="B39" s="3" t="s">
        <v>52</v>
      </c>
      <c r="C39" s="10" t="s">
        <v>53</v>
      </c>
      <c r="D39" s="13" t="s">
        <v>54</v>
      </c>
    </row>
    <row r="40" spans="2:4">
      <c r="B40" s="3" t="s">
        <v>55</v>
      </c>
      <c r="C40" s="10" t="s">
        <v>56</v>
      </c>
      <c r="D40" s="15" t="s">
        <v>57</v>
      </c>
    </row>
    <row r="43" spans="2:4">
      <c r="B43" s="3" t="s">
        <v>17</v>
      </c>
      <c r="C43" s="10">
        <v>3</v>
      </c>
      <c r="D43" s="13" t="s">
        <v>58</v>
      </c>
    </row>
    <row r="44" spans="2:4">
      <c r="B44" s="3" t="s">
        <v>19</v>
      </c>
      <c r="C44" s="10">
        <v>-2</v>
      </c>
      <c r="D44" s="13" t="s">
        <v>59</v>
      </c>
    </row>
    <row r="45" spans="2:4">
      <c r="B45" s="3" t="s">
        <v>21</v>
      </c>
      <c r="C45" s="10">
        <v>0</v>
      </c>
      <c r="D45" s="13" t="s">
        <v>60</v>
      </c>
    </row>
    <row r="46" spans="2:4">
      <c r="B46" s="3" t="s">
        <v>23</v>
      </c>
      <c r="C46" s="10">
        <v>2</v>
      </c>
      <c r="D46" s="13" t="s">
        <v>61</v>
      </c>
    </row>
    <row r="47" spans="2:4">
      <c r="B47" s="3" t="s">
        <v>25</v>
      </c>
      <c r="C47" s="10">
        <v>3</v>
      </c>
      <c r="D47" s="13" t="s">
        <v>62</v>
      </c>
    </row>
    <row r="48" spans="2:4">
      <c r="B48" s="3" t="s">
        <v>27</v>
      </c>
      <c r="C48" s="10">
        <v>0</v>
      </c>
      <c r="D48" s="5" t="s">
        <v>63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9DE35-A659-4CBD-9734-1232B9952FE5}">
  <dimension ref="B2:M102"/>
  <sheetViews>
    <sheetView showGridLines="0" tabSelected="1" topLeftCell="C85" zoomScale="115" zoomScaleNormal="115" workbookViewId="0">
      <selection activeCell="J103" sqref="J103"/>
    </sheetView>
  </sheetViews>
  <sheetFormatPr defaultRowHeight="15"/>
  <cols>
    <col min="2" max="2" width="23.42578125" customWidth="1"/>
    <col min="3" max="3" width="15.7109375" style="9" customWidth="1"/>
    <col min="4" max="5" width="15.7109375" style="37" customWidth="1"/>
    <col min="6" max="6" width="36.42578125" style="12" customWidth="1"/>
    <col min="7" max="7" width="16.5703125" style="1" customWidth="1"/>
    <col min="8" max="8" width="28.42578125" customWidth="1"/>
    <col min="9" max="10" width="16.28515625" customWidth="1"/>
    <col min="11" max="11" width="20" customWidth="1"/>
    <col min="12" max="12" width="16.28515625" customWidth="1"/>
    <col min="13" max="13" width="26.42578125" style="9" customWidth="1"/>
  </cols>
  <sheetData>
    <row r="2" spans="2:6">
      <c r="B2" s="3" t="s">
        <v>64</v>
      </c>
      <c r="C2" s="9" t="s">
        <v>65</v>
      </c>
      <c r="E2" s="37" t="s">
        <v>66</v>
      </c>
      <c r="F2" s="12" t="s">
        <v>67</v>
      </c>
    </row>
    <row r="3" spans="2:6">
      <c r="B3" s="3" t="s">
        <v>17</v>
      </c>
      <c r="C3" s="10" t="s">
        <v>68</v>
      </c>
      <c r="D3" s="38">
        <v>1</v>
      </c>
      <c r="E3" s="38" t="s">
        <v>69</v>
      </c>
      <c r="F3" s="13"/>
    </row>
    <row r="4" spans="2:6">
      <c r="B4" s="3"/>
      <c r="C4" s="10" t="s">
        <v>70</v>
      </c>
      <c r="D4" s="38">
        <v>-3</v>
      </c>
      <c r="E4" s="38"/>
      <c r="F4" s="13"/>
    </row>
    <row r="5" spans="2:6">
      <c r="B5" s="3"/>
      <c r="C5" s="10" t="s">
        <v>71</v>
      </c>
      <c r="D5" s="38">
        <v>0</v>
      </c>
      <c r="E5" s="38"/>
      <c r="F5" s="13"/>
    </row>
    <row r="6" spans="2:6">
      <c r="B6" s="3"/>
      <c r="C6" s="10" t="s">
        <v>72</v>
      </c>
      <c r="D6" s="38">
        <f>(-D4-SQRT(D4^2-4*D3*D5))/(2*D3)</f>
        <v>0</v>
      </c>
      <c r="E6" s="38">
        <v>0</v>
      </c>
      <c r="F6" s="13" t="s">
        <v>73</v>
      </c>
    </row>
    <row r="7" spans="2:6" ht="15.75" thickBot="1">
      <c r="B7" s="31"/>
      <c r="C7" s="35" t="s">
        <v>74</v>
      </c>
      <c r="D7" s="38">
        <f>(-D4+SQRT(D4^2-4*D3*D5))/(2*D3)</f>
        <v>3</v>
      </c>
      <c r="E7" s="40">
        <v>3</v>
      </c>
      <c r="F7" s="32" t="s">
        <v>75</v>
      </c>
    </row>
    <row r="8" spans="2:6">
      <c r="B8" s="28" t="s">
        <v>19</v>
      </c>
      <c r="C8" s="34" t="s">
        <v>68</v>
      </c>
      <c r="D8" s="39">
        <v>1</v>
      </c>
      <c r="E8" s="39" t="s">
        <v>76</v>
      </c>
      <c r="F8" s="29"/>
    </row>
    <row r="9" spans="2:6">
      <c r="B9" s="3"/>
      <c r="C9" s="10" t="s">
        <v>70</v>
      </c>
      <c r="D9" s="38">
        <v>8</v>
      </c>
      <c r="E9" s="38"/>
      <c r="F9" s="13"/>
    </row>
    <row r="10" spans="2:6">
      <c r="B10" s="3"/>
      <c r="C10" s="10" t="s">
        <v>71</v>
      </c>
      <c r="D10" s="38">
        <v>0</v>
      </c>
      <c r="E10" s="38"/>
      <c r="F10" s="13"/>
    </row>
    <row r="11" spans="2:6">
      <c r="B11" s="3"/>
      <c r="C11" s="10" t="s">
        <v>72</v>
      </c>
      <c r="D11" s="38">
        <f>(-D9-SQRT(D9^2-4*D8*D10))/(2*D8)</f>
        <v>-8</v>
      </c>
      <c r="E11" s="38">
        <v>-8</v>
      </c>
      <c r="F11" s="13" t="s">
        <v>77</v>
      </c>
    </row>
    <row r="12" spans="2:6" ht="15.75" thickBot="1">
      <c r="B12" s="31"/>
      <c r="C12" s="35" t="s">
        <v>74</v>
      </c>
      <c r="D12" s="40">
        <f>(-D9+SQRT(D9^2-4*D8*D10))/(2*D8)</f>
        <v>0</v>
      </c>
      <c r="E12" s="40">
        <v>0</v>
      </c>
      <c r="F12" s="32" t="s">
        <v>78</v>
      </c>
    </row>
    <row r="13" spans="2:6">
      <c r="B13" s="28" t="s">
        <v>21</v>
      </c>
      <c r="C13" s="34" t="s">
        <v>68</v>
      </c>
      <c r="D13" s="39">
        <v>2</v>
      </c>
      <c r="E13" s="39" t="s">
        <v>79</v>
      </c>
      <c r="F13" s="29"/>
    </row>
    <row r="14" spans="2:6">
      <c r="B14" s="3"/>
      <c r="C14" s="10" t="s">
        <v>70</v>
      </c>
      <c r="D14" s="38">
        <v>12</v>
      </c>
      <c r="E14" s="38"/>
      <c r="F14" s="13"/>
    </row>
    <row r="15" spans="2:6">
      <c r="B15" s="3"/>
      <c r="C15" s="10" t="s">
        <v>71</v>
      </c>
      <c r="D15" s="38">
        <v>0</v>
      </c>
      <c r="E15" s="38"/>
      <c r="F15" s="13"/>
    </row>
    <row r="16" spans="2:6">
      <c r="B16" s="3"/>
      <c r="C16" s="10" t="s">
        <v>72</v>
      </c>
      <c r="D16" s="38">
        <f>(-D14-SQRT(D14^2-4*D13*D15))/(2*D13)</f>
        <v>-6</v>
      </c>
      <c r="E16" s="38">
        <v>-6</v>
      </c>
      <c r="F16" s="13" t="s">
        <v>80</v>
      </c>
    </row>
    <row r="17" spans="2:6" ht="15.75" thickBot="1">
      <c r="B17" s="31"/>
      <c r="C17" s="35" t="s">
        <v>74</v>
      </c>
      <c r="D17" s="40">
        <f>(-D14+SQRT(D14^2-4*D13*D15))/(2*D13)</f>
        <v>0</v>
      </c>
      <c r="E17" s="40">
        <v>0</v>
      </c>
      <c r="F17" s="32" t="s">
        <v>81</v>
      </c>
    </row>
    <row r="18" spans="2:6">
      <c r="B18" s="28" t="s">
        <v>23</v>
      </c>
      <c r="C18" s="34" t="s">
        <v>68</v>
      </c>
      <c r="D18" s="39">
        <v>1</v>
      </c>
      <c r="E18" s="39" t="s">
        <v>82</v>
      </c>
      <c r="F18" s="29"/>
    </row>
    <row r="19" spans="2:6">
      <c r="B19" s="3"/>
      <c r="C19" s="10" t="s">
        <v>70</v>
      </c>
      <c r="D19" s="38">
        <v>0</v>
      </c>
      <c r="E19" s="38"/>
      <c r="F19" s="13"/>
    </row>
    <row r="20" spans="2:6">
      <c r="B20" s="26"/>
      <c r="C20" s="36" t="s">
        <v>71</v>
      </c>
      <c r="D20" s="41">
        <v>-25</v>
      </c>
      <c r="E20" s="41"/>
      <c r="F20" s="27"/>
    </row>
    <row r="21" spans="2:6">
      <c r="B21" s="3"/>
      <c r="C21" s="10" t="s">
        <v>72</v>
      </c>
      <c r="D21" s="38">
        <f>(-D19-SQRT(D19^2-4*D18*D20))/(2*D18)</f>
        <v>-5</v>
      </c>
      <c r="E21" s="38">
        <v>-5</v>
      </c>
      <c r="F21" s="13" t="s">
        <v>83</v>
      </c>
    </row>
    <row r="22" spans="2:6" ht="15.75" thickBot="1">
      <c r="B22" s="31"/>
      <c r="C22" s="35" t="s">
        <v>74</v>
      </c>
      <c r="D22" s="38">
        <f>(-D19+SQRT(D19^2-4*D18*D20))/(2*D18)</f>
        <v>5</v>
      </c>
      <c r="E22" s="40">
        <v>5</v>
      </c>
      <c r="F22" s="32" t="s">
        <v>84</v>
      </c>
    </row>
    <row r="23" spans="2:6">
      <c r="B23" s="28" t="s">
        <v>25</v>
      </c>
      <c r="C23" s="34" t="s">
        <v>68</v>
      </c>
      <c r="D23" s="39">
        <v>1</v>
      </c>
      <c r="E23" s="39" t="s">
        <v>85</v>
      </c>
      <c r="F23" s="30"/>
    </row>
    <row r="24" spans="2:6">
      <c r="B24" s="3"/>
      <c r="C24" s="10" t="s">
        <v>70</v>
      </c>
      <c r="D24" s="38">
        <v>0</v>
      </c>
      <c r="E24" s="38"/>
      <c r="F24" s="15"/>
    </row>
    <row r="25" spans="2:6">
      <c r="B25" s="3"/>
      <c r="C25" s="10" t="s">
        <v>71</v>
      </c>
      <c r="D25" s="38">
        <v>-4</v>
      </c>
      <c r="E25" s="38"/>
      <c r="F25" s="15"/>
    </row>
    <row r="26" spans="2:6">
      <c r="B26" s="3"/>
      <c r="C26" s="10" t="s">
        <v>72</v>
      </c>
      <c r="D26" s="38">
        <f>(-D24-SQRT(D24^2-4*D23*D25))/(2*D23)</f>
        <v>-2</v>
      </c>
      <c r="E26" s="38"/>
      <c r="F26" s="13" t="s">
        <v>86</v>
      </c>
    </row>
    <row r="27" spans="2:6" ht="15.75" thickBot="1">
      <c r="B27" s="31"/>
      <c r="C27" s="35" t="s">
        <v>74</v>
      </c>
      <c r="D27" s="40">
        <f>(-D24+SQRT(D24^2-4*D23*D25))/(2*D23)</f>
        <v>2</v>
      </c>
      <c r="E27" s="40"/>
      <c r="F27" s="32" t="s">
        <v>87</v>
      </c>
    </row>
    <row r="28" spans="2:6">
      <c r="B28" s="28" t="s">
        <v>27</v>
      </c>
      <c r="C28" s="34" t="s">
        <v>68</v>
      </c>
      <c r="D28" s="39">
        <v>-2</v>
      </c>
      <c r="E28" s="39" t="s">
        <v>88</v>
      </c>
      <c r="F28" s="30"/>
    </row>
    <row r="29" spans="2:6">
      <c r="B29" s="3"/>
      <c r="C29" s="10" t="s">
        <v>70</v>
      </c>
      <c r="D29" s="38">
        <v>0</v>
      </c>
      <c r="E29" s="38"/>
      <c r="F29" s="15"/>
    </row>
    <row r="30" spans="2:6">
      <c r="B30" s="3"/>
      <c r="C30" s="10" t="s">
        <v>71</v>
      </c>
      <c r="D30" s="38">
        <v>-2</v>
      </c>
      <c r="E30" s="38"/>
      <c r="F30" s="15"/>
    </row>
    <row r="31" spans="2:6">
      <c r="B31" s="3"/>
      <c r="C31" s="10" t="s">
        <v>72</v>
      </c>
      <c r="D31" s="38" t="e">
        <f>(-D29-SQRT(D29^2-4*D28*D30))/(2*D28)</f>
        <v>#NUM!</v>
      </c>
      <c r="E31" s="38"/>
      <c r="F31" s="13" t="s">
        <v>89</v>
      </c>
    </row>
    <row r="32" spans="2:6" ht="15.75" thickBot="1">
      <c r="B32" s="31"/>
      <c r="C32" s="35" t="s">
        <v>74</v>
      </c>
      <c r="D32" s="40" t="e">
        <f>(-D29+SQRT(D29^2-4*D28*D30))/(2*D28)</f>
        <v>#NUM!</v>
      </c>
      <c r="E32" s="40"/>
      <c r="F32" s="32" t="s">
        <v>90</v>
      </c>
    </row>
    <row r="33" spans="2:6">
      <c r="B33" s="28" t="s">
        <v>29</v>
      </c>
      <c r="C33" s="34" t="s">
        <v>68</v>
      </c>
      <c r="D33" s="39">
        <v>1</v>
      </c>
      <c r="E33" s="39" t="s">
        <v>91</v>
      </c>
      <c r="F33" s="30"/>
    </row>
    <row r="34" spans="2:6">
      <c r="B34" s="3"/>
      <c r="C34" s="10" t="s">
        <v>70</v>
      </c>
      <c r="D34" s="38">
        <v>-3</v>
      </c>
      <c r="E34" s="38"/>
      <c r="F34" s="15"/>
    </row>
    <row r="35" spans="2:6">
      <c r="B35" s="3"/>
      <c r="C35" s="10" t="s">
        <v>71</v>
      </c>
      <c r="D35" s="38">
        <v>2</v>
      </c>
      <c r="E35" s="38"/>
      <c r="F35" s="15"/>
    </row>
    <row r="36" spans="2:6">
      <c r="B36" s="3"/>
      <c r="C36" s="10" t="s">
        <v>72</v>
      </c>
      <c r="D36" s="38">
        <f>(-D34-SQRT(D34^2-4*D33*D35))/(2*D33)</f>
        <v>1</v>
      </c>
      <c r="E36" s="42">
        <v>1</v>
      </c>
      <c r="F36" s="13" t="s">
        <v>92</v>
      </c>
    </row>
    <row r="37" spans="2:6" ht="15.75" thickBot="1">
      <c r="B37" s="31"/>
      <c r="C37" s="35" t="s">
        <v>74</v>
      </c>
      <c r="D37" s="40">
        <f>(-D34+SQRT(D34^2-4*D33*D35))/(2*D33)</f>
        <v>2</v>
      </c>
      <c r="E37" s="40">
        <v>2</v>
      </c>
      <c r="F37" s="33"/>
    </row>
    <row r="38" spans="2:6">
      <c r="B38" s="28" t="s">
        <v>93</v>
      </c>
      <c r="C38" s="34" t="s">
        <v>68</v>
      </c>
      <c r="D38" s="39">
        <v>1</v>
      </c>
      <c r="E38" s="39" t="s">
        <v>94</v>
      </c>
      <c r="F38" s="30"/>
    </row>
    <row r="39" spans="2:6">
      <c r="B39" s="3"/>
      <c r="C39" s="10" t="s">
        <v>70</v>
      </c>
      <c r="D39" s="38">
        <v>-6</v>
      </c>
      <c r="E39" s="38"/>
      <c r="F39" s="15"/>
    </row>
    <row r="40" spans="2:6">
      <c r="B40" s="3"/>
      <c r="C40" s="10" t="s">
        <v>71</v>
      </c>
      <c r="D40" s="38">
        <v>5</v>
      </c>
      <c r="E40" s="38"/>
      <c r="F40" s="15"/>
    </row>
    <row r="41" spans="2:6">
      <c r="B41" s="3"/>
      <c r="C41" s="10" t="s">
        <v>72</v>
      </c>
      <c r="D41" s="38">
        <f>(-D39-SQRT(D39^2-4*D38*D40))/(2*D38)</f>
        <v>1</v>
      </c>
      <c r="E41" s="38"/>
      <c r="F41" s="13" t="s">
        <v>95</v>
      </c>
    </row>
    <row r="42" spans="2:6" ht="15.75" thickBot="1">
      <c r="B42" s="31"/>
      <c r="C42" s="35" t="s">
        <v>74</v>
      </c>
      <c r="D42" s="40">
        <f>(-D39+SQRT(D39^2-4*D38*D40))/(2*D38)</f>
        <v>5</v>
      </c>
      <c r="E42" s="40"/>
      <c r="F42" s="32" t="s">
        <v>96</v>
      </c>
    </row>
    <row r="43" spans="2:6">
      <c r="B43" s="28" t="s">
        <v>97</v>
      </c>
      <c r="C43" s="34" t="s">
        <v>68</v>
      </c>
      <c r="D43" s="39">
        <v>1</v>
      </c>
      <c r="E43" s="39" t="s">
        <v>98</v>
      </c>
      <c r="F43" s="30"/>
    </row>
    <row r="44" spans="2:6">
      <c r="B44" s="3"/>
      <c r="C44" s="10" t="s">
        <v>70</v>
      </c>
      <c r="D44" s="38">
        <v>-4</v>
      </c>
      <c r="E44" s="38"/>
      <c r="F44" s="15"/>
    </row>
    <row r="45" spans="2:6">
      <c r="B45" s="3"/>
      <c r="C45" s="10" t="s">
        <v>71</v>
      </c>
      <c r="D45" s="38">
        <v>3</v>
      </c>
      <c r="E45" s="38"/>
      <c r="F45" s="15"/>
    </row>
    <row r="46" spans="2:6">
      <c r="B46" s="3"/>
      <c r="C46" s="10" t="s">
        <v>72</v>
      </c>
      <c r="D46" s="38">
        <f>(-D44-SQRT(D44^2-4*D43*D45))/(2*D43)</f>
        <v>1</v>
      </c>
      <c r="E46" s="38"/>
      <c r="F46" s="13" t="s">
        <v>99</v>
      </c>
    </row>
    <row r="47" spans="2:6" ht="15.75" thickBot="1">
      <c r="B47" s="31"/>
      <c r="C47" s="35" t="s">
        <v>74</v>
      </c>
      <c r="D47" s="40">
        <f>(-D44+SQRT(D44^2-4*D43*D45))/(2*D43)</f>
        <v>3</v>
      </c>
      <c r="E47" s="40"/>
      <c r="F47" s="32" t="s">
        <v>100</v>
      </c>
    </row>
    <row r="48" spans="2:6">
      <c r="B48" s="28" t="s">
        <v>101</v>
      </c>
      <c r="C48" s="34" t="s">
        <v>68</v>
      </c>
      <c r="D48" s="39">
        <v>1</v>
      </c>
      <c r="E48" s="39" t="s">
        <v>102</v>
      </c>
      <c r="F48" s="30"/>
    </row>
    <row r="49" spans="2:6">
      <c r="B49" s="3"/>
      <c r="C49" s="10" t="s">
        <v>70</v>
      </c>
      <c r="D49" s="38">
        <v>-7</v>
      </c>
      <c r="E49" s="38"/>
      <c r="F49" s="15"/>
    </row>
    <row r="50" spans="2:6">
      <c r="B50" s="3"/>
      <c r="C50" s="10" t="s">
        <v>71</v>
      </c>
      <c r="D50" s="38">
        <v>6</v>
      </c>
      <c r="E50" s="38"/>
      <c r="F50" s="15"/>
    </row>
    <row r="51" spans="2:6">
      <c r="B51" s="3"/>
      <c r="C51" s="10" t="s">
        <v>72</v>
      </c>
      <c r="D51" s="38">
        <f>(-D49-SQRT(D49^2-4*D48*D50))/(2*D48)</f>
        <v>1</v>
      </c>
      <c r="E51" s="38"/>
      <c r="F51" s="13" t="s">
        <v>103</v>
      </c>
    </row>
    <row r="52" spans="2:6" ht="15.75" thickBot="1">
      <c r="B52" s="31"/>
      <c r="C52" s="35" t="s">
        <v>74</v>
      </c>
      <c r="D52" s="40">
        <f>(-D49+SQRT(D49^2-4*D48*D50))/(2*D48)</f>
        <v>6</v>
      </c>
      <c r="E52" s="40"/>
      <c r="F52" s="32" t="s">
        <v>104</v>
      </c>
    </row>
    <row r="53" spans="2:6">
      <c r="B53" s="28" t="s">
        <v>105</v>
      </c>
      <c r="C53" s="34" t="s">
        <v>68</v>
      </c>
      <c r="D53" s="39">
        <v>2</v>
      </c>
      <c r="E53" s="39" t="s">
        <v>106</v>
      </c>
      <c r="F53" s="30"/>
    </row>
    <row r="54" spans="2:6">
      <c r="B54" s="3"/>
      <c r="C54" s="10" t="s">
        <v>70</v>
      </c>
      <c r="D54" s="38">
        <v>-5</v>
      </c>
      <c r="E54" s="38"/>
      <c r="F54" s="15"/>
    </row>
    <row r="55" spans="2:6">
      <c r="B55" s="3"/>
      <c r="C55" s="10" t="s">
        <v>71</v>
      </c>
      <c r="D55" s="38">
        <v>2</v>
      </c>
      <c r="E55" s="38"/>
      <c r="F55" s="15"/>
    </row>
    <row r="56" spans="2:6">
      <c r="B56" s="3"/>
      <c r="C56" s="10" t="s">
        <v>72</v>
      </c>
      <c r="D56" s="38">
        <f>(-D54-SQRT(D54^2-4*D53*D55))/(2*D53)</f>
        <v>0.5</v>
      </c>
      <c r="E56" s="38"/>
      <c r="F56" s="13" t="s">
        <v>107</v>
      </c>
    </row>
    <row r="57" spans="2:6" ht="15.75" thickBot="1">
      <c r="B57" s="3"/>
      <c r="C57" s="35" t="s">
        <v>74</v>
      </c>
      <c r="D57" s="38">
        <f>(-D54+SQRT(D54^2-4*D53*D55))/(2*D53)</f>
        <v>2</v>
      </c>
      <c r="E57" s="38"/>
      <c r="F57" s="13" t="s">
        <v>108</v>
      </c>
    </row>
    <row r="62" spans="2:6">
      <c r="B62" s="3" t="s">
        <v>109</v>
      </c>
      <c r="C62" s="9" t="s">
        <v>110</v>
      </c>
      <c r="D62" s="37" t="s">
        <v>111</v>
      </c>
      <c r="E62" s="37" t="s">
        <v>112</v>
      </c>
      <c r="F62" s="12" t="s">
        <v>113</v>
      </c>
    </row>
    <row r="63" spans="2:6">
      <c r="B63" s="3" t="s">
        <v>17</v>
      </c>
      <c r="C63" s="10">
        <f>LOG(D63,E63)</f>
        <v>0.68260619448598536</v>
      </c>
      <c r="D63" s="38">
        <v>3</v>
      </c>
      <c r="E63" s="38">
        <v>5</v>
      </c>
      <c r="F63" s="13">
        <f>C63</f>
        <v>0.68260619448598536</v>
      </c>
    </row>
    <row r="64" spans="2:6">
      <c r="B64" s="3" t="s">
        <v>19</v>
      </c>
      <c r="C64" s="10">
        <f t="shared" ref="C64:C76" si="0">LOG(D64,E64)</f>
        <v>3.3219280948873626</v>
      </c>
      <c r="D64" s="38">
        <v>10</v>
      </c>
      <c r="E64" s="38">
        <v>2</v>
      </c>
      <c r="F64" s="13">
        <f t="shared" ref="F64:F76" si="1">C64</f>
        <v>3.3219280948873626</v>
      </c>
    </row>
    <row r="65" spans="2:6">
      <c r="B65" s="3" t="s">
        <v>21</v>
      </c>
      <c r="C65" s="10">
        <f t="shared" si="0"/>
        <v>0.5</v>
      </c>
      <c r="D65" s="38">
        <v>2</v>
      </c>
      <c r="E65" s="38">
        <v>4</v>
      </c>
      <c r="F65" s="13">
        <f t="shared" si="1"/>
        <v>0.5</v>
      </c>
    </row>
    <row r="66" spans="2:6">
      <c r="B66" s="3" t="s">
        <v>23</v>
      </c>
      <c r="C66" s="10">
        <f t="shared" si="0"/>
        <v>-1</v>
      </c>
      <c r="D66" s="38">
        <v>0.5</v>
      </c>
      <c r="E66" s="38">
        <v>2</v>
      </c>
      <c r="F66" s="13">
        <f t="shared" si="1"/>
        <v>-1</v>
      </c>
    </row>
    <row r="67" spans="2:6">
      <c r="B67" s="3" t="s">
        <v>25</v>
      </c>
      <c r="C67" s="10">
        <f t="shared" si="0"/>
        <v>1.2090619551221675</v>
      </c>
      <c r="D67" s="38">
        <v>7</v>
      </c>
      <c r="E67" s="38">
        <v>5</v>
      </c>
      <c r="F67" s="13">
        <f t="shared" si="1"/>
        <v>1.2090619551221675</v>
      </c>
    </row>
    <row r="68" spans="2:6">
      <c r="B68" s="3" t="s">
        <v>27</v>
      </c>
      <c r="C68" s="10">
        <f t="shared" si="0"/>
        <v>-1</v>
      </c>
      <c r="D68" s="38">
        <v>2</v>
      </c>
      <c r="E68" s="38">
        <v>0.5</v>
      </c>
      <c r="F68" s="13">
        <f t="shared" si="1"/>
        <v>-1</v>
      </c>
    </row>
    <row r="69" spans="2:6">
      <c r="B69" s="3" t="s">
        <v>29</v>
      </c>
      <c r="C69" s="10">
        <f t="shared" si="0"/>
        <v>0.60205999132796229</v>
      </c>
      <c r="D69" s="38">
        <v>4</v>
      </c>
      <c r="E69" s="38">
        <v>10</v>
      </c>
      <c r="F69" s="13">
        <f t="shared" si="1"/>
        <v>0.60205999132796229</v>
      </c>
    </row>
    <row r="70" spans="2:6">
      <c r="B70" s="3" t="s">
        <v>93</v>
      </c>
      <c r="C70" s="10">
        <f>LN(E70)</f>
        <v>1.6094379124341003</v>
      </c>
      <c r="D70" s="38" t="s">
        <v>114</v>
      </c>
      <c r="E70" s="38">
        <v>5</v>
      </c>
      <c r="F70" s="13">
        <f t="shared" si="1"/>
        <v>1.6094379124341003</v>
      </c>
    </row>
    <row r="71" spans="2:6">
      <c r="B71" s="3" t="s">
        <v>97</v>
      </c>
      <c r="C71" s="10">
        <f t="shared" si="0"/>
        <v>-0.33333333333333337</v>
      </c>
      <c r="D71" s="38">
        <v>2</v>
      </c>
      <c r="E71" s="38">
        <f>1/8</f>
        <v>0.125</v>
      </c>
      <c r="F71" s="13" t="s">
        <v>115</v>
      </c>
    </row>
    <row r="72" spans="2:6">
      <c r="B72" s="3" t="s">
        <v>116</v>
      </c>
      <c r="C72" s="10">
        <f t="shared" si="0"/>
        <v>-2</v>
      </c>
      <c r="D72" s="38">
        <v>0.1111111111111111</v>
      </c>
      <c r="E72" s="38">
        <v>3</v>
      </c>
      <c r="F72" s="13">
        <f t="shared" si="1"/>
        <v>-2</v>
      </c>
    </row>
    <row r="73" spans="2:6">
      <c r="B73" s="3" t="s">
        <v>105</v>
      </c>
      <c r="C73" s="10">
        <f>LN(E73)</f>
        <v>2.0794415416798357</v>
      </c>
      <c r="D73" s="38" t="s">
        <v>114</v>
      </c>
      <c r="E73" s="38">
        <v>8</v>
      </c>
      <c r="F73" s="13">
        <f t="shared" si="1"/>
        <v>2.0794415416798357</v>
      </c>
    </row>
    <row r="74" spans="2:6">
      <c r="B74" s="3" t="s">
        <v>117</v>
      </c>
      <c r="C74" s="10">
        <f t="shared" si="0"/>
        <v>1.1832946624549385</v>
      </c>
      <c r="D74" s="38">
        <v>10</v>
      </c>
      <c r="E74" s="38">
        <v>7</v>
      </c>
      <c r="F74" s="13">
        <f t="shared" si="1"/>
        <v>1.1832946624549385</v>
      </c>
    </row>
    <row r="75" spans="2:6">
      <c r="B75" s="3" t="s">
        <v>118</v>
      </c>
      <c r="C75" s="10">
        <f t="shared" si="0"/>
        <v>0.8450980400142567</v>
      </c>
      <c r="D75" s="38">
        <v>7</v>
      </c>
      <c r="E75" s="38">
        <v>10</v>
      </c>
      <c r="F75" s="13">
        <f t="shared" si="1"/>
        <v>0.8450980400142567</v>
      </c>
    </row>
    <row r="76" spans="2:6">
      <c r="B76" s="3" t="s">
        <v>119</v>
      </c>
      <c r="C76" s="10">
        <f t="shared" si="0"/>
        <v>2</v>
      </c>
      <c r="D76" s="38">
        <v>16</v>
      </c>
      <c r="E76" s="38">
        <v>4</v>
      </c>
      <c r="F76" s="13">
        <f t="shared" si="1"/>
        <v>2</v>
      </c>
    </row>
    <row r="87" spans="2:13">
      <c r="B87" s="50" t="s">
        <v>109</v>
      </c>
      <c r="C87" s="43"/>
      <c r="D87" s="44"/>
      <c r="E87" s="44"/>
      <c r="F87" s="51"/>
      <c r="G87" s="47"/>
      <c r="H87" s="51" t="s">
        <v>113</v>
      </c>
      <c r="I87" s="47"/>
      <c r="J87" s="56"/>
      <c r="K87" s="48"/>
      <c r="L87" s="56"/>
      <c r="M87" s="62" t="s">
        <v>120</v>
      </c>
    </row>
    <row r="88" spans="2:13">
      <c r="B88" s="50" t="s">
        <v>121</v>
      </c>
      <c r="C88" s="54" t="s">
        <v>122</v>
      </c>
      <c r="D88" s="54" t="s">
        <v>123</v>
      </c>
      <c r="E88" s="54" t="s">
        <v>124</v>
      </c>
      <c r="F88" s="52"/>
      <c r="G88" s="53"/>
      <c r="H88" s="52" t="s">
        <v>125</v>
      </c>
      <c r="I88" s="53" t="s">
        <v>126</v>
      </c>
      <c r="J88" s="57" t="s">
        <v>124</v>
      </c>
      <c r="K88" s="52" t="s">
        <v>127</v>
      </c>
      <c r="L88" s="56"/>
      <c r="M88" s="64" t="s">
        <v>1</v>
      </c>
    </row>
    <row r="89" spans="2:13">
      <c r="B89" s="45" t="s">
        <v>128</v>
      </c>
      <c r="C89" s="46">
        <v>2</v>
      </c>
      <c r="D89" s="46">
        <v>9</v>
      </c>
      <c r="E89" s="46">
        <v>12</v>
      </c>
      <c r="F89" s="49"/>
      <c r="G89" s="47"/>
      <c r="H89" s="68">
        <f>C89*360</f>
        <v>720</v>
      </c>
      <c r="I89" s="52">
        <f>D89*30</f>
        <v>270</v>
      </c>
      <c r="J89" s="61">
        <f>E89</f>
        <v>12</v>
      </c>
      <c r="K89" s="71">
        <f>(H89+I89+J89)/360</f>
        <v>2.7833333333333332</v>
      </c>
      <c r="L89" s="69"/>
      <c r="M89" s="63">
        <v>2.7833000000000001</v>
      </c>
    </row>
    <row r="90" spans="2:13">
      <c r="B90" s="45" t="s">
        <v>19</v>
      </c>
      <c r="C90" s="46">
        <v>4</v>
      </c>
      <c r="D90" s="46">
        <v>6</v>
      </c>
      <c r="E90" s="46">
        <v>2</v>
      </c>
      <c r="F90" s="49"/>
      <c r="G90" s="47"/>
      <c r="H90" s="68">
        <f t="shared" ref="H90:H92" si="2">C90*360</f>
        <v>1440</v>
      </c>
      <c r="I90" s="52">
        <f t="shared" ref="I90:I92" si="3">D90*30</f>
        <v>180</v>
      </c>
      <c r="J90" s="61">
        <f t="shared" ref="J90:J92" si="4">E90</f>
        <v>2</v>
      </c>
      <c r="K90" s="71">
        <f t="shared" ref="K90:K92" si="5">(H90+I90+J90)/360</f>
        <v>4.5055555555555555</v>
      </c>
      <c r="L90" s="69"/>
      <c r="M90" s="63">
        <v>4.5054999999999996</v>
      </c>
    </row>
    <row r="91" spans="2:13">
      <c r="B91" s="45" t="s">
        <v>21</v>
      </c>
      <c r="C91" s="46">
        <v>6</v>
      </c>
      <c r="D91" s="46">
        <v>5</v>
      </c>
      <c r="E91" s="46">
        <v>25</v>
      </c>
      <c r="F91" s="49"/>
      <c r="G91" s="47"/>
      <c r="H91" s="68">
        <f t="shared" si="2"/>
        <v>2160</v>
      </c>
      <c r="I91" s="52">
        <f t="shared" si="3"/>
        <v>150</v>
      </c>
      <c r="J91" s="61">
        <f t="shared" si="4"/>
        <v>25</v>
      </c>
      <c r="K91" s="71">
        <f t="shared" si="5"/>
        <v>6.4861111111111107</v>
      </c>
      <c r="L91" s="69"/>
      <c r="M91" s="63">
        <v>6.4861000000000004</v>
      </c>
    </row>
    <row r="92" spans="2:13">
      <c r="B92" s="45" t="s">
        <v>23</v>
      </c>
      <c r="C92" s="46">
        <v>1</v>
      </c>
      <c r="D92" s="46">
        <v>8</v>
      </c>
      <c r="E92" s="46">
        <v>15</v>
      </c>
      <c r="F92" s="49"/>
      <c r="G92" s="47"/>
      <c r="H92" s="68">
        <f t="shared" si="2"/>
        <v>360</v>
      </c>
      <c r="I92" s="52">
        <f t="shared" si="3"/>
        <v>240</v>
      </c>
      <c r="J92" s="61">
        <f t="shared" si="4"/>
        <v>15</v>
      </c>
      <c r="K92" s="71">
        <f t="shared" si="5"/>
        <v>1.7083333333333333</v>
      </c>
      <c r="L92" s="69"/>
      <c r="M92" s="63">
        <v>1.7082999999999999</v>
      </c>
    </row>
    <row r="93" spans="2:13" ht="29.25">
      <c r="B93" s="67" t="s">
        <v>129</v>
      </c>
      <c r="C93" s="54" t="s">
        <v>122</v>
      </c>
      <c r="D93" s="46"/>
      <c r="E93" s="46"/>
      <c r="F93" s="49"/>
      <c r="G93" s="47"/>
      <c r="H93" s="68" t="s">
        <v>122</v>
      </c>
      <c r="I93" s="51" t="s">
        <v>123</v>
      </c>
      <c r="J93" s="72" t="s">
        <v>124</v>
      </c>
      <c r="K93" s="52"/>
      <c r="L93" s="69"/>
      <c r="M93" s="64" t="s">
        <v>3</v>
      </c>
    </row>
    <row r="94" spans="2:13">
      <c r="B94" s="45" t="s">
        <v>128</v>
      </c>
      <c r="C94" s="73">
        <v>0.68330000000000002</v>
      </c>
      <c r="D94" s="46"/>
      <c r="E94" s="46"/>
      <c r="F94" s="49"/>
      <c r="G94" s="47"/>
      <c r="H94" s="74">
        <v>0</v>
      </c>
      <c r="I94" s="55">
        <f>(C94*360)/30</f>
        <v>8.1996000000000002</v>
      </c>
      <c r="J94" s="61">
        <f>0.1996*30</f>
        <v>5.9879999999999995</v>
      </c>
      <c r="K94" s="52"/>
      <c r="L94" s="69"/>
      <c r="M94" s="63" t="s">
        <v>130</v>
      </c>
    </row>
    <row r="95" spans="2:13">
      <c r="B95" s="45" t="s">
        <v>19</v>
      </c>
      <c r="C95" s="73">
        <v>7.7799999999999994E-2</v>
      </c>
      <c r="D95" s="46"/>
      <c r="E95" s="46"/>
      <c r="F95" s="49"/>
      <c r="G95" s="47"/>
      <c r="H95" s="74">
        <f t="shared" ref="H95:H97" si="6">(C95*360)/360</f>
        <v>7.7799999999999994E-2</v>
      </c>
      <c r="I95" s="55">
        <v>0</v>
      </c>
      <c r="J95" s="61">
        <f>0.93*30</f>
        <v>27.900000000000002</v>
      </c>
      <c r="K95" s="52"/>
      <c r="L95" s="69"/>
      <c r="M95" s="63" t="s">
        <v>131</v>
      </c>
    </row>
    <row r="96" spans="2:13">
      <c r="B96" s="45" t="s">
        <v>21</v>
      </c>
      <c r="C96" s="73">
        <v>2.9554999999999998</v>
      </c>
      <c r="D96" s="46"/>
      <c r="E96" s="46"/>
      <c r="F96" s="49"/>
      <c r="G96" s="47"/>
      <c r="H96" s="74">
        <v>2</v>
      </c>
      <c r="I96" s="55">
        <f>0.955*12</f>
        <v>11.459999999999999</v>
      </c>
      <c r="J96" s="61">
        <f>0.466*30</f>
        <v>13.98</v>
      </c>
      <c r="K96" s="52"/>
      <c r="L96" s="69"/>
      <c r="M96" s="63" t="s">
        <v>132</v>
      </c>
    </row>
    <row r="97" spans="2:13">
      <c r="B97" s="45" t="s">
        <v>23</v>
      </c>
      <c r="C97" s="73">
        <v>3.2665999999999999</v>
      </c>
      <c r="D97" s="46"/>
      <c r="E97" s="46"/>
      <c r="F97" s="49"/>
      <c r="G97" s="47"/>
      <c r="H97" s="75">
        <f t="shared" si="6"/>
        <v>3.2665999999999995</v>
      </c>
      <c r="I97" s="55">
        <f>0.267*12</f>
        <v>3.2040000000000002</v>
      </c>
      <c r="J97" s="61">
        <f>0.199*30</f>
        <v>5.9700000000000006</v>
      </c>
      <c r="K97" s="52"/>
      <c r="L97" s="69"/>
      <c r="M97" s="63" t="s">
        <v>133</v>
      </c>
    </row>
    <row r="98" spans="2:13">
      <c r="B98" s="50" t="s">
        <v>134</v>
      </c>
      <c r="C98" s="54" t="s">
        <v>135</v>
      </c>
      <c r="D98" s="54" t="s">
        <v>135</v>
      </c>
      <c r="E98" s="54" t="s">
        <v>135</v>
      </c>
      <c r="F98" s="54" t="s">
        <v>135</v>
      </c>
      <c r="G98" s="54" t="s">
        <v>135</v>
      </c>
      <c r="H98" s="55" t="s">
        <v>136</v>
      </c>
      <c r="I98" s="55" t="s">
        <v>137</v>
      </c>
      <c r="J98" s="55" t="s">
        <v>138</v>
      </c>
      <c r="K98" s="55"/>
      <c r="L98" s="61"/>
      <c r="M98" s="64" t="s">
        <v>5</v>
      </c>
    </row>
    <row r="99" spans="2:13">
      <c r="B99" s="45" t="s">
        <v>128</v>
      </c>
      <c r="C99" s="46" t="s">
        <v>139</v>
      </c>
      <c r="D99" s="46" t="s">
        <v>140</v>
      </c>
      <c r="E99" s="46" t="s">
        <v>141</v>
      </c>
      <c r="F99" s="58" t="s">
        <v>142</v>
      </c>
      <c r="G99" s="59" t="s">
        <v>143</v>
      </c>
      <c r="H99" s="76">
        <f>(10+33+27+48+8)/60</f>
        <v>2.1</v>
      </c>
      <c r="I99" s="52">
        <v>2</v>
      </c>
      <c r="J99" s="70">
        <f>0.1*60</f>
        <v>6</v>
      </c>
      <c r="K99" s="52"/>
      <c r="L99" s="69"/>
      <c r="M99" s="65" t="s">
        <v>144</v>
      </c>
    </row>
    <row r="100" spans="2:13">
      <c r="B100" s="45" t="s">
        <v>19</v>
      </c>
      <c r="C100" s="46" t="s">
        <v>145</v>
      </c>
      <c r="D100" s="46" t="s">
        <v>146</v>
      </c>
      <c r="E100" s="46" t="s">
        <v>147</v>
      </c>
      <c r="F100" s="58" t="s">
        <v>148</v>
      </c>
      <c r="G100" s="59" t="s">
        <v>149</v>
      </c>
      <c r="H100" s="68">
        <f>((15*60)+10+15+20+30+40)/60</f>
        <v>16.916666666666668</v>
      </c>
      <c r="I100" s="52">
        <v>16</v>
      </c>
      <c r="J100" s="61">
        <f>0.9166*60</f>
        <v>54.995999999999995</v>
      </c>
      <c r="K100" s="52"/>
      <c r="L100" s="69"/>
      <c r="M100" s="65" t="s">
        <v>150</v>
      </c>
    </row>
    <row r="101" spans="2:13">
      <c r="B101" s="45" t="s">
        <v>21</v>
      </c>
      <c r="C101" s="46" t="s">
        <v>151</v>
      </c>
      <c r="D101" s="46" t="s">
        <v>146</v>
      </c>
      <c r="E101" s="46" t="s">
        <v>152</v>
      </c>
      <c r="F101" s="58" t="s">
        <v>153</v>
      </c>
      <c r="G101" s="59" t="s">
        <v>154</v>
      </c>
      <c r="H101" s="68">
        <f>((60*26)+44+15+58+2+44)/60</f>
        <v>28.716666666666665</v>
      </c>
      <c r="I101" s="52">
        <v>28</v>
      </c>
      <c r="J101" s="61">
        <f>0.71666*60</f>
        <v>42.999600000000001</v>
      </c>
      <c r="K101" s="52"/>
      <c r="L101" s="69"/>
      <c r="M101" s="65" t="s">
        <v>155</v>
      </c>
    </row>
    <row r="102" spans="2:13">
      <c r="B102" s="45" t="s">
        <v>23</v>
      </c>
      <c r="C102" s="46" t="s">
        <v>156</v>
      </c>
      <c r="D102" s="46" t="s">
        <v>157</v>
      </c>
      <c r="E102" s="77" t="s">
        <v>158</v>
      </c>
      <c r="F102" s="60" t="s">
        <v>159</v>
      </c>
      <c r="G102" s="78" t="s">
        <v>160</v>
      </c>
      <c r="H102" s="68">
        <f>((120+300-180+360-240)+23-47+39-57)/60</f>
        <v>5.3</v>
      </c>
      <c r="I102" s="52">
        <v>5</v>
      </c>
      <c r="J102" s="61">
        <f>0.3*60</f>
        <v>18</v>
      </c>
      <c r="K102" s="48"/>
      <c r="L102" s="56"/>
      <c r="M102" s="66" t="s">
        <v>161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1a51fe7b-7c9b-43fe-aa6e-0a7fb8025442" xsi:nil="true"/>
    <TaxCatchAll xmlns="98ef73f7-5aa4-4f45-ae56-463025fb81c2" xsi:nil="true"/>
    <lcf76f155ced4ddcb4097134ff3c332f xmlns="1a51fe7b-7c9b-43fe-aa6e-0a7fb8025442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979D3FE2FAEE3439CCBD796E2FF627D" ma:contentTypeVersion="11" ma:contentTypeDescription="Crie um novo documento." ma:contentTypeScope="" ma:versionID="8f599fa5b874d0f3a97b3c8728f07c6d">
  <xsd:schema xmlns:xsd="http://www.w3.org/2001/XMLSchema" xmlns:xs="http://www.w3.org/2001/XMLSchema" xmlns:p="http://schemas.microsoft.com/office/2006/metadata/properties" xmlns:ns2="1a51fe7b-7c9b-43fe-aa6e-0a7fb8025442" xmlns:ns3="98ef73f7-5aa4-4f45-ae56-463025fb81c2" targetNamespace="http://schemas.microsoft.com/office/2006/metadata/properties" ma:root="true" ma:fieldsID="1ef0f907f2873a86ebe98637df3dc470" ns2:_="" ns3:_="">
    <xsd:import namespace="1a51fe7b-7c9b-43fe-aa6e-0a7fb8025442"/>
    <xsd:import namespace="98ef73f7-5aa4-4f45-ae56-463025fb81c2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51fe7b-7c9b-43fe-aa6e-0a7fb8025442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Marcações de imagem" ma:readOnly="false" ma:fieldId="{5cf76f15-5ced-4ddc-b409-7134ff3c332f}" ma:taxonomyMulti="true" ma:sspId="9909241e-d01b-4a73-875a-5dc875fd716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ef73f7-5aa4-4f45-ae56-463025fb81c2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bbc83df2-ff0e-4338-885a-52b1e79867f6}" ma:internalName="TaxCatchAll" ma:showField="CatchAllData" ma:web="98ef73f7-5aa4-4f45-ae56-463025fb81c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E7764C3-0A85-4F46-9E18-08407DB0FFB7}"/>
</file>

<file path=customXml/itemProps2.xml><?xml version="1.0" encoding="utf-8"?>
<ds:datastoreItem xmlns:ds="http://schemas.openxmlformats.org/officeDocument/2006/customXml" ds:itemID="{6227DB4C-EE4D-425A-B85C-6D0F402B9A1B}"/>
</file>

<file path=customXml/itemProps3.xml><?xml version="1.0" encoding="utf-8"?>
<ds:datastoreItem xmlns:ds="http://schemas.openxmlformats.org/officeDocument/2006/customXml" ds:itemID="{F34C120E-D7AD-442C-B3EF-D489ECCE524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Jean Cunha</dc:creator>
  <cp:keywords/>
  <dc:description/>
  <cp:lastModifiedBy/>
  <cp:revision/>
  <dcterms:created xsi:type="dcterms:W3CDTF">2025-08-08T23:41:52Z</dcterms:created>
  <dcterms:modified xsi:type="dcterms:W3CDTF">2025-08-19T15:46:28Z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0x010100F979D3FE2FAEE3439CCBD796E2FF627D</vt:lpwstr>
  </property>
  <property fmtid="{D5CDD505-2E9C-101B-9397-08002B2CF9AE}" pid="3" name="MediaServiceImageTags">
    <vt:lpwstr/>
  </property>
</Properties>
</file>