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fluen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<sst xmlns="http://schemas.openxmlformats.org/spreadsheetml/2006/main" count="137" uniqueCount="83">
  <si>
    <t xml:space="preserve">Características do rio</t>
  </si>
  <si>
    <t xml:space="preserve">1º Lançamento - esgotos domésticos</t>
  </si>
  <si>
    <t xml:space="preserve">2º Lançamento -esgostos industriais</t>
  </si>
  <si>
    <t xml:space="preserve">Tolerância da classe (mg/L)</t>
  </si>
  <si>
    <t xml:space="preserve">Qe</t>
  </si>
  <si>
    <t xml:space="preserve">m³/s</t>
  </si>
  <si>
    <t xml:space="preserve">Qi</t>
  </si>
  <si>
    <t xml:space="preserve">Qr</t>
  </si>
  <si>
    <t xml:space="preserve">ODe</t>
  </si>
  <si>
    <t xml:space="preserve">mg/L</t>
  </si>
  <si>
    <t xml:space="preserve">ODi</t>
  </si>
  <si>
    <t xml:space="preserve">ODsat</t>
  </si>
  <si>
    <t xml:space="preserve">DBOe</t>
  </si>
  <si>
    <t xml:space="preserve">DBOi</t>
  </si>
  <si>
    <t xml:space="preserve">ODr</t>
  </si>
  <si>
    <t xml:space="preserve">K1</t>
  </si>
  <si>
    <t xml:space="preserve">d^-1</t>
  </si>
  <si>
    <t xml:space="preserve">°C</t>
  </si>
  <si>
    <t xml:space="preserve">DBOr</t>
  </si>
  <si>
    <t xml:space="preserve">DBO demanda última</t>
  </si>
  <si>
    <t xml:space="preserve">R</t>
  </si>
  <si>
    <t xml:space="preserve">D</t>
  </si>
  <si>
    <t xml:space="preserve">Km</t>
  </si>
  <si>
    <t xml:space="preserve">K2</t>
  </si>
  <si>
    <t xml:space="preserve">População</t>
  </si>
  <si>
    <t xml:space="preserve">Hab</t>
  </si>
  <si>
    <t xml:space="preserve">Velocidade</t>
  </si>
  <si>
    <t xml:space="preserve">m/s</t>
  </si>
  <si>
    <t xml:space="preserve">Consumo
per capita</t>
  </si>
  <si>
    <t xml:space="preserve">L/hab.dia</t>
  </si>
  <si>
    <t xml:space="preserve">Temperatura</t>
  </si>
  <si>
    <t xml:space="preserve">1º Lançamento </t>
  </si>
  <si>
    <t xml:space="preserve">2º Lançamento </t>
  </si>
  <si>
    <t xml:space="preserve">Co</t>
  </si>
  <si>
    <t xml:space="preserve">Concentração de oxigênio no rio após a mistura com o despejo</t>
  </si>
  <si>
    <t xml:space="preserve">Qr'</t>
  </si>
  <si>
    <t xml:space="preserve">Nova vazão do rio</t>
  </si>
  <si>
    <t xml:space="preserve">Do</t>
  </si>
  <si>
    <t xml:space="preserve">Déficit de oxigênio no rio após a mistura com o despejo</t>
  </si>
  <si>
    <t xml:space="preserve">t'</t>
  </si>
  <si>
    <t xml:space="preserve">dias</t>
  </si>
  <si>
    <t xml:space="preserve">Tempo onde ocorre o lançamento desse despejo</t>
  </si>
  <si>
    <t xml:space="preserve">DBO5o</t>
  </si>
  <si>
    <t xml:space="preserve">Demanda bioquímica de oxigênio no rio após a mistura com o despejo</t>
  </si>
  <si>
    <t xml:space="preserve">ODr' = Ct</t>
  </si>
  <si>
    <t xml:space="preserve">Oxigênio dissolvido no momento que ocorre </t>
  </si>
  <si>
    <t xml:space="preserve">K1(t)</t>
  </si>
  <si>
    <t xml:space="preserve">Coeficiente de desoxigenação </t>
  </si>
  <si>
    <t xml:space="preserve">Lt</t>
  </si>
  <si>
    <t xml:space="preserve">Demanda última de oxigênio no momento que ocorre a mistura</t>
  </si>
  <si>
    <t xml:space="preserve">K2(t)</t>
  </si>
  <si>
    <t xml:space="preserve">Coeficiente de reaeração </t>
  </si>
  <si>
    <t xml:space="preserve">DBO5r'</t>
  </si>
  <si>
    <t xml:space="preserve">Nova DBO5 para o rio</t>
  </si>
  <si>
    <t xml:space="preserve">Kt (k1 corrigido)</t>
  </si>
  <si>
    <t xml:space="preserve">Constante para transformação da DBO5 para a DBO última</t>
  </si>
  <si>
    <t xml:space="preserve">Co'</t>
  </si>
  <si>
    <t xml:space="preserve">Lo</t>
  </si>
  <si>
    <t xml:space="preserve">Demanda última de oxigênio logo após a mistura</t>
  </si>
  <si>
    <t xml:space="preserve">Do'</t>
  </si>
  <si>
    <t xml:space="preserve">tc</t>
  </si>
  <si>
    <t xml:space="preserve">Tempo crítico (tempo onde ocorre a concentração mínima de oxigênio dissolvido)</t>
  </si>
  <si>
    <t xml:space="preserve">DBO5o'</t>
  </si>
  <si>
    <t xml:space="preserve">Dc</t>
  </si>
  <si>
    <t xml:space="preserve">Déficit crítico de oxigênio</t>
  </si>
  <si>
    <t xml:space="preserve">K1(t)'</t>
  </si>
  <si>
    <t xml:space="preserve">Cc</t>
  </si>
  <si>
    <t xml:space="preserve">Concentração crítica de oxigênio </t>
  </si>
  <si>
    <t xml:space="preserve">K2(t)'</t>
  </si>
  <si>
    <t xml:space="preserve">dc</t>
  </si>
  <si>
    <t xml:space="preserve">m</t>
  </si>
  <si>
    <t xml:space="preserve">Distância onde ocorre o defict crítico</t>
  </si>
  <si>
    <t xml:space="preserve">Kt' (k1' corrigido)</t>
  </si>
  <si>
    <t xml:space="preserve">Equivalente populacional</t>
  </si>
  <si>
    <t xml:space="preserve">hab</t>
  </si>
  <si>
    <t xml:space="preserve">Lo'</t>
  </si>
  <si>
    <t xml:space="preserve">tc'</t>
  </si>
  <si>
    <t xml:space="preserve">Dc'</t>
  </si>
  <si>
    <t xml:space="preserve">cc'&gt;tolerancia da classe</t>
  </si>
  <si>
    <t xml:space="preserve">Cc'</t>
  </si>
  <si>
    <t xml:space="preserve">t (dias)</t>
  </si>
  <si>
    <t xml:space="preserve">Ct (mg/L)</t>
  </si>
  <si>
    <t xml:space="preserve">ditancia (km)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</si>
</sst>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#,##0"/>
    <numFmt numFmtId="167" formatCode="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757575"/>
      <name val="Calibri"/>
      <family val="2"/>
    </font>
    <font>
      <sz val="10"/>
      <color rgb="FF000000"/>
      <name val="Calibri"/>
      <family val="2"/>
    </font>
    <font>
      <sz val="10"/>
      <color rgb="FF1A1A1A"/>
      <name val="Calibri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800" spc="-1" strike="noStrike">
                <a:solidFill>
                  <a:srgbClr val="757575"/>
                </a:solidFill>
                <a:latin typeface="Calibri"/>
                <a:ea typeface="Calibri"/>
              </a:rPr>
              <a:t>Perfil do Oxigênio Dissolvido - 1º Lançamento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Efluente!$B$32</c:f>
              <c:strCache>
                <c:ptCount val="1"/>
                <c:pt idx="0">
                  <c:v>Ct (mg/L)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Pt>
            <c:idx val="83"/>
            <c:marker>
              <c:symbol val="none"/>
            </c:marker>
          </c:dPt>
          <c:dLbls>
            <c:dLbl>
              <c:idx val="8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Efluente!$A$33:$A$170</c:f>
              <c:strCache>
                <c:ptCount val="138"/>
                <c:pt idx="0">
                  <c:v>0.00000</c:v>
                </c:pt>
                <c:pt idx="1">
                  <c:v>0.08086</c:v>
                </c:pt>
                <c:pt idx="2">
                  <c:v>0.16173</c:v>
                </c:pt>
                <c:pt idx="3">
                  <c:v>0.24259</c:v>
                </c:pt>
                <c:pt idx="4">
                  <c:v>0.32345</c:v>
                </c:pt>
                <c:pt idx="5">
                  <c:v>0.40431</c:v>
                </c:pt>
                <c:pt idx="6">
                  <c:v>0.48518</c:v>
                </c:pt>
                <c:pt idx="7">
                  <c:v>0.56604</c:v>
                </c:pt>
                <c:pt idx="8">
                  <c:v>0.64690</c:v>
                </c:pt>
                <c:pt idx="9">
                  <c:v>0.72777</c:v>
                </c:pt>
                <c:pt idx="10">
                  <c:v>0.80863</c:v>
                </c:pt>
                <c:pt idx="11">
                  <c:v>0.88949</c:v>
                </c:pt>
                <c:pt idx="12">
                  <c:v>0.97035</c:v>
                </c:pt>
                <c:pt idx="13">
                  <c:v>1.05122</c:v>
                </c:pt>
                <c:pt idx="14">
                  <c:v>1.13208</c:v>
                </c:pt>
                <c:pt idx="15">
                  <c:v>1.21294</c:v>
                </c:pt>
                <c:pt idx="16">
                  <c:v>1.29381</c:v>
                </c:pt>
                <c:pt idx="17">
                  <c:v>1.37467</c:v>
                </c:pt>
                <c:pt idx="18">
                  <c:v>1.45553</c:v>
                </c:pt>
                <c:pt idx="19">
                  <c:v>1.53639</c:v>
                </c:pt>
                <c:pt idx="20">
                  <c:v>1.61726</c:v>
                </c:pt>
                <c:pt idx="21">
                  <c:v>1.69812</c:v>
                </c:pt>
                <c:pt idx="22">
                  <c:v>1.77898</c:v>
                </c:pt>
                <c:pt idx="23">
                  <c:v>1.85985</c:v>
                </c:pt>
                <c:pt idx="24">
                  <c:v>1.94071</c:v>
                </c:pt>
                <c:pt idx="25">
                  <c:v>2.02157</c:v>
                </c:pt>
                <c:pt idx="26">
                  <c:v>2.10243</c:v>
                </c:pt>
                <c:pt idx="27">
                  <c:v>2.18330</c:v>
                </c:pt>
                <c:pt idx="28">
                  <c:v>2.26416</c:v>
                </c:pt>
                <c:pt idx="29">
                  <c:v>2.34502</c:v>
                </c:pt>
                <c:pt idx="30">
                  <c:v>2.42589</c:v>
                </c:pt>
                <c:pt idx="31">
                  <c:v>2.50675</c:v>
                </c:pt>
                <c:pt idx="32">
                  <c:v>2.58761</c:v>
                </c:pt>
                <c:pt idx="33">
                  <c:v>2.66847</c:v>
                </c:pt>
                <c:pt idx="34">
                  <c:v>2.74934</c:v>
                </c:pt>
                <c:pt idx="35">
                  <c:v>2.83020</c:v>
                </c:pt>
                <c:pt idx="36">
                  <c:v>2.91106</c:v>
                </c:pt>
                <c:pt idx="37">
                  <c:v>2.99193</c:v>
                </c:pt>
                <c:pt idx="38">
                  <c:v>3.07279</c:v>
                </c:pt>
                <c:pt idx="39">
                  <c:v>3.15365</c:v>
                </c:pt>
                <c:pt idx="40">
                  <c:v>3.23451</c:v>
                </c:pt>
                <c:pt idx="41">
                  <c:v>3.31538</c:v>
                </c:pt>
                <c:pt idx="42">
                  <c:v>3.39624</c:v>
                </c:pt>
                <c:pt idx="43">
                  <c:v>3.47710</c:v>
                </c:pt>
                <c:pt idx="44">
                  <c:v>3.55797</c:v>
                </c:pt>
                <c:pt idx="45">
                  <c:v>3.63883</c:v>
                </c:pt>
                <c:pt idx="46">
                  <c:v>3.71969</c:v>
                </c:pt>
                <c:pt idx="47">
                  <c:v>3.80055</c:v>
                </c:pt>
                <c:pt idx="48">
                  <c:v>3.88142</c:v>
                </c:pt>
                <c:pt idx="49">
                  <c:v>3.96228</c:v>
                </c:pt>
                <c:pt idx="50">
                  <c:v>4.04314</c:v>
                </c:pt>
                <c:pt idx="51">
                  <c:v>4.12401</c:v>
                </c:pt>
                <c:pt idx="52">
                  <c:v>4.20487</c:v>
                </c:pt>
                <c:pt idx="53">
                  <c:v>4.28573</c:v>
                </c:pt>
                <c:pt idx="54">
                  <c:v>4.36659</c:v>
                </c:pt>
                <c:pt idx="55">
                  <c:v>4.44746</c:v>
                </c:pt>
                <c:pt idx="56">
                  <c:v>4.52832</c:v>
                </c:pt>
                <c:pt idx="57">
                  <c:v>4.60918</c:v>
                </c:pt>
                <c:pt idx="58">
                  <c:v>4.69005</c:v>
                </c:pt>
                <c:pt idx="59">
                  <c:v>4.77091</c:v>
                </c:pt>
                <c:pt idx="60">
                  <c:v>4.85177</c:v>
                </c:pt>
                <c:pt idx="61">
                  <c:v>4.93263</c:v>
                </c:pt>
                <c:pt idx="62">
                  <c:v>5.01350</c:v>
                </c:pt>
                <c:pt idx="63">
                  <c:v>5.09436</c:v>
                </c:pt>
                <c:pt idx="64">
                  <c:v>5.17522</c:v>
                </c:pt>
                <c:pt idx="65">
                  <c:v>5.25609</c:v>
                </c:pt>
                <c:pt idx="66">
                  <c:v>5.33695</c:v>
                </c:pt>
                <c:pt idx="67">
                  <c:v>5.41781</c:v>
                </c:pt>
                <c:pt idx="68">
                  <c:v>5.49867</c:v>
                </c:pt>
                <c:pt idx="69">
                  <c:v>5.57954</c:v>
                </c:pt>
                <c:pt idx="70">
                  <c:v>5.66040</c:v>
                </c:pt>
                <c:pt idx="71">
                  <c:v>5.74126</c:v>
                </c:pt>
                <c:pt idx="72">
                  <c:v>5.82213</c:v>
                </c:pt>
                <c:pt idx="73">
                  <c:v>5.90299</c:v>
                </c:pt>
                <c:pt idx="74">
                  <c:v>5.98385</c:v>
                </c:pt>
                <c:pt idx="75">
                  <c:v>6.06471</c:v>
                </c:pt>
                <c:pt idx="76">
                  <c:v>6.14558</c:v>
                </c:pt>
                <c:pt idx="77">
                  <c:v>6.22644</c:v>
                </c:pt>
                <c:pt idx="78">
                  <c:v>6.30730</c:v>
                </c:pt>
                <c:pt idx="79">
                  <c:v>6.38817</c:v>
                </c:pt>
                <c:pt idx="80">
                  <c:v>6.46903</c:v>
                </c:pt>
                <c:pt idx="81">
                  <c:v>6.54989</c:v>
                </c:pt>
                <c:pt idx="82">
                  <c:v>6.63075</c:v>
                </c:pt>
                <c:pt idx="83">
                  <c:v>6.71162</c:v>
                </c:pt>
                <c:pt idx="84">
                  <c:v>6.79248</c:v>
                </c:pt>
                <c:pt idx="85">
                  <c:v>6.87334</c:v>
                </c:pt>
                <c:pt idx="86">
                  <c:v>6.95421</c:v>
                </c:pt>
                <c:pt idx="87">
                  <c:v>7.03507</c:v>
                </c:pt>
                <c:pt idx="88">
                  <c:v>7.11593</c:v>
                </c:pt>
                <c:pt idx="89">
                  <c:v>7.19679</c:v>
                </c:pt>
                <c:pt idx="90">
                  <c:v>7.27766</c:v>
                </c:pt>
                <c:pt idx="91">
                  <c:v>7.35852</c:v>
                </c:pt>
                <c:pt idx="92">
                  <c:v>7.43938</c:v>
                </c:pt>
                <c:pt idx="93">
                  <c:v>7.52025</c:v>
                </c:pt>
                <c:pt idx="94">
                  <c:v>7.60111</c:v>
                </c:pt>
                <c:pt idx="95">
                  <c:v>7.68197</c:v>
                </c:pt>
                <c:pt idx="96">
                  <c:v>7.76283</c:v>
                </c:pt>
                <c:pt idx="97">
                  <c:v>7.84370</c:v>
                </c:pt>
                <c:pt idx="98">
                  <c:v>7.92456</c:v>
                </c:pt>
                <c:pt idx="99">
                  <c:v>8.00542</c:v>
                </c:pt>
                <c:pt idx="100">
                  <c:v>8.08629</c:v>
                </c:pt>
                <c:pt idx="101">
                  <c:v>8.16715</c:v>
                </c:pt>
                <c:pt idx="102">
                  <c:v>8.24801</c:v>
                </c:pt>
                <c:pt idx="103">
                  <c:v>8.32887</c:v>
                </c:pt>
                <c:pt idx="104">
                  <c:v>8.40974</c:v>
                </c:pt>
                <c:pt idx="105">
                  <c:v>8.49060</c:v>
                </c:pt>
                <c:pt idx="106">
                  <c:v>8.57146</c:v>
                </c:pt>
                <c:pt idx="107">
                  <c:v>8.65233</c:v>
                </c:pt>
                <c:pt idx="108">
                  <c:v>8.73319</c:v>
                </c:pt>
                <c:pt idx="109">
                  <c:v>8.81405</c:v>
                </c:pt>
                <c:pt idx="110">
                  <c:v>8.89491</c:v>
                </c:pt>
                <c:pt idx="111">
                  <c:v>8.97578</c:v>
                </c:pt>
                <c:pt idx="112">
                  <c:v>9.05664</c:v>
                </c:pt>
                <c:pt idx="113">
                  <c:v>9.13750</c:v>
                </c:pt>
                <c:pt idx="114">
                  <c:v>9.21837</c:v>
                </c:pt>
                <c:pt idx="115">
                  <c:v>9.29923</c:v>
                </c:pt>
                <c:pt idx="116">
                  <c:v>9.38009</c:v>
                </c:pt>
                <c:pt idx="117">
                  <c:v>9.46095</c:v>
                </c:pt>
                <c:pt idx="118">
                  <c:v>9.54182</c:v>
                </c:pt>
                <c:pt idx="119">
                  <c:v>9.62268</c:v>
                </c:pt>
                <c:pt idx="120">
                  <c:v>9.70354</c:v>
                </c:pt>
                <c:pt idx="121">
                  <c:v>9.78441</c:v>
                </c:pt>
                <c:pt idx="122">
                  <c:v>9.86527</c:v>
                </c:pt>
                <c:pt idx="123">
                  <c:v>9.94613</c:v>
                </c:pt>
                <c:pt idx="124">
                  <c:v>10.02699</c:v>
                </c:pt>
                <c:pt idx="125">
                  <c:v>10.10786</c:v>
                </c:pt>
                <c:pt idx="126">
                  <c:v>10.18872</c:v>
                </c:pt>
                <c:pt idx="127">
                  <c:v>10.26958</c:v>
                </c:pt>
                <c:pt idx="128">
                  <c:v>10.35045</c:v>
                </c:pt>
                <c:pt idx="129">
                  <c:v>10.43131</c:v>
                </c:pt>
                <c:pt idx="130">
                  <c:v>10.51217</c:v>
                </c:pt>
                <c:pt idx="131">
                  <c:v>10.59303</c:v>
                </c:pt>
                <c:pt idx="132">
                  <c:v>10.67390</c:v>
                </c:pt>
                <c:pt idx="133">
                  <c:v>10.75476</c:v>
                </c:pt>
                <c:pt idx="134">
                  <c:v>10.83562</c:v>
                </c:pt>
                <c:pt idx="135">
                  <c:v>10.91649</c:v>
                </c:pt>
                <c:pt idx="136">
                  <c:v>10.99735</c:v>
                </c:pt>
                <c:pt idx="137">
                  <c:v>11.07821</c:v>
                </c:pt>
              </c:strCache>
            </c:strRef>
          </c:cat>
          <c:val>
            <c:numRef>
              <c:f>Efluente!$B$33:$B$170</c:f>
              <c:numCache>
                <c:formatCode>General</c:formatCode>
                <c:ptCount val="138"/>
                <c:pt idx="0">
                  <c:v>7.324880383</c:v>
                </c:pt>
                <c:pt idx="1">
                  <c:v>7.18342992121896</c:v>
                </c:pt>
                <c:pt idx="2">
                  <c:v>7.05577867681857</c:v>
                </c:pt>
                <c:pt idx="3">
                  <c:v>6.94088371844176</c:v>
                </c:pt>
                <c:pt idx="4">
                  <c:v>6.83777784639035</c:v>
                </c:pt>
                <c:pt idx="5">
                  <c:v>6.745564134124</c:v>
                </c:pt>
                <c:pt idx="6">
                  <c:v>6.6634108626335</c:v>
                </c:pt>
                <c:pt idx="7">
                  <c:v>6.59054681941881</c:v>
                </c:pt>
                <c:pt idx="8">
                  <c:v>6.52625693583676</c:v>
                </c:pt>
                <c:pt idx="9">
                  <c:v>6.46987823847062</c:v>
                </c:pt>
                <c:pt idx="10">
                  <c:v>6.42079609192585</c:v>
                </c:pt>
                <c:pt idx="11">
                  <c:v>6.37844071208203</c:v>
                </c:pt>
                <c:pt idx="12">
                  <c:v>6.34228393033966</c:v>
                </c:pt>
                <c:pt idx="13">
                  <c:v>6.3118361908012</c:v>
                </c:pt>
                <c:pt idx="14">
                  <c:v>6.28664376362471</c:v>
                </c:pt>
                <c:pt idx="15">
                  <c:v>6.26628615899487</c:v>
                </c:pt>
                <c:pt idx="16">
                  <c:v>6.25037372727518</c:v>
                </c:pt>
                <c:pt idx="17">
                  <c:v>6.23854543194396</c:v>
                </c:pt>
                <c:pt idx="18">
                  <c:v>6.23046678288065</c:v>
                </c:pt>
                <c:pt idx="19">
                  <c:v>6.22582791846366</c:v>
                </c:pt>
                <c:pt idx="20">
                  <c:v>6.22434182577103</c:v>
                </c:pt>
                <c:pt idx="21">
                  <c:v>6.22574268893237</c:v>
                </c:pt>
                <c:pt idx="22">
                  <c:v>6.22978435647833</c:v>
                </c:pt>
                <c:pt idx="23">
                  <c:v>6.236238918987</c:v>
                </c:pt>
                <c:pt idx="24">
                  <c:v>6.24489538922755</c:v>
                </c:pt>
                <c:pt idx="25">
                  <c:v>6.25555847735589</c:v>
                </c:pt>
                <c:pt idx="26">
                  <c:v>6.26804745433577</c:v>
                </c:pt>
                <c:pt idx="27">
                  <c:v>6.28219509723608</c:v>
                </c:pt>
                <c:pt idx="28">
                  <c:v>6.29784671051195</c:v>
                </c:pt>
                <c:pt idx="29">
                  <c:v>6.31485921780119</c:v>
                </c:pt>
                <c:pt idx="30">
                  <c:v>6.3331003191612</c:v>
                </c:pt>
                <c:pt idx="31">
                  <c:v>6.35244770903652</c:v>
                </c:pt>
                <c:pt idx="32">
                  <c:v>6.37278835058606</c:v>
                </c:pt>
                <c:pt idx="33">
                  <c:v>6.39401780231385</c:v>
                </c:pt>
                <c:pt idx="34">
                  <c:v>6.41603959323848</c:v>
                </c:pt>
                <c:pt idx="35">
                  <c:v>6.43876464310789</c:v>
                </c:pt>
                <c:pt idx="36">
                  <c:v>6.46211072441707</c:v>
                </c:pt>
                <c:pt idx="37">
                  <c:v>6.4860019632198</c:v>
                </c:pt>
                <c:pt idx="38">
                  <c:v>6.51036837594202</c:v>
                </c:pt>
                <c:pt idx="39">
                  <c:v>6.53514543960521</c:v>
                </c:pt>
                <c:pt idx="40">
                  <c:v>6.56027369305488</c:v>
                </c:pt>
                <c:pt idx="41">
                  <c:v>6.58569836696214</c:v>
                </c:pt>
                <c:pt idx="42">
                  <c:v>6.61136904052697</c:v>
                </c:pt>
                <c:pt idx="43">
                  <c:v>6.63723932296096</c:v>
                </c:pt>
                <c:pt idx="44">
                  <c:v>6.66326655796542</c:v>
                </c:pt>
                <c:pt idx="45">
                  <c:v>6.68941154954933</c:v>
                </c:pt>
                <c:pt idx="46">
                  <c:v>6.71563830765068</c:v>
                </c:pt>
                <c:pt idx="47">
                  <c:v>6.74191381213516</c:v>
                </c:pt>
                <c:pt idx="48">
                  <c:v>6.7682077938491</c:v>
                </c:pt>
                <c:pt idx="49">
                  <c:v>6.79449253149836</c:v>
                </c:pt>
                <c:pt idx="50">
                  <c:v>6.82074266321368</c:v>
                </c:pt>
                <c:pt idx="51">
                  <c:v>6.84693501174466</c:v>
                </c:pt>
                <c:pt idx="52">
                  <c:v>6.87304842230088</c:v>
                </c:pt>
                <c:pt idx="53">
                  <c:v>6.89906361212917</c:v>
                </c:pt>
                <c:pt idx="54">
                  <c:v>6.92496303098176</c:v>
                </c:pt>
                <c:pt idx="55">
                  <c:v>6.95073073169065</c:v>
                </c:pt>
                <c:pt idx="56">
                  <c:v>6.97635225012013</c:v>
                </c:pt>
                <c:pt idx="57">
                  <c:v>7.00181449382197</c:v>
                </c:pt>
                <c:pt idx="58">
                  <c:v>7.02710563876592</c:v>
                </c:pt>
                <c:pt idx="59">
                  <c:v>7.05221503356382</c:v>
                </c:pt>
                <c:pt idx="60">
                  <c:v>7.07713311064728</c:v>
                </c:pt>
                <c:pt idx="61">
                  <c:v>7.10185130389757</c:v>
                </c:pt>
                <c:pt idx="62">
                  <c:v>7.12636197226287</c:v>
                </c:pt>
                <c:pt idx="63">
                  <c:v>7.15065832893107</c:v>
                </c:pt>
                <c:pt idx="64">
                  <c:v>7.17473437565764</c:v>
                </c:pt>
                <c:pt idx="65">
                  <c:v>7.19858484187682</c:v>
                </c:pt>
                <c:pt idx="66">
                  <c:v>7.22220512825122</c:v>
                </c:pt>
                <c:pt idx="67">
                  <c:v>7.24559125433963</c:v>
                </c:pt>
                <c:pt idx="68">
                  <c:v>7.26873981008592</c:v>
                </c:pt>
                <c:pt idx="69">
                  <c:v>7.29164791085343</c:v>
                </c:pt>
                <c:pt idx="70">
                  <c:v>7.31431315574897</c:v>
                </c:pt>
                <c:pt idx="71">
                  <c:v>7.33673358899882</c:v>
                </c:pt>
                <c:pt idx="72">
                  <c:v>7.35890766415673</c:v>
                </c:pt>
                <c:pt idx="73">
                  <c:v>7.38083421093904</c:v>
                </c:pt>
                <c:pt idx="74">
                  <c:v>7.40251240449748</c:v>
                </c:pt>
                <c:pt idx="75">
                  <c:v>7.42394173695345</c:v>
                </c:pt>
                <c:pt idx="76">
                  <c:v>7.44512199103024</c:v>
                </c:pt>
                <c:pt idx="77">
                  <c:v>7.46605321563179</c:v>
                </c:pt>
                <c:pt idx="78">
                  <c:v>7.48673570322705</c:v>
                </c:pt>
                <c:pt idx="79">
                  <c:v>7.50716996890947</c:v>
                </c:pt>
                <c:pt idx="80">
                  <c:v>7.52735673101034</c:v>
                </c:pt>
                <c:pt idx="81">
                  <c:v>7.54729689315369</c:v>
                </c:pt>
                <c:pt idx="82">
                  <c:v>7.56699152764815</c:v>
                </c:pt>
                <c:pt idx="83">
                  <c:v>7.58644186011914</c:v>
                </c:pt>
                <c:pt idx="84">
                  <c:v>7.60564925529146</c:v>
                </c:pt>
                <c:pt idx="85">
                  <c:v>7.62461520383881</c:v>
                </c:pt>
                <c:pt idx="86">
                  <c:v>7.64334131022302</c:v>
                </c:pt>
                <c:pt idx="87">
                  <c:v>7.66182928145101</c:v>
                </c:pt>
                <c:pt idx="88">
                  <c:v>7.68008091668301</c:v>
                </c:pt>
                <c:pt idx="89">
                  <c:v>7.69809809763008</c:v>
                </c:pt>
                <c:pt idx="90">
                  <c:v>7.71588277968366</c:v>
                </c:pt>
                <c:pt idx="91">
                  <c:v>7.73343698372386</c:v>
                </c:pt>
                <c:pt idx="92">
                  <c:v>7.75076278855711</c:v>
                </c:pt>
                <c:pt idx="93">
                  <c:v>7.76786232393731</c:v>
                </c:pt>
                <c:pt idx="94">
                  <c:v>7.78473776412799</c:v>
                </c:pt>
                <c:pt idx="95">
                  <c:v>7.80139132196604</c:v>
                </c:pt>
                <c:pt idx="96">
                  <c:v>7.81782524339026</c:v>
                </c:pt>
                <c:pt idx="97">
                  <c:v>7.83404180240093</c:v>
                </c:pt>
                <c:pt idx="98">
                  <c:v>7.85004329641879</c:v>
                </c:pt>
                <c:pt idx="99">
                  <c:v>7.86583204201418</c:v>
                </c:pt>
                <c:pt idx="100">
                  <c:v>7.88141037097918</c:v>
                </c:pt>
                <c:pt idx="101">
                  <c:v>7.8967806267177</c:v>
                </c:pt>
                <c:pt idx="102">
                  <c:v>7.91194516093</c:v>
                </c:pt>
                <c:pt idx="103">
                  <c:v>7.92690633057007</c:v>
                </c:pt>
                <c:pt idx="104">
                  <c:v>7.94166649505575</c:v>
                </c:pt>
                <c:pt idx="105">
                  <c:v>7.95622801371289</c:v>
                </c:pt>
                <c:pt idx="106">
                  <c:v>7.97059324343634</c:v>
                </c:pt>
                <c:pt idx="107">
                  <c:v>7.98476453655164</c:v>
                </c:pt>
                <c:pt idx="108">
                  <c:v>7.99874423886251</c:v>
                </c:pt>
                <c:pt idx="109">
                  <c:v>8.0125346878704</c:v>
                </c:pt>
                <c:pt idx="110">
                  <c:v>8.02613821115322</c:v>
                </c:pt>
                <c:pt idx="111">
                  <c:v>8.03955712489147</c:v>
                </c:pt>
                <c:pt idx="112">
                  <c:v>8.05279373253052</c:v>
                </c:pt>
                <c:pt idx="113">
                  <c:v>8.06585032356909</c:v>
                </c:pt>
                <c:pt idx="114">
                  <c:v>8.07872917246429</c:v>
                </c:pt>
                <c:pt idx="115">
                  <c:v>8.09143253764441</c:v>
                </c:pt>
                <c:pt idx="116">
                  <c:v>8.10396266062143</c:v>
                </c:pt>
                <c:pt idx="117">
                  <c:v>8.11632176519549</c:v>
                </c:pt>
                <c:pt idx="118">
                  <c:v>8.12851205674452</c:v>
                </c:pt>
                <c:pt idx="119">
                  <c:v>8.14053572159239</c:v>
                </c:pt>
                <c:pt idx="120">
                  <c:v>8.15239492644955</c:v>
                </c:pt>
                <c:pt idx="121">
                  <c:v>8.16409181792066</c:v>
                </c:pt>
                <c:pt idx="122">
                  <c:v>8.1756285220739</c:v>
                </c:pt>
                <c:pt idx="123">
                  <c:v>8.18700714406728</c:v>
                </c:pt>
                <c:pt idx="124">
                  <c:v>8.19822976782738</c:v>
                </c:pt>
                <c:pt idx="125">
                  <c:v>8.2092984557765</c:v>
                </c:pt>
                <c:pt idx="126">
                  <c:v>8.22021524860428</c:v>
                </c:pt>
                <c:pt idx="127">
                  <c:v>8.23098216508033</c:v>
                </c:pt>
                <c:pt idx="128">
                  <c:v>8.24160120190454</c:v>
                </c:pt>
                <c:pt idx="129">
                  <c:v>8.25207433359204</c:v>
                </c:pt>
                <c:pt idx="130">
                  <c:v>8.26240351238998</c:v>
                </c:pt>
                <c:pt idx="131">
                  <c:v>8.2725906682235</c:v>
                </c:pt>
                <c:pt idx="132">
                  <c:v>8.28263770866851</c:v>
                </c:pt>
                <c:pt idx="133">
                  <c:v>8.29254651894899</c:v>
                </c:pt>
                <c:pt idx="134">
                  <c:v>8.30231896195675</c:v>
                </c:pt>
                <c:pt idx="135">
                  <c:v>8.31195687829176</c:v>
                </c:pt>
                <c:pt idx="136">
                  <c:v>8.32146208632116</c:v>
                </c:pt>
                <c:pt idx="137">
                  <c:v>8.33083638225551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82549686"/>
        <c:axId val="84477516"/>
      </c:lineChart>
      <c:catAx>
        <c:axId val="825496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t (dias)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4477516"/>
        <c:crosses val="autoZero"/>
        <c:auto val="1"/>
        <c:lblAlgn val="ctr"/>
        <c:lblOffset val="100"/>
        <c:noMultiLvlLbl val="0"/>
      </c:catAx>
      <c:valAx>
        <c:axId val="84477516"/>
        <c:scaling>
          <c:orientation val="minMax"/>
        </c:scaling>
        <c:delete val="0"/>
        <c:axPos val="l"/>
        <c:majorGridlines>
          <c:spPr>
            <a:ln w="6480">
              <a:solidFill>
                <a:srgbClr val="fffff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Ct (mg/L)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254968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800" spc="-1" strike="noStrike">
                <a:solidFill>
                  <a:srgbClr val="757575"/>
                </a:solidFill>
                <a:latin typeface="Calibri"/>
                <a:ea typeface="Calibri"/>
              </a:rPr>
              <a:t>Perfil do Oxigênio Dissolvido - 2º Lançamento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Efluente!$L$32</c:f>
              <c:strCache>
                <c:ptCount val="1"/>
                <c:pt idx="0">
                  <c:v>Ct (mg/L)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Efluente!$K$33:$K$166</c:f>
              <c:strCache>
                <c:ptCount val="134"/>
                <c:pt idx="0">
                  <c:v>0.00000</c:v>
                </c:pt>
                <c:pt idx="1">
                  <c:v>0.08086</c:v>
                </c:pt>
                <c:pt idx="2">
                  <c:v>0.16173</c:v>
                </c:pt>
                <c:pt idx="3">
                  <c:v>0.24259</c:v>
                </c:pt>
                <c:pt idx="4">
                  <c:v>0.32345</c:v>
                </c:pt>
                <c:pt idx="5">
                  <c:v>0.40431</c:v>
                </c:pt>
                <c:pt idx="6">
                  <c:v>0.48518</c:v>
                </c:pt>
                <c:pt idx="7">
                  <c:v>0.56604</c:v>
                </c:pt>
                <c:pt idx="8">
                  <c:v>0.64690</c:v>
                </c:pt>
                <c:pt idx="9">
                  <c:v>0.72777</c:v>
                </c:pt>
                <c:pt idx="10">
                  <c:v>0.80863</c:v>
                </c:pt>
                <c:pt idx="11">
                  <c:v>0.88949</c:v>
                </c:pt>
                <c:pt idx="12">
                  <c:v>0.97035</c:v>
                </c:pt>
                <c:pt idx="13">
                  <c:v>1.05122</c:v>
                </c:pt>
                <c:pt idx="14">
                  <c:v>1.13208</c:v>
                </c:pt>
                <c:pt idx="15">
                  <c:v>1.21294</c:v>
                </c:pt>
                <c:pt idx="16">
                  <c:v>1.29381</c:v>
                </c:pt>
                <c:pt idx="17">
                  <c:v>1.37467</c:v>
                </c:pt>
                <c:pt idx="18">
                  <c:v>1.45553</c:v>
                </c:pt>
                <c:pt idx="19">
                  <c:v>1.53639</c:v>
                </c:pt>
                <c:pt idx="20">
                  <c:v>1.61726</c:v>
                </c:pt>
                <c:pt idx="21">
                  <c:v>1.69812</c:v>
                </c:pt>
                <c:pt idx="22">
                  <c:v>1.77898</c:v>
                </c:pt>
                <c:pt idx="23">
                  <c:v>1.85985</c:v>
                </c:pt>
                <c:pt idx="24">
                  <c:v>1.94071</c:v>
                </c:pt>
                <c:pt idx="25">
                  <c:v>2.02157</c:v>
                </c:pt>
                <c:pt idx="26">
                  <c:v>2.10243</c:v>
                </c:pt>
                <c:pt idx="27">
                  <c:v>2.18330</c:v>
                </c:pt>
                <c:pt idx="28">
                  <c:v>2.26416</c:v>
                </c:pt>
                <c:pt idx="29">
                  <c:v>2.34502</c:v>
                </c:pt>
                <c:pt idx="30">
                  <c:v>2.42589</c:v>
                </c:pt>
                <c:pt idx="31">
                  <c:v>2.50675</c:v>
                </c:pt>
                <c:pt idx="32">
                  <c:v>2.58761</c:v>
                </c:pt>
                <c:pt idx="33">
                  <c:v>2.66847</c:v>
                </c:pt>
                <c:pt idx="34">
                  <c:v>2.74934</c:v>
                </c:pt>
                <c:pt idx="35">
                  <c:v>2.83020</c:v>
                </c:pt>
                <c:pt idx="36">
                  <c:v>2.91106</c:v>
                </c:pt>
                <c:pt idx="37">
                  <c:v>2.99193</c:v>
                </c:pt>
                <c:pt idx="38">
                  <c:v>3.07279</c:v>
                </c:pt>
                <c:pt idx="39">
                  <c:v>3.15365</c:v>
                </c:pt>
                <c:pt idx="40">
                  <c:v>3.23451</c:v>
                </c:pt>
                <c:pt idx="41">
                  <c:v>3.31538</c:v>
                </c:pt>
                <c:pt idx="42">
                  <c:v>3.39624</c:v>
                </c:pt>
                <c:pt idx="43">
                  <c:v>3.47710</c:v>
                </c:pt>
                <c:pt idx="44">
                  <c:v>3.55797</c:v>
                </c:pt>
                <c:pt idx="45">
                  <c:v>3.63883</c:v>
                </c:pt>
                <c:pt idx="46">
                  <c:v>3.71969</c:v>
                </c:pt>
                <c:pt idx="47">
                  <c:v>3.80055</c:v>
                </c:pt>
                <c:pt idx="48">
                  <c:v>3.88142</c:v>
                </c:pt>
                <c:pt idx="49">
                  <c:v>3.96228</c:v>
                </c:pt>
                <c:pt idx="50">
                  <c:v>4.04314</c:v>
                </c:pt>
                <c:pt idx="51">
                  <c:v>4.12401</c:v>
                </c:pt>
                <c:pt idx="52">
                  <c:v>4.20487</c:v>
                </c:pt>
                <c:pt idx="53">
                  <c:v>4.28573</c:v>
                </c:pt>
                <c:pt idx="54">
                  <c:v>4.36659</c:v>
                </c:pt>
                <c:pt idx="55">
                  <c:v>4.44746</c:v>
                </c:pt>
                <c:pt idx="56">
                  <c:v>4.52832</c:v>
                </c:pt>
                <c:pt idx="57">
                  <c:v>4.60918</c:v>
                </c:pt>
                <c:pt idx="58">
                  <c:v>4.69005</c:v>
                </c:pt>
                <c:pt idx="59">
                  <c:v>4.77091</c:v>
                </c:pt>
                <c:pt idx="60">
                  <c:v>4.85177</c:v>
                </c:pt>
                <c:pt idx="61">
                  <c:v>4.93263</c:v>
                </c:pt>
                <c:pt idx="62">
                  <c:v>5.01350</c:v>
                </c:pt>
                <c:pt idx="63">
                  <c:v>5.09436</c:v>
                </c:pt>
                <c:pt idx="64">
                  <c:v>5.17522</c:v>
                </c:pt>
                <c:pt idx="65">
                  <c:v>5.25609</c:v>
                </c:pt>
                <c:pt idx="66">
                  <c:v>5.33695</c:v>
                </c:pt>
                <c:pt idx="67">
                  <c:v>5.41781</c:v>
                </c:pt>
                <c:pt idx="68">
                  <c:v>5.49867</c:v>
                </c:pt>
                <c:pt idx="69">
                  <c:v>5.57954</c:v>
                </c:pt>
                <c:pt idx="70">
                  <c:v>5.66040</c:v>
                </c:pt>
                <c:pt idx="71">
                  <c:v>5.74126</c:v>
                </c:pt>
                <c:pt idx="72">
                  <c:v>5.82213</c:v>
                </c:pt>
                <c:pt idx="73">
                  <c:v>5.90299</c:v>
                </c:pt>
                <c:pt idx="74">
                  <c:v>5.98385</c:v>
                </c:pt>
                <c:pt idx="75">
                  <c:v>6.06471</c:v>
                </c:pt>
                <c:pt idx="76">
                  <c:v>6.14558</c:v>
                </c:pt>
                <c:pt idx="77">
                  <c:v>6.22644</c:v>
                </c:pt>
                <c:pt idx="78">
                  <c:v>6.30730</c:v>
                </c:pt>
                <c:pt idx="79">
                  <c:v>6.38817</c:v>
                </c:pt>
                <c:pt idx="80">
                  <c:v>6.46903</c:v>
                </c:pt>
                <c:pt idx="81">
                  <c:v>6.54989</c:v>
                </c:pt>
                <c:pt idx="82">
                  <c:v>6.63075</c:v>
                </c:pt>
                <c:pt idx="83">
                  <c:v>6.71162</c:v>
                </c:pt>
                <c:pt idx="84">
                  <c:v>6.79248</c:v>
                </c:pt>
                <c:pt idx="85">
                  <c:v>6.87334</c:v>
                </c:pt>
                <c:pt idx="86">
                  <c:v>6.95421</c:v>
                </c:pt>
                <c:pt idx="87">
                  <c:v>7.03507</c:v>
                </c:pt>
                <c:pt idx="88">
                  <c:v>7.11593</c:v>
                </c:pt>
                <c:pt idx="89">
                  <c:v>7.19679</c:v>
                </c:pt>
                <c:pt idx="90">
                  <c:v>7.27766</c:v>
                </c:pt>
                <c:pt idx="91">
                  <c:v>7.35852</c:v>
                </c:pt>
                <c:pt idx="92">
                  <c:v>7.43938</c:v>
                </c:pt>
                <c:pt idx="93">
                  <c:v>7.52025</c:v>
                </c:pt>
                <c:pt idx="94">
                  <c:v>7.60111</c:v>
                </c:pt>
                <c:pt idx="95">
                  <c:v>7.68197</c:v>
                </c:pt>
                <c:pt idx="96">
                  <c:v>7.76283</c:v>
                </c:pt>
                <c:pt idx="97">
                  <c:v>7.84370</c:v>
                </c:pt>
                <c:pt idx="98">
                  <c:v>7.92456</c:v>
                </c:pt>
                <c:pt idx="99">
                  <c:v>8.00542</c:v>
                </c:pt>
                <c:pt idx="100">
                  <c:v>8.08629</c:v>
                </c:pt>
                <c:pt idx="101">
                  <c:v>8.16715</c:v>
                </c:pt>
                <c:pt idx="102">
                  <c:v>8.24801</c:v>
                </c:pt>
                <c:pt idx="103">
                  <c:v>8.32887</c:v>
                </c:pt>
                <c:pt idx="104">
                  <c:v>8.40974</c:v>
                </c:pt>
                <c:pt idx="105">
                  <c:v>8.49060</c:v>
                </c:pt>
                <c:pt idx="106">
                  <c:v>8.57146</c:v>
                </c:pt>
                <c:pt idx="107">
                  <c:v>8.65233</c:v>
                </c:pt>
                <c:pt idx="108">
                  <c:v>8.73319</c:v>
                </c:pt>
                <c:pt idx="109">
                  <c:v>8.81405</c:v>
                </c:pt>
                <c:pt idx="110">
                  <c:v>8.89491</c:v>
                </c:pt>
                <c:pt idx="111">
                  <c:v>8.97578</c:v>
                </c:pt>
                <c:pt idx="112">
                  <c:v>9.05664</c:v>
                </c:pt>
                <c:pt idx="113">
                  <c:v>9.13750</c:v>
                </c:pt>
                <c:pt idx="114">
                  <c:v>9.21837</c:v>
                </c:pt>
                <c:pt idx="115">
                  <c:v>9.29923</c:v>
                </c:pt>
                <c:pt idx="116">
                  <c:v>9.38009</c:v>
                </c:pt>
                <c:pt idx="117">
                  <c:v>9.46095</c:v>
                </c:pt>
                <c:pt idx="118">
                  <c:v>9.54182</c:v>
                </c:pt>
                <c:pt idx="119">
                  <c:v>9.62268</c:v>
                </c:pt>
                <c:pt idx="120">
                  <c:v>9.70354</c:v>
                </c:pt>
                <c:pt idx="121">
                  <c:v>9.78441</c:v>
                </c:pt>
                <c:pt idx="122">
                  <c:v>9.86527</c:v>
                </c:pt>
                <c:pt idx="123">
                  <c:v>9.94613</c:v>
                </c:pt>
                <c:pt idx="124">
                  <c:v>10.02699</c:v>
                </c:pt>
                <c:pt idx="125">
                  <c:v>10.10786</c:v>
                </c:pt>
                <c:pt idx="126">
                  <c:v>10.18872</c:v>
                </c:pt>
                <c:pt idx="127">
                  <c:v>10.26958</c:v>
                </c:pt>
                <c:pt idx="128">
                  <c:v>10.35045</c:v>
                </c:pt>
                <c:pt idx="129">
                  <c:v>10.43131</c:v>
                </c:pt>
                <c:pt idx="130">
                  <c:v>10.51217</c:v>
                </c:pt>
                <c:pt idx="131">
                  <c:v>10.59303</c:v>
                </c:pt>
                <c:pt idx="132">
                  <c:v>10.67390</c:v>
                </c:pt>
                <c:pt idx="133">
                  <c:v>10.75476</c:v>
                </c:pt>
              </c:strCache>
            </c:strRef>
          </c:cat>
          <c:val>
            <c:numRef>
              <c:f>Efluente!$L$33:$L$166</c:f>
              <c:numCache>
                <c:formatCode>General</c:formatCode>
                <c:ptCount val="134"/>
                <c:pt idx="0">
                  <c:v>4.874373156</c:v>
                </c:pt>
                <c:pt idx="1">
                  <c:v>4.54781012852389</c:v>
                </c:pt>
                <c:pt idx="2">
                  <c:v>4.25620821750685</c:v>
                </c:pt>
                <c:pt idx="3">
                  <c:v>3.99684111004878</c:v>
                </c:pt>
                <c:pt idx="4">
                  <c:v>3.76718253035762</c:v>
                </c:pt>
                <c:pt idx="5">
                  <c:v>3.56489177566861</c:v>
                </c:pt>
                <c:pt idx="6">
                  <c:v>3.38780029417301</c:v>
                </c:pt>
                <c:pt idx="7">
                  <c:v>3.2338992299588</c:v>
                </c:pt>
                <c:pt idx="8">
                  <c:v>3.10132786536291</c:v>
                </c:pt>
                <c:pt idx="9">
                  <c:v>2.98836289614241</c:v>
                </c:pt>
                <c:pt idx="10">
                  <c:v>2.89340847952016</c:v>
                </c:pt>
                <c:pt idx="11">
                  <c:v>2.81498699947374</c:v>
                </c:pt>
                <c:pt idx="12">
                  <c:v>2.75173049763981</c:v>
                </c:pt>
                <c:pt idx="13">
                  <c:v>2.70237272192079</c:v>
                </c:pt>
                <c:pt idx="14">
                  <c:v>2.66574174832877</c:v>
                </c:pt>
                <c:pt idx="15">
                  <c:v>2.64075313480118</c:v>
                </c:pt>
                <c:pt idx="16">
                  <c:v>2.62640356869212</c:v>
                </c:pt>
                <c:pt idx="17">
                  <c:v>2.62176497239913</c:v>
                </c:pt>
                <c:pt idx="18">
                  <c:v>2.62597903414262</c:v>
                </c:pt>
                <c:pt idx="19">
                  <c:v>2.63825213328883</c:v>
                </c:pt>
                <c:pt idx="20">
                  <c:v>2.65785063169565</c:v>
                </c:pt>
                <c:pt idx="21">
                  <c:v>2.68409650537141</c:v>
                </c:pt>
                <c:pt idx="22">
                  <c:v>2.7163632904319</c:v>
                </c:pt>
                <c:pt idx="23">
                  <c:v>2.75407232260449</c:v>
                </c:pt>
                <c:pt idx="24">
                  <c:v>2.79668924783128</c:v>
                </c:pt>
                <c:pt idx="25">
                  <c:v>2.84372078493157</c:v>
                </c:pt>
                <c:pt idx="26">
                  <c:v>2.89471172209703</c:v>
                </c:pt>
                <c:pt idx="27">
                  <c:v>2.94924213037872</c:v>
                </c:pt>
                <c:pt idx="28">
                  <c:v>3.00692477853689</c:v>
                </c:pt>
                <c:pt idx="29">
                  <c:v>3.0674027347493</c:v>
                </c:pt>
                <c:pt idx="30">
                  <c:v>3.13034714171787</c:v>
                </c:pt>
                <c:pt idx="31">
                  <c:v>3.1954551526821</c:v>
                </c:pt>
                <c:pt idx="32">
                  <c:v>3.26244801674667</c:v>
                </c:pt>
                <c:pt idx="33">
                  <c:v>3.33106930276526</c:v>
                </c:pt>
                <c:pt idx="34">
                  <c:v>3.40108325179661</c:v>
                </c:pt>
                <c:pt idx="35">
                  <c:v>3.47227324886787</c:v>
                </c:pt>
                <c:pt idx="36">
                  <c:v>3.54444040544665</c:v>
                </c:pt>
                <c:pt idx="37">
                  <c:v>3.61740224464267</c:v>
                </c:pt>
                <c:pt idx="38">
                  <c:v>3.69099148173389</c:v>
                </c:pt>
                <c:pt idx="39">
                  <c:v>3.76505489314508</c:v>
                </c:pt>
                <c:pt idx="40">
                  <c:v>3.83945226750172</c:v>
                </c:pt>
                <c:pt idx="41">
                  <c:v>3.91405543284091</c:v>
                </c:pt>
                <c:pt idx="42">
                  <c:v>3.98874735448724</c:v>
                </c:pt>
                <c:pt idx="43">
                  <c:v>4.06342129849679</c:v>
                </c:pt>
                <c:pt idx="44">
                  <c:v>4.13798005593959</c:v>
                </c:pt>
                <c:pt idx="45">
                  <c:v>4.21233522363115</c:v>
                </c:pt>
                <c:pt idx="46">
                  <c:v>4.28640653723989</c:v>
                </c:pt>
                <c:pt idx="47">
                  <c:v>4.36012125299047</c:v>
                </c:pt>
                <c:pt idx="48">
                  <c:v>4.43341357445538</c:v>
                </c:pt>
                <c:pt idx="49">
                  <c:v>4.50622412117938</c:v>
                </c:pt>
                <c:pt idx="50">
                  <c:v>4.5784994361163</c:v>
                </c:pt>
                <c:pt idx="51">
                  <c:v>4.65019152907475</c:v>
                </c:pt>
                <c:pt idx="52">
                  <c:v>4.72125745357158</c:v>
                </c:pt>
                <c:pt idx="53">
                  <c:v>4.79165891467899</c:v>
                </c:pt>
                <c:pt idx="54">
                  <c:v>4.86136190562536</c:v>
                </c:pt>
                <c:pt idx="55">
                  <c:v>4.93033637107082</c:v>
                </c:pt>
                <c:pt idx="56">
                  <c:v>4.99855589512891</c:v>
                </c:pt>
                <c:pt idx="57">
                  <c:v>5.06599741234394</c:v>
                </c:pt>
                <c:pt idx="58">
                  <c:v>5.13264093996332</c:v>
                </c:pt>
                <c:pt idx="59">
                  <c:v>5.19846932996337</c:v>
                </c:pt>
                <c:pt idx="60">
                  <c:v>5.26346803939821</c:v>
                </c:pt>
                <c:pt idx="61">
                  <c:v>5.32762491774479</c:v>
                </c:pt>
                <c:pt idx="62">
                  <c:v>5.39093001001219</c:v>
                </c:pt>
                <c:pt idx="63">
                  <c:v>5.45337537447262</c:v>
                </c:pt>
                <c:pt idx="64">
                  <c:v>5.51495491395369</c:v>
                </c:pt>
                <c:pt idx="65">
                  <c:v>5.57566421970784</c:v>
                </c:pt>
                <c:pt idx="66">
                  <c:v>5.63550042694614</c:v>
                </c:pt>
                <c:pt idx="67">
                  <c:v>5.69446208118908</c:v>
                </c:pt>
                <c:pt idx="68">
                  <c:v>5.75254901464851</c:v>
                </c:pt>
                <c:pt idx="69">
                  <c:v>5.80976223191114</c:v>
                </c:pt>
                <c:pt idx="70">
                  <c:v>5.86610380424692</c:v>
                </c:pt>
                <c:pt idx="71">
                  <c:v>5.92157677191459</c:v>
                </c:pt>
                <c:pt idx="72">
                  <c:v>5.97618505388136</c:v>
                </c:pt>
                <c:pt idx="73">
                  <c:v>6.02993336441667</c:v>
                </c:pt>
                <c:pt idx="74">
                  <c:v>6.08282713605804</c:v>
                </c:pt>
                <c:pt idx="75">
                  <c:v>6.13487244848409</c:v>
                </c:pt>
                <c:pt idx="76">
                  <c:v>6.18607596286267</c:v>
                </c:pt>
                <c:pt idx="77">
                  <c:v>6.2364448612739</c:v>
                </c:pt>
                <c:pt idx="78">
                  <c:v>6.28598679083622</c:v>
                </c:pt>
                <c:pt idx="79">
                  <c:v>6.33470981219097</c:v>
                </c:pt>
                <c:pt idx="80">
                  <c:v>6.38262235202557</c:v>
                </c:pt>
                <c:pt idx="81">
                  <c:v>6.42973315933857</c:v>
                </c:pt>
                <c:pt idx="82">
                  <c:v>6.47605126517151</c:v>
                </c:pt>
                <c:pt idx="83">
                  <c:v>6.52158594555207</c:v>
                </c:pt>
                <c:pt idx="84">
                  <c:v>6.56634668741178</c:v>
                </c:pt>
                <c:pt idx="85">
                  <c:v>6.61034315725867</c:v>
                </c:pt>
                <c:pt idx="86">
                  <c:v>6.65358517240091</c:v>
                </c:pt>
                <c:pt idx="87">
                  <c:v>6.69608267453257</c:v>
                </c:pt>
                <c:pt idx="88">
                  <c:v>6.73784570550608</c:v>
                </c:pt>
                <c:pt idx="89">
                  <c:v>6.77888438512892</c:v>
                </c:pt>
                <c:pt idx="90">
                  <c:v>6.81920889083357</c:v>
                </c:pt>
                <c:pt idx="91">
                  <c:v>6.85882943908101</c:v>
                </c:pt>
                <c:pt idx="92">
                  <c:v>6.89775626836794</c:v>
                </c:pt>
                <c:pt idx="93">
                  <c:v>6.93599962371757</c:v>
                </c:pt>
                <c:pt idx="94">
                  <c:v>6.9735697425423</c:v>
                </c:pt>
                <c:pt idx="95">
                  <c:v>7.01047684177499</c:v>
                </c:pt>
                <c:pt idx="96">
                  <c:v>7.04673110617288</c:v>
                </c:pt>
                <c:pt idx="97">
                  <c:v>7.0823426777052</c:v>
                </c:pt>
                <c:pt idx="98">
                  <c:v>7.11732164594215</c:v>
                </c:pt>
                <c:pt idx="99">
                  <c:v>7.15167803936869</c:v>
                </c:pt>
                <c:pt idx="100">
                  <c:v>7.18542181755249</c:v>
                </c:pt>
                <c:pt idx="101">
                  <c:v>7.21856286410015</c:v>
                </c:pt>
                <c:pt idx="102">
                  <c:v>7.25111098034105</c:v>
                </c:pt>
                <c:pt idx="103">
                  <c:v>7.28307587968225</c:v>
                </c:pt>
                <c:pt idx="104">
                  <c:v>7.3144671825823</c:v>
                </c:pt>
                <c:pt idx="105">
                  <c:v>7.34529441209543</c:v>
                </c:pt>
                <c:pt idx="106">
                  <c:v>7.37556698994126</c:v>
                </c:pt>
                <c:pt idx="107">
                  <c:v>7.4052942330585</c:v>
                </c:pt>
                <c:pt idx="108">
                  <c:v>7.43448535060407</c:v>
                </c:pt>
                <c:pt idx="109">
                  <c:v>7.46314944136192</c:v>
                </c:pt>
                <c:pt idx="110">
                  <c:v>7.49129549152864</c:v>
                </c:pt>
                <c:pt idx="111">
                  <c:v>7.51893237284511</c:v>
                </c:pt>
                <c:pt idx="112">
                  <c:v>7.54606884104591</c:v>
                </c:pt>
                <c:pt idx="113">
                  <c:v>7.57271353460032</c:v>
                </c:pt>
                <c:pt idx="114">
                  <c:v>7.5988749737205</c:v>
                </c:pt>
                <c:pt idx="115">
                  <c:v>7.62456155961444</c:v>
                </c:pt>
                <c:pt idx="116">
                  <c:v>7.64978157396295</c:v>
                </c:pt>
                <c:pt idx="117">
                  <c:v>7.67454317860126</c:v>
                </c:pt>
                <c:pt idx="118">
                  <c:v>7.69885441538763</c:v>
                </c:pt>
                <c:pt idx="119">
                  <c:v>7.72272320624236</c:v>
                </c:pt>
                <c:pt idx="120">
                  <c:v>7.74615735334209</c:v>
                </c:pt>
                <c:pt idx="121">
                  <c:v>7.76916453945515</c:v>
                </c:pt>
                <c:pt idx="122">
                  <c:v>7.79175232840518</c:v>
                </c:pt>
                <c:pt idx="123">
                  <c:v>7.81392816565074</c:v>
                </c:pt>
                <c:pt idx="124">
                  <c:v>7.83569937897009</c:v>
                </c:pt>
                <c:pt idx="125">
                  <c:v>7.85707317924059</c:v>
                </c:pt>
                <c:pt idx="126">
                  <c:v>7.87805666130351</c:v>
                </c:pt>
                <c:pt idx="127">
                  <c:v>7.89865680490532</c:v>
                </c:pt>
                <c:pt idx="128">
                  <c:v>7.91888047570753</c:v>
                </c:pt>
                <c:pt idx="129">
                  <c:v>7.93873442635759</c:v>
                </c:pt>
                <c:pt idx="130">
                  <c:v>7.95822529761397</c:v>
                </c:pt>
                <c:pt idx="131">
                  <c:v>7.97735961951916</c:v>
                </c:pt>
                <c:pt idx="132">
                  <c:v>7.99614381261481</c:v>
                </c:pt>
                <c:pt idx="133">
                  <c:v>8.01458418919344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48659861"/>
        <c:axId val="22208868"/>
      </c:lineChart>
      <c:catAx>
        <c:axId val="486598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t (dias)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2208868"/>
        <c:crosses val="autoZero"/>
        <c:auto val="1"/>
        <c:lblAlgn val="ctr"/>
        <c:lblOffset val="100"/>
        <c:noMultiLvlLbl val="0"/>
      </c:catAx>
      <c:valAx>
        <c:axId val="22208868"/>
        <c:scaling>
          <c:orientation val="minMax"/>
        </c:scaling>
        <c:delete val="0"/>
        <c:axPos val="l"/>
        <c:majorGridlines>
          <c:spPr>
            <a:ln w="6480">
              <a:solidFill>
                <a:srgbClr val="fffff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Ct (mg/L)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865986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800" spc="-1" strike="noStrike">
                <a:solidFill>
                  <a:srgbClr val="757575"/>
                </a:solidFill>
                <a:latin typeface="Calibri"/>
                <a:ea typeface="Calibri"/>
              </a:rPr>
              <a:t>Perfil do Oxigênio Dissolvido - Todos os Lançamento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Efluente!$U$32</c:f>
              <c:strCache>
                <c:ptCount val="1"/>
                <c:pt idx="0">
                  <c:v>Ct (mg/L)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Efluente!$U$33:$U$170</c:f>
              <c:numCache>
                <c:formatCode>General</c:formatCode>
                <c:ptCount val="138"/>
                <c:pt idx="0">
                  <c:v>7.324880383</c:v>
                </c:pt>
                <c:pt idx="1">
                  <c:v>7.24214379994358</c:v>
                </c:pt>
                <c:pt idx="2">
                  <c:v>7.16408308281899</c:v>
                </c:pt>
                <c:pt idx="3">
                  <c:v>7.09049291473198</c:v>
                </c:pt>
                <c:pt idx="4">
                  <c:v>7.02117664774798</c:v>
                </c:pt>
                <c:pt idx="5">
                  <c:v>6.95594593948986</c:v>
                </c:pt>
                <c:pt idx="6">
                  <c:v>6.89462040494901</c:v>
                </c:pt>
                <c:pt idx="7">
                  <c:v>6.83702728287278</c:v>
                </c:pt>
                <c:pt idx="8">
                  <c:v>6.78300111611837</c:v>
                </c:pt>
                <c:pt idx="9">
                  <c:v>6.73238344538854</c:v>
                </c:pt>
                <c:pt idx="10">
                  <c:v>6.68502251578916</c:v>
                </c:pt>
                <c:pt idx="11">
                  <c:v>6.6407729956719</c:v>
                </c:pt>
                <c:pt idx="12">
                  <c:v>6.5994957072479</c:v>
                </c:pt>
                <c:pt idx="13">
                  <c:v>6.56105736847986</c:v>
                </c:pt>
                <c:pt idx="14">
                  <c:v>6.52533034578036</c:v>
                </c:pt>
                <c:pt idx="15">
                  <c:v>3.03264258719313</c:v>
                </c:pt>
                <c:pt idx="16">
                  <c:v>2.97195351154937</c:v>
                </c:pt>
                <c:pt idx="17">
                  <c:v>2.9170857018544</c:v>
                </c:pt>
                <c:pt idx="18">
                  <c:v>2.86776085110425</c:v>
                </c:pt>
                <c:pt idx="19">
                  <c:v>2.82371266609325</c:v>
                </c:pt>
                <c:pt idx="20">
                  <c:v>2.78468636076156</c:v>
                </c:pt>
                <c:pt idx="21">
                  <c:v>2.75043817078725</c:v>
                </c:pt>
                <c:pt idx="22">
                  <c:v>2.72073488853302</c:v>
                </c:pt>
                <c:pt idx="23">
                  <c:v>2.69535341749556</c:v>
                </c:pt>
                <c:pt idx="24">
                  <c:v>2.67408034544081</c:v>
                </c:pt>
                <c:pt idx="25">
                  <c:v>2.65671153544275</c:v>
                </c:pt>
                <c:pt idx="26">
                  <c:v>2.64305173407602</c:v>
                </c:pt>
                <c:pt idx="27">
                  <c:v>2.63291419604408</c:v>
                </c:pt>
                <c:pt idx="28">
                  <c:v>2.62612032455471</c:v>
                </c:pt>
                <c:pt idx="29">
                  <c:v>2.62249932678332</c:v>
                </c:pt>
                <c:pt idx="30">
                  <c:v>2.62188788379242</c:v>
                </c:pt>
                <c:pt idx="31">
                  <c:v>2.62412983430172</c:v>
                </c:pt>
                <c:pt idx="32">
                  <c:v>2.62907587172881</c:v>
                </c:pt>
                <c:pt idx="33">
                  <c:v>2.63658325394488</c:v>
                </c:pt>
                <c:pt idx="34">
                  <c:v>2.64651552521266</c:v>
                </c:pt>
                <c:pt idx="35">
                  <c:v>2.65874224979663</c:v>
                </c:pt>
                <c:pt idx="36">
                  <c:v>2.67313875675655</c:v>
                </c:pt>
                <c:pt idx="37">
                  <c:v>2.68958589545586</c:v>
                </c:pt>
                <c:pt idx="38">
                  <c:v>2.70796980133633</c:v>
                </c:pt>
                <c:pt idx="39">
                  <c:v>2.72818167152873</c:v>
                </c:pt>
                <c:pt idx="40">
                  <c:v>2.7501175498878</c:v>
                </c:pt>
                <c:pt idx="41">
                  <c:v>2.77367812105647</c:v>
                </c:pt>
                <c:pt idx="42">
                  <c:v>2.79876851318134</c:v>
                </c:pt>
                <c:pt idx="43">
                  <c:v>2.82529810891694</c:v>
                </c:pt>
                <c:pt idx="44">
                  <c:v>2.85318036437143</c:v>
                </c:pt>
                <c:pt idx="45">
                  <c:v>2.88233263566128</c:v>
                </c:pt>
                <c:pt idx="46">
                  <c:v>2.91267601275595</c:v>
                </c:pt>
                <c:pt idx="47">
                  <c:v>2.94413516030724</c:v>
                </c:pt>
                <c:pt idx="48">
                  <c:v>2.97663816517072</c:v>
                </c:pt>
                <c:pt idx="49">
                  <c:v>3.01011639033877</c:v>
                </c:pt>
                <c:pt idx="50">
                  <c:v>3.04450433501657</c:v>
                </c:pt>
                <c:pt idx="51">
                  <c:v>3.07973950058379</c:v>
                </c:pt>
                <c:pt idx="52">
                  <c:v>3.11576226219514</c:v>
                </c:pt>
                <c:pt idx="53">
                  <c:v>3.15251574578361</c:v>
                </c:pt>
                <c:pt idx="54">
                  <c:v>3.18994571024006</c:v>
                </c:pt>
                <c:pt idx="55">
                  <c:v>3.22800043455195</c:v>
                </c:pt>
                <c:pt idx="56">
                  <c:v>3.26663060969375</c:v>
                </c:pt>
                <c:pt idx="57">
                  <c:v>3.3057892350695</c:v>
                </c:pt>
                <c:pt idx="58">
                  <c:v>3.34543151931703</c:v>
                </c:pt>
                <c:pt idx="59">
                  <c:v>3.38551478529075</c:v>
                </c:pt>
                <c:pt idx="60">
                  <c:v>3.4259983790481</c:v>
                </c:pt>
                <c:pt idx="61">
                  <c:v>3.46684358267158</c:v>
                </c:pt>
                <c:pt idx="62">
                  <c:v>3.50801353076574</c:v>
                </c:pt>
                <c:pt idx="63">
                  <c:v>3.54947313047494</c:v>
                </c:pt>
                <c:pt idx="64">
                  <c:v>3.59118898487437</c:v>
                </c:pt>
                <c:pt idx="65">
                  <c:v>3.63312931959273</c:v>
                </c:pt>
                <c:pt idx="66">
                  <c:v>3.67526391253121</c:v>
                </c:pt>
                <c:pt idx="67">
                  <c:v>3.71756402654883</c:v>
                </c:pt>
                <c:pt idx="68">
                  <c:v>3.76000234498975</c:v>
                </c:pt>
                <c:pt idx="69">
                  <c:v>3.80255290993338</c:v>
                </c:pt>
                <c:pt idx="70">
                  <c:v>3.84519106305302</c:v>
                </c:pt>
                <c:pt idx="71">
                  <c:v>3.8878933889737</c:v>
                </c:pt>
                <c:pt idx="72">
                  <c:v>3.93063766102427</c:v>
                </c:pt>
                <c:pt idx="73">
                  <c:v>3.97340278928334</c:v>
                </c:pt>
                <c:pt idx="74">
                  <c:v>4.0161687708229</c:v>
                </c:pt>
                <c:pt idx="75">
                  <c:v>4.05891664205716</c:v>
                </c:pt>
                <c:pt idx="76">
                  <c:v>4.10162843310861</c:v>
                </c:pt>
                <c:pt idx="77">
                  <c:v>4.14428712410632</c:v>
                </c:pt>
                <c:pt idx="78">
                  <c:v>4.18687660333559</c:v>
                </c:pt>
                <c:pt idx="79">
                  <c:v>4.22938162716106</c:v>
                </c:pt>
                <c:pt idx="80">
                  <c:v>4.27178778164907</c:v>
                </c:pt>
                <c:pt idx="81">
                  <c:v>4.31408144581759</c:v>
                </c:pt>
                <c:pt idx="82">
                  <c:v>4.35624975644576</c:v>
                </c:pt>
                <c:pt idx="83">
                  <c:v>4.39828057437717</c:v>
                </c:pt>
                <c:pt idx="84">
                  <c:v>4.44016245225445</c:v>
                </c:pt>
                <c:pt idx="85">
                  <c:v>4.48188460362487</c:v>
                </c:pt>
                <c:pt idx="86">
                  <c:v>4.52343687335938</c:v>
                </c:pt>
                <c:pt idx="87">
                  <c:v>4.56480970932998</c:v>
                </c:pt>
                <c:pt idx="88">
                  <c:v>4.60599413529244</c:v>
                </c:pt>
                <c:pt idx="89">
                  <c:v>4.64698172492383</c:v>
                </c:pt>
                <c:pt idx="90">
                  <c:v>4.68776457696619</c:v>
                </c:pt>
                <c:pt idx="91">
                  <c:v>4.72833529142996</c:v>
                </c:pt>
                <c:pt idx="92">
                  <c:v>4.76868694681254</c:v>
                </c:pt>
                <c:pt idx="93">
                  <c:v>4.80881307828929</c:v>
                </c:pt>
                <c:pt idx="94">
                  <c:v>4.84870765683618</c:v>
                </c:pt>
                <c:pt idx="95">
                  <c:v>4.88836506924468</c:v>
                </c:pt>
                <c:pt idx="96">
                  <c:v>4.92778009899164</c:v>
                </c:pt>
                <c:pt idx="97">
                  <c:v>4.96694790792793</c:v>
                </c:pt>
                <c:pt idx="98">
                  <c:v>5.00586401875153</c:v>
                </c:pt>
                <c:pt idx="99">
                  <c:v>5.044524298232</c:v>
                </c:pt>
                <c:pt idx="100">
                  <c:v>5.08292494115468</c:v>
                </c:pt>
                <c:pt idx="101">
                  <c:v>5.12106245495435</c:v>
                </c:pt>
                <c:pt idx="102">
                  <c:v>5.15893364500933</c:v>
                </c:pt>
                <c:pt idx="103">
                  <c:v>5.19653560056808</c:v>
                </c:pt>
                <c:pt idx="104">
                  <c:v>5.23386568128179</c:v>
                </c:pt>
                <c:pt idx="105">
                  <c:v>5.27092150431738</c:v>
                </c:pt>
                <c:pt idx="106">
                  <c:v>5.30770093202634</c:v>
                </c:pt>
                <c:pt idx="107">
                  <c:v>5.34420206014615</c:v>
                </c:pt>
                <c:pt idx="108">
                  <c:v>5.38042320651166</c:v>
                </c:pt>
                <c:pt idx="109">
                  <c:v>5.416362900255</c:v>
                </c:pt>
                <c:pt idx="110">
                  <c:v>5.45201987147341</c:v>
                </c:pt>
                <c:pt idx="111">
                  <c:v>5.48739304134514</c:v>
                </c:pt>
                <c:pt idx="112">
                  <c:v>5.5224815126747</c:v>
                </c:pt>
                <c:pt idx="113">
                  <c:v>5.55728456084909</c:v>
                </c:pt>
                <c:pt idx="114">
                  <c:v>5.59180162518778</c:v>
                </c:pt>
                <c:pt idx="115">
                  <c:v>5.62603230066987</c:v>
                </c:pt>
                <c:pt idx="116">
                  <c:v>5.65997633002226</c:v>
                </c:pt>
                <c:pt idx="117">
                  <c:v>5.69363359615385</c:v>
                </c:pt>
                <c:pt idx="118">
                  <c:v>5.72700411492083</c:v>
                </c:pt>
                <c:pt idx="119">
                  <c:v>5.76008802820934</c:v>
                </c:pt>
                <c:pt idx="120">
                  <c:v>5.79288559732184</c:v>
                </c:pt>
                <c:pt idx="121">
                  <c:v>5.82539719665445</c:v>
                </c:pt>
                <c:pt idx="122">
                  <c:v>5.8576233076529</c:v>
                </c:pt>
                <c:pt idx="123">
                  <c:v>5.88956451303527</c:v>
                </c:pt>
                <c:pt idx="124">
                  <c:v>5.92122149127025</c:v>
                </c:pt>
                <c:pt idx="125">
                  <c:v>5.9525950113</c:v>
                </c:pt>
                <c:pt idx="126">
                  <c:v>5.98368592749734</c:v>
                </c:pt>
                <c:pt idx="127">
                  <c:v>6.01449517484723</c:v>
                </c:pt>
                <c:pt idx="128">
                  <c:v>6.04502376434303</c:v>
                </c:pt>
                <c:pt idx="129">
                  <c:v>6.07527277858851</c:v>
                </c:pt>
                <c:pt idx="130">
                  <c:v>6.10524336759664</c:v>
                </c:pt>
                <c:pt idx="131">
                  <c:v>6.13493674477711</c:v>
                </c:pt>
                <c:pt idx="132">
                  <c:v>6.16435418310419</c:v>
                </c:pt>
                <c:pt idx="133">
                  <c:v>6.19349701145758</c:v>
                </c:pt>
                <c:pt idx="134">
                  <c:v>6.22236661112858</c:v>
                </c:pt>
                <c:pt idx="135">
                  <c:v>6.2509644124848</c:v>
                </c:pt>
                <c:pt idx="136">
                  <c:v>6.27929189178648</c:v>
                </c:pt>
                <c:pt idx="137">
                  <c:v>6.30735056814795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26625252"/>
        <c:axId val="63730835"/>
      </c:lineChart>
      <c:catAx>
        <c:axId val="266252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t (dias)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3730835"/>
        <c:crosses val="autoZero"/>
        <c:auto val="1"/>
        <c:lblAlgn val="ctr"/>
        <c:lblOffset val="100"/>
        <c:noMultiLvlLbl val="0"/>
      </c:catAx>
      <c:valAx>
        <c:axId val="63730835"/>
        <c:scaling>
          <c:orientation val="minMax"/>
        </c:scaling>
        <c:delete val="0"/>
        <c:axPos val="l"/>
        <c:majorGridlines>
          <c:spPr>
            <a:ln w="6480">
              <a:solidFill>
                <a:srgbClr val="fffff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Ct (mg/L)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662525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390600</xdr:colOff>
      <xdr:row>27</xdr:row>
      <xdr:rowOff>171360</xdr:rowOff>
    </xdr:from>
    <xdr:to>
      <xdr:col>8</xdr:col>
      <xdr:colOff>1800</xdr:colOff>
      <xdr:row>46</xdr:row>
      <xdr:rowOff>85320</xdr:rowOff>
    </xdr:to>
    <xdr:graphicFrame>
      <xdr:nvGraphicFramePr>
        <xdr:cNvPr id="0" name="Chart 1"/>
        <xdr:cNvGraphicFramePr/>
      </xdr:nvGraphicFramePr>
      <xdr:xfrm>
        <a:off x="2425320" y="53150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31</xdr:row>
      <xdr:rowOff>47520</xdr:rowOff>
    </xdr:from>
    <xdr:to>
      <xdr:col>17</xdr:col>
      <xdr:colOff>904320</xdr:colOff>
      <xdr:row>49</xdr:row>
      <xdr:rowOff>151920</xdr:rowOff>
    </xdr:to>
    <xdr:graphicFrame>
      <xdr:nvGraphicFramePr>
        <xdr:cNvPr id="1" name="Chart 2"/>
        <xdr:cNvGraphicFramePr/>
      </xdr:nvGraphicFramePr>
      <xdr:xfrm>
        <a:off x="12483360" y="59529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38160</xdr:colOff>
      <xdr:row>29</xdr:row>
      <xdr:rowOff>38160</xdr:rowOff>
    </xdr:from>
    <xdr:to>
      <xdr:col>26</xdr:col>
      <xdr:colOff>666360</xdr:colOff>
      <xdr:row>47</xdr:row>
      <xdr:rowOff>142560</xdr:rowOff>
    </xdr:to>
    <xdr:graphicFrame>
      <xdr:nvGraphicFramePr>
        <xdr:cNvPr id="2" name="Chart 3"/>
        <xdr:cNvGraphicFramePr/>
      </xdr:nvGraphicFramePr>
      <xdr:xfrm>
        <a:off x="21400920" y="556272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704880</xdr:colOff>
      <xdr:row>45</xdr:row>
      <xdr:rowOff>85680</xdr:rowOff>
    </xdr:from>
    <xdr:to>
      <xdr:col>8</xdr:col>
      <xdr:colOff>247320</xdr:colOff>
      <xdr:row>59</xdr:row>
      <xdr:rowOff>171000</xdr:rowOff>
    </xdr:to>
    <xdr:pic>
      <xdr:nvPicPr>
        <xdr:cNvPr id="3" name="image1.png" descr=""/>
        <xdr:cNvPicPr/>
      </xdr:nvPicPr>
      <xdr:blipFill>
        <a:blip r:embed="rId4"/>
        <a:stretch/>
      </xdr:blipFill>
      <xdr:spPr>
        <a:xfrm>
          <a:off x="3756600" y="8658360"/>
          <a:ext cx="4628880" cy="2752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7"/>
  <sheetViews>
    <sheetView showFormulas="false" showGridLines="false" showRowColHeaders="true" showZeros="true" rightToLeft="false" tabSelected="true" showOutlineSymbols="true" defaultGridColor="true" view="normal" topLeftCell="P27" colorId="64" zoomScale="100" zoomScaleNormal="100" zoomScalePageLayoutView="100" workbookViewId="0">
      <selection pane="topLeft" activeCell="X53" activeCellId="0" sqref="X53"/>
    </sheetView>
  </sheetViews>
  <sheetFormatPr defaultColWidth="14.43359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6"/>
      <c r="K1" s="1" t="s">
        <v>2</v>
      </c>
      <c r="L1" s="2"/>
      <c r="M1" s="2"/>
      <c r="N1" s="2"/>
      <c r="O1" s="3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" hidden="false" customHeight="false" outlineLevel="0" collapsed="false">
      <c r="A2" s="4" t="s">
        <v>3</v>
      </c>
      <c r="B2" s="5" t="n">
        <v>5</v>
      </c>
      <c r="C2" s="5"/>
      <c r="D2" s="5"/>
      <c r="E2" s="6"/>
      <c r="F2" s="5" t="s">
        <v>4</v>
      </c>
      <c r="G2" s="7" t="n">
        <f aca="false">(G7*G8*G6*10^(-3))/86400</f>
        <v>0.3703703704</v>
      </c>
      <c r="H2" s="5" t="s">
        <v>5</v>
      </c>
      <c r="I2" s="5"/>
      <c r="J2" s="6"/>
      <c r="K2" s="4" t="s">
        <v>6</v>
      </c>
      <c r="L2" s="8" t="n">
        <v>1.5</v>
      </c>
      <c r="M2" s="5" t="s">
        <v>5</v>
      </c>
      <c r="N2" s="5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15" hidden="false" customHeight="false" outlineLevel="0" collapsed="false">
      <c r="A3" s="4" t="s">
        <v>7</v>
      </c>
      <c r="B3" s="8" t="n">
        <v>3.5</v>
      </c>
      <c r="C3" s="5" t="s">
        <v>5</v>
      </c>
      <c r="D3" s="5"/>
      <c r="E3" s="6"/>
      <c r="F3" s="4" t="s">
        <v>8</v>
      </c>
      <c r="G3" s="8" t="n">
        <v>0</v>
      </c>
      <c r="H3" s="5" t="s">
        <v>9</v>
      </c>
      <c r="I3" s="5"/>
      <c r="J3" s="6"/>
      <c r="K3" s="4" t="s">
        <v>10</v>
      </c>
      <c r="L3" s="8" t="n">
        <v>0.7</v>
      </c>
      <c r="M3" s="5" t="s">
        <v>9</v>
      </c>
      <c r="N3" s="5"/>
      <c r="O3" s="6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5" hidden="false" customHeight="false" outlineLevel="0" collapsed="false">
      <c r="A4" s="4" t="s">
        <v>11</v>
      </c>
      <c r="B4" s="8" t="n">
        <v>9</v>
      </c>
      <c r="C4" s="5" t="s">
        <v>9</v>
      </c>
      <c r="D4" s="5"/>
      <c r="E4" s="6"/>
      <c r="F4" s="4" t="s">
        <v>12</v>
      </c>
      <c r="G4" s="8" t="n">
        <v>95</v>
      </c>
      <c r="H4" s="5" t="s">
        <v>9</v>
      </c>
      <c r="I4" s="5"/>
      <c r="J4" s="5"/>
      <c r="K4" s="4" t="s">
        <v>13</v>
      </c>
      <c r="L4" s="8" t="n">
        <v>60</v>
      </c>
      <c r="M4" s="5" t="s">
        <v>9</v>
      </c>
      <c r="N4" s="5"/>
      <c r="O4" s="6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5" hidden="false" customHeight="false" outlineLevel="0" collapsed="false">
      <c r="A5" s="4" t="s">
        <v>14</v>
      </c>
      <c r="B5" s="8" t="n">
        <f aca="false">B4*0.9</f>
        <v>8.1</v>
      </c>
      <c r="C5" s="5" t="s">
        <v>9</v>
      </c>
      <c r="D5" s="5"/>
      <c r="E5" s="6"/>
      <c r="F5" s="4" t="s">
        <v>15</v>
      </c>
      <c r="G5" s="8" t="n">
        <v>0.15</v>
      </c>
      <c r="H5" s="5" t="s">
        <v>16</v>
      </c>
      <c r="I5" s="8" t="n">
        <v>20</v>
      </c>
      <c r="J5" s="5" t="s">
        <v>17</v>
      </c>
      <c r="K5" s="4" t="s">
        <v>15</v>
      </c>
      <c r="L5" s="8" t="n">
        <v>0.2</v>
      </c>
      <c r="M5" s="5" t="s">
        <v>16</v>
      </c>
      <c r="N5" s="8" t="n">
        <v>20</v>
      </c>
      <c r="O5" s="6" t="s">
        <v>17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15" hidden="false" customHeight="false" outlineLevel="0" collapsed="false">
      <c r="A6" s="4" t="s">
        <v>18</v>
      </c>
      <c r="B6" s="8" t="n">
        <v>2.5</v>
      </c>
      <c r="C6" s="5" t="s">
        <v>9</v>
      </c>
      <c r="D6" s="5" t="s">
        <v>19</v>
      </c>
      <c r="E6" s="5"/>
      <c r="F6" s="4" t="s">
        <v>20</v>
      </c>
      <c r="G6" s="8" t="n">
        <v>0.8</v>
      </c>
      <c r="H6" s="5"/>
      <c r="I6" s="5"/>
      <c r="J6" s="5"/>
      <c r="K6" s="9" t="s">
        <v>21</v>
      </c>
      <c r="L6" s="10" t="n">
        <v>15</v>
      </c>
      <c r="M6" s="11" t="s">
        <v>22</v>
      </c>
      <c r="N6" s="11"/>
      <c r="O6" s="12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customFormat="false" ht="15" hidden="false" customHeight="false" outlineLevel="0" collapsed="false">
      <c r="A7" s="4" t="s">
        <v>23</v>
      </c>
      <c r="B7" s="8" t="n">
        <v>0.86</v>
      </c>
      <c r="C7" s="5" t="s">
        <v>16</v>
      </c>
      <c r="D7" s="8" t="n">
        <v>20</v>
      </c>
      <c r="E7" s="6" t="s">
        <v>17</v>
      </c>
      <c r="F7" s="4" t="s">
        <v>24</v>
      </c>
      <c r="G7" s="13" t="n">
        <v>200000</v>
      </c>
      <c r="H7" s="5" t="s">
        <v>25</v>
      </c>
      <c r="I7" s="5"/>
      <c r="J7" s="5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15" hidden="false" customHeight="false" outlineLevel="0" collapsed="false">
      <c r="A8" s="4" t="s">
        <v>26</v>
      </c>
      <c r="B8" s="8" t="n">
        <v>0.25</v>
      </c>
      <c r="C8" s="5" t="s">
        <v>27</v>
      </c>
      <c r="D8" s="5"/>
      <c r="E8" s="5"/>
      <c r="F8" s="14" t="s">
        <v>28</v>
      </c>
      <c r="G8" s="10" t="n">
        <v>200</v>
      </c>
      <c r="H8" s="11" t="s">
        <v>29</v>
      </c>
      <c r="I8" s="11"/>
      <c r="J8" s="1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15" hidden="false" customHeight="false" outlineLevel="0" collapsed="false">
      <c r="A9" s="11" t="s">
        <v>30</v>
      </c>
      <c r="B9" s="10" t="n">
        <v>23</v>
      </c>
      <c r="C9" s="11" t="s">
        <v>17</v>
      </c>
      <c r="D9" s="11"/>
      <c r="E9" s="12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1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15" hidden="false" customHeight="false" outlineLevel="0" collapsed="false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customFormat="false" ht="1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5" hidden="false" customHeight="false" outlineLevel="0" collapsed="false">
      <c r="A14" s="5" t="s">
        <v>31</v>
      </c>
      <c r="B14" s="5"/>
      <c r="C14" s="5"/>
      <c r="D14" s="5"/>
      <c r="E14" s="5"/>
      <c r="F14" s="5"/>
      <c r="G14" s="5"/>
      <c r="H14" s="5"/>
      <c r="I14" s="5"/>
      <c r="J14" s="5"/>
      <c r="K14" s="5" t="s">
        <v>32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5" hidden="false" customHeight="false" outlineLevel="0" collapsed="false">
      <c r="A15" s="5" t="s">
        <v>33</v>
      </c>
      <c r="B15" s="7" t="n">
        <f aca="false">(B3*B5+G2*G3)/(B3+G2)</f>
        <v>7.324880383</v>
      </c>
      <c r="C15" s="5" t="s">
        <v>9</v>
      </c>
      <c r="D15" s="5" t="s">
        <v>34</v>
      </c>
      <c r="E15" s="5"/>
      <c r="F15" s="5"/>
      <c r="G15" s="5"/>
      <c r="H15" s="5"/>
      <c r="I15" s="5"/>
      <c r="J15" s="5"/>
      <c r="K15" s="5" t="s">
        <v>35</v>
      </c>
      <c r="L15" s="7" t="n">
        <f aca="false">B3+G2</f>
        <v>3.87037037</v>
      </c>
      <c r="M15" s="5" t="s">
        <v>5</v>
      </c>
      <c r="N15" s="5" t="s">
        <v>36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5" hidden="false" customHeight="false" outlineLevel="0" collapsed="false">
      <c r="A16" s="5" t="s">
        <v>37</v>
      </c>
      <c r="B16" s="7" t="n">
        <f aca="false">B4-B15</f>
        <v>1.675119617</v>
      </c>
      <c r="C16" s="5" t="s">
        <v>9</v>
      </c>
      <c r="D16" s="5" t="s">
        <v>38</v>
      </c>
      <c r="E16" s="5"/>
      <c r="F16" s="5"/>
      <c r="G16" s="5"/>
      <c r="H16" s="5"/>
      <c r="I16" s="5"/>
      <c r="J16" s="5"/>
      <c r="K16" s="5" t="s">
        <v>39</v>
      </c>
      <c r="L16" s="7" t="n">
        <f aca="false">(($L$6*1000)/$B$8)/(60*60*24)</f>
        <v>0.6944444444</v>
      </c>
      <c r="M16" s="5" t="s">
        <v>40</v>
      </c>
      <c r="N16" s="5" t="s">
        <v>41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customFormat="false" ht="15" hidden="false" customHeight="false" outlineLevel="0" collapsed="false">
      <c r="A17" s="5" t="s">
        <v>42</v>
      </c>
      <c r="B17" s="7" t="n">
        <f aca="false">(B6*B3+G4*G2)/(B3+G2)</f>
        <v>11.35167464</v>
      </c>
      <c r="C17" s="5" t="s">
        <v>9</v>
      </c>
      <c r="D17" s="5" t="s">
        <v>43</v>
      </c>
      <c r="E17" s="5"/>
      <c r="F17" s="5"/>
      <c r="G17" s="5"/>
      <c r="H17" s="5"/>
      <c r="I17" s="5"/>
      <c r="J17" s="5"/>
      <c r="K17" s="5" t="s">
        <v>44</v>
      </c>
      <c r="L17" s="7" t="n">
        <f aca="false">$B$4-((($B$18*$B$21)/($B$19-$B$18))*(EXP(-$B$18*L16)-EXP(-$B$19*L16))+$B$16*EXP(-$B$19*L16))</f>
        <v>6.492192418</v>
      </c>
      <c r="M17" s="5" t="s">
        <v>9</v>
      </c>
      <c r="N17" s="5" t="s">
        <v>45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customFormat="false" ht="15" hidden="false" customHeight="false" outlineLevel="0" collapsed="false">
      <c r="A18" s="5" t="s">
        <v>46</v>
      </c>
      <c r="B18" s="7" t="n">
        <f aca="false">G5*1.047^(B9-$D$7)</f>
        <v>0.1721596235</v>
      </c>
      <c r="C18" s="5" t="s">
        <v>16</v>
      </c>
      <c r="D18" s="5" t="s">
        <v>47</v>
      </c>
      <c r="E18" s="5"/>
      <c r="F18" s="5"/>
      <c r="G18" s="5"/>
      <c r="H18" s="5"/>
      <c r="I18" s="5"/>
      <c r="J18" s="5"/>
      <c r="K18" s="5" t="s">
        <v>48</v>
      </c>
      <c r="L18" s="7" t="n">
        <f aca="false">B21*EXP(-B18*L16)</f>
        <v>17.45138223</v>
      </c>
      <c r="M18" s="5" t="s">
        <v>9</v>
      </c>
      <c r="N18" s="5" t="s">
        <v>49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customFormat="false" ht="15" hidden="false" customHeight="false" outlineLevel="0" collapsed="false">
      <c r="A19" s="5" t="s">
        <v>50</v>
      </c>
      <c r="B19" s="7" t="n">
        <f aca="false">B7*1.024^(B9-D7)</f>
        <v>0.9234179686</v>
      </c>
      <c r="C19" s="5" t="s">
        <v>16</v>
      </c>
      <c r="D19" s="5" t="s">
        <v>51</v>
      </c>
      <c r="E19" s="5"/>
      <c r="F19" s="5"/>
      <c r="G19" s="5"/>
      <c r="H19" s="5"/>
      <c r="I19" s="5"/>
      <c r="J19" s="5"/>
      <c r="K19" s="5" t="s">
        <v>52</v>
      </c>
      <c r="L19" s="7" t="n">
        <f aca="false">L18/B20</f>
        <v>10.07251054</v>
      </c>
      <c r="M19" s="5" t="s">
        <v>9</v>
      </c>
      <c r="N19" s="5" t="s">
        <v>53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customFormat="false" ht="15" hidden="false" customHeight="false" outlineLevel="0" collapsed="false">
      <c r="A20" s="5" t="s">
        <v>54</v>
      </c>
      <c r="B20" s="7" t="n">
        <f aca="false">1/(1-EXP(-5*B18))</f>
        <v>1.732575226</v>
      </c>
      <c r="C20" s="5" t="s">
        <v>16</v>
      </c>
      <c r="D20" s="5" t="s">
        <v>55</v>
      </c>
      <c r="E20" s="5"/>
      <c r="F20" s="5"/>
      <c r="G20" s="5"/>
      <c r="H20" s="5"/>
      <c r="I20" s="5"/>
      <c r="J20" s="5"/>
      <c r="K20" s="5" t="s">
        <v>56</v>
      </c>
      <c r="L20" s="7" t="n">
        <f aca="false">(L15*L17+L2*L3)/(L15+L2)</f>
        <v>4.874373156</v>
      </c>
      <c r="M20" s="5" t="s">
        <v>9</v>
      </c>
      <c r="N20" s="5" t="s">
        <v>34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customFormat="false" ht="15" hidden="false" customHeight="false" outlineLevel="0" collapsed="false">
      <c r="A21" s="5" t="s">
        <v>57</v>
      </c>
      <c r="B21" s="7" t="n">
        <f aca="false">B17*B20</f>
        <v>19.66763026</v>
      </c>
      <c r="C21" s="5" t="s">
        <v>9</v>
      </c>
      <c r="D21" s="5" t="s">
        <v>58</v>
      </c>
      <c r="E21" s="5"/>
      <c r="F21" s="5"/>
      <c r="G21" s="5"/>
      <c r="H21" s="5"/>
      <c r="I21" s="5"/>
      <c r="J21" s="5"/>
      <c r="K21" s="5" t="s">
        <v>59</v>
      </c>
      <c r="L21" s="7" t="n">
        <f aca="false">B4-L20</f>
        <v>4.125626844</v>
      </c>
      <c r="M21" s="5" t="s">
        <v>9</v>
      </c>
      <c r="N21" s="5" t="s">
        <v>38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customFormat="false" ht="15" hidden="false" customHeight="false" outlineLevel="0" collapsed="false">
      <c r="A22" s="5" t="s">
        <v>60</v>
      </c>
      <c r="B22" s="7" t="n">
        <f aca="false">(1/(B19-B18))*LN((B19/B18)*(1-(B16*(B19-B18))/(B21*B18)))</f>
        <v>1.617257093</v>
      </c>
      <c r="C22" s="5" t="s">
        <v>40</v>
      </c>
      <c r="D22" s="5" t="s">
        <v>61</v>
      </c>
      <c r="E22" s="5"/>
      <c r="F22" s="5"/>
      <c r="G22" s="5"/>
      <c r="H22" s="5"/>
      <c r="I22" s="5"/>
      <c r="J22" s="5"/>
      <c r="K22" s="5" t="s">
        <v>62</v>
      </c>
      <c r="L22" s="7" t="n">
        <f aca="false">(L19*L15+L2*L4)/(L15+L2)</f>
        <v>24.01777484</v>
      </c>
      <c r="M22" s="5" t="s">
        <v>9</v>
      </c>
      <c r="N22" s="5" t="s">
        <v>43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customFormat="false" ht="15" hidden="false" customHeight="false" outlineLevel="0" collapsed="false">
      <c r="A23" s="5" t="s">
        <v>63</v>
      </c>
      <c r="B23" s="7" t="n">
        <f aca="false">(B18/B19)*B21*EXP(-B18*B22)</f>
        <v>2.775658173</v>
      </c>
      <c r="C23" s="5" t="s">
        <v>9</v>
      </c>
      <c r="D23" s="5" t="s">
        <v>64</v>
      </c>
      <c r="E23" s="5"/>
      <c r="F23" s="5"/>
      <c r="G23" s="5"/>
      <c r="H23" s="5"/>
      <c r="I23" s="5"/>
      <c r="J23" s="5"/>
      <c r="K23" s="5" t="s">
        <v>65</v>
      </c>
      <c r="L23" s="7" t="n">
        <f aca="false">L5*1.047^(B9-N5)</f>
        <v>0.2295461646</v>
      </c>
      <c r="M23" s="5" t="s">
        <v>16</v>
      </c>
      <c r="N23" s="5" t="s">
        <v>47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customFormat="false" ht="15" hidden="false" customHeight="false" outlineLevel="0" collapsed="false">
      <c r="A24" s="5" t="s">
        <v>66</v>
      </c>
      <c r="B24" s="7" t="n">
        <f aca="false">B4-B23</f>
        <v>6.224341827</v>
      </c>
      <c r="C24" s="5" t="s">
        <v>9</v>
      </c>
      <c r="D24" s="5" t="s">
        <v>67</v>
      </c>
      <c r="E24" s="5"/>
      <c r="F24" s="5"/>
      <c r="G24" s="5"/>
      <c r="H24" s="5"/>
      <c r="I24" s="5"/>
      <c r="J24" s="5"/>
      <c r="K24" s="15" t="s">
        <v>68</v>
      </c>
      <c r="L24" s="16" t="n">
        <f aca="false">B19</f>
        <v>0.9234179686</v>
      </c>
      <c r="M24" s="5" t="s">
        <v>16</v>
      </c>
      <c r="N24" s="5" t="s">
        <v>51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customFormat="false" ht="15" hidden="false" customHeight="false" outlineLevel="0" collapsed="false">
      <c r="A25" s="5" t="s">
        <v>69</v>
      </c>
      <c r="B25" s="17" t="n">
        <f aca="false">B22*B8*(60*60*24)</f>
        <v>34932.75322</v>
      </c>
      <c r="C25" s="5" t="s">
        <v>70</v>
      </c>
      <c r="D25" s="5" t="s">
        <v>71</v>
      </c>
      <c r="E25" s="5"/>
      <c r="F25" s="5"/>
      <c r="G25" s="5"/>
      <c r="H25" s="5"/>
      <c r="I25" s="5"/>
      <c r="J25" s="5"/>
      <c r="K25" s="5" t="s">
        <v>72</v>
      </c>
      <c r="L25" s="7" t="n">
        <f aca="false">1/(1-EXP(-5*L23))</f>
        <v>1.464892582</v>
      </c>
      <c r="M25" s="5" t="s">
        <v>16</v>
      </c>
      <c r="N25" s="5" t="s">
        <v>55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customFormat="false" ht="15" hidden="false" customHeight="false" outlineLevel="0" collapsed="false">
      <c r="A26" s="5" t="s">
        <v>73</v>
      </c>
      <c r="B26" s="8" t="n">
        <f aca="false">ROUND(((G2*(60*60*24))*B15)/54,0)</f>
        <v>4341</v>
      </c>
      <c r="C26" s="5" t="s">
        <v>74</v>
      </c>
      <c r="D26" s="5"/>
      <c r="E26" s="5"/>
      <c r="F26" s="5"/>
      <c r="G26" s="5"/>
      <c r="H26" s="5"/>
      <c r="I26" s="5"/>
      <c r="J26" s="5"/>
      <c r="K26" s="5" t="s">
        <v>75</v>
      </c>
      <c r="L26" s="7" t="n">
        <f aca="false">L22*L25</f>
        <v>35.1834602</v>
      </c>
      <c r="M26" s="5" t="s">
        <v>9</v>
      </c>
      <c r="N26" s="5" t="s">
        <v>58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customFormat="false" ht="15" hidden="false" customHeight="false" outlineLevel="0" collapsed="false">
      <c r="D27" s="5"/>
      <c r="E27" s="5"/>
      <c r="F27" s="5"/>
      <c r="G27" s="5"/>
      <c r="H27" s="5"/>
      <c r="I27" s="5"/>
      <c r="J27" s="5"/>
      <c r="K27" s="5" t="s">
        <v>76</v>
      </c>
      <c r="L27" s="7" t="n">
        <f aca="false">(1/(L24-L23))*LN((L24/L23)*(1-(L21*(L24-L23))/(L26*L23)))</f>
        <v>1.375352178</v>
      </c>
      <c r="M27" s="5" t="s">
        <v>40</v>
      </c>
      <c r="N27" s="5" t="s">
        <v>61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customFormat="false" ht="15" hidden="false" customHeight="false" outlineLevel="0" collapsed="false">
      <c r="C28" s="5"/>
      <c r="D28" s="5"/>
      <c r="E28" s="5"/>
      <c r="F28" s="5"/>
      <c r="G28" s="5"/>
      <c r="H28" s="5"/>
      <c r="I28" s="5"/>
      <c r="J28" s="5"/>
      <c r="K28" s="5" t="s">
        <v>77</v>
      </c>
      <c r="L28" s="7" t="n">
        <f aca="false">(L23/L24)*L26*EXP(-L23*L27)</f>
        <v>6.378235344</v>
      </c>
      <c r="M28" s="5" t="s">
        <v>9</v>
      </c>
      <c r="N28" s="5" t="s">
        <v>64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customFormat="false" ht="15" hidden="false" customHeight="false" outlineLevel="0" collapsed="false">
      <c r="C29" s="5"/>
      <c r="D29" s="5"/>
      <c r="E29" s="5"/>
      <c r="F29" s="5"/>
      <c r="G29" s="5"/>
      <c r="H29" s="5"/>
      <c r="I29" s="5"/>
      <c r="J29" s="5" t="s">
        <v>78</v>
      </c>
      <c r="K29" s="5" t="s">
        <v>79</v>
      </c>
      <c r="L29" s="7" t="n">
        <f aca="false">B4-L28</f>
        <v>2.621764656</v>
      </c>
      <c r="M29" s="5" t="s">
        <v>9</v>
      </c>
      <c r="N29" s="5" t="s">
        <v>67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customFormat="false" ht="15" hidden="false" customHeight="false" outlineLevel="0" collapsed="false">
      <c r="C30" s="5"/>
      <c r="D30" s="5"/>
      <c r="E30" s="5"/>
      <c r="F30" s="5"/>
      <c r="G30" s="5"/>
      <c r="H30" s="5"/>
      <c r="I30" s="5"/>
      <c r="J30" s="5"/>
      <c r="K30" s="5" t="s">
        <v>73</v>
      </c>
      <c r="L30" s="8" t="n">
        <f aca="false">ROUND(((L2*(60*60*24))*L20)/54,0)</f>
        <v>11698</v>
      </c>
      <c r="M30" s="5" t="s">
        <v>74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customFormat="false" ht="15" hidden="false" customHeight="false" outlineLevel="0" collapsed="false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5" hidden="false" customHeight="false" outlineLevel="0" collapsed="false">
      <c r="A32" s="5" t="s">
        <v>80</v>
      </c>
      <c r="B32" s="5" t="s">
        <v>81</v>
      </c>
      <c r="C32" s="5"/>
      <c r="D32" s="5"/>
      <c r="E32" s="5"/>
      <c r="F32" s="5"/>
      <c r="G32" s="5"/>
      <c r="H32" s="5"/>
      <c r="I32" s="5"/>
      <c r="J32" s="5"/>
      <c r="K32" s="5" t="s">
        <v>80</v>
      </c>
      <c r="L32" s="5" t="s">
        <v>81</v>
      </c>
      <c r="M32" s="5"/>
      <c r="N32" s="5"/>
      <c r="O32" s="5"/>
      <c r="P32" s="5"/>
      <c r="Q32" s="5"/>
      <c r="R32" s="5"/>
      <c r="S32" s="18" t="s">
        <v>82</v>
      </c>
      <c r="T32" s="5" t="s">
        <v>80</v>
      </c>
      <c r="U32" s="5" t="s">
        <v>81</v>
      </c>
      <c r="V32" s="5"/>
      <c r="W32" s="5"/>
      <c r="X32" s="5"/>
      <c r="Y32" s="5"/>
      <c r="Z32" s="5"/>
      <c r="AA32" s="5"/>
    </row>
    <row r="33" customFormat="false" ht="15" hidden="false" customHeight="false" outlineLevel="0" collapsed="false">
      <c r="A33" s="19" t="n">
        <v>0</v>
      </c>
      <c r="B33" s="19" t="n">
        <f aca="false">$B$4-((($B$18*$B$21)/($B$19-$B$18))*(EXP(-$B$18*A33)-EXP(-$B$19*A33))+$B$16*EXP(-$B$19*A33))</f>
        <v>7.324880383</v>
      </c>
      <c r="C33" s="5"/>
      <c r="D33" s="5"/>
      <c r="E33" s="5"/>
      <c r="F33" s="5"/>
      <c r="G33" s="5"/>
      <c r="H33" s="5"/>
      <c r="I33" s="5"/>
      <c r="J33" s="5"/>
      <c r="K33" s="19" t="n">
        <f aca="false">A33</f>
        <v>0</v>
      </c>
      <c r="L33" s="19" t="n">
        <f aca="false">$B$4-((($L$23*$L$26)/($L$24-$L$23))*(EXP(-$L$23*K33)-EXP(-$L$24*K33))+($L$21*EXP(-$L$24*K33)))</f>
        <v>4.874373156</v>
      </c>
      <c r="M33" s="5"/>
      <c r="N33" s="5"/>
      <c r="O33" s="5"/>
      <c r="P33" s="5"/>
      <c r="Q33" s="5"/>
      <c r="R33" s="5"/>
      <c r="S33" s="18" t="n">
        <v>0</v>
      </c>
      <c r="T33" s="19" t="n">
        <f aca="false">((S33*1000)/$B$8)/(60*60*24)</f>
        <v>0</v>
      </c>
      <c r="U33" s="19" t="n">
        <f aca="false">IF(S33&lt;$L$6,$B$4-((($B$18*$B$21)/($B$19-$B$18))*(EXP(-$B$18*T33)-EXP(-$B$19*T33))+$B$16*EXP(-$B$19*T33)),$B$4-((($L$23*$L$26)/($L$24-$L$23))*(EXP(-$L$23*T33)-EXP(-$L$24*T33))+($L$21*EXP(-$L$24*T33))))</f>
        <v>7.324880383</v>
      </c>
      <c r="V33" s="5"/>
      <c r="W33" s="5"/>
      <c r="X33" s="5"/>
      <c r="Y33" s="5"/>
      <c r="Z33" s="5"/>
      <c r="AA33" s="5"/>
    </row>
    <row r="34" customFormat="false" ht="15" hidden="false" customHeight="false" outlineLevel="0" collapsed="false">
      <c r="A34" s="19" t="n">
        <f aca="false">(A53-A33)/20</f>
        <v>0.08086285467</v>
      </c>
      <c r="B34" s="19" t="n">
        <f aca="false">$B$4-((($B$18*$B$21)/($B$19-$B$18))*(EXP(-$B$18*A34)-EXP(-$B$19*A34))+$B$16*EXP(-$B$19*A34))</f>
        <v>7.18342992121896</v>
      </c>
      <c r="C34" s="5"/>
      <c r="D34" s="5"/>
      <c r="E34" s="5"/>
      <c r="F34" s="5"/>
      <c r="G34" s="5"/>
      <c r="H34" s="5"/>
      <c r="I34" s="5"/>
      <c r="J34" s="5"/>
      <c r="K34" s="19" t="n">
        <f aca="false">A34</f>
        <v>0.08086285467</v>
      </c>
      <c r="L34" s="19" t="n">
        <f aca="false">$B$4-((($L$23*$L$26)/($L$24-$L$23))*(EXP(-$L$23*K34)-EXP(-$L$24*K34))+($L$21*EXP(-$L$24*K34)))</f>
        <v>4.54781012852389</v>
      </c>
      <c r="M34" s="5"/>
      <c r="N34" s="5"/>
      <c r="O34" s="5"/>
      <c r="P34" s="5"/>
      <c r="Q34" s="5"/>
      <c r="R34" s="5"/>
      <c r="S34" s="18" t="n">
        <v>1</v>
      </c>
      <c r="T34" s="19" t="n">
        <f aca="false">((S34*1000)/$B$8)/(60*60*24)</f>
        <v>0.0462962962962963</v>
      </c>
      <c r="U34" s="19" t="n">
        <f aca="false">IF(S34&lt;$L$6,$B$4-((($B$18*$B$21)/($B$19-$B$18))*(EXP(-$B$18*T34)-EXP(-$B$19*T34))+$B$16*EXP(-$B$19*T34)),$B$4-((($L$23*$L$26)/($L$24-$L$23))*(EXP(-$L$23*T34)-EXP(-$L$24*T34))+($L$21*EXP(-$L$24*T34))))</f>
        <v>7.24214379994358</v>
      </c>
      <c r="V34" s="5"/>
      <c r="W34" s="5"/>
      <c r="X34" s="5"/>
      <c r="Y34" s="5"/>
      <c r="Z34" s="5"/>
      <c r="AA34" s="5"/>
    </row>
    <row r="35" customFormat="false" ht="15" hidden="false" customHeight="false" outlineLevel="0" collapsed="false">
      <c r="A35" s="19" t="n">
        <f aca="false">A34+$A$34</f>
        <v>0.16172570934</v>
      </c>
      <c r="B35" s="19" t="n">
        <f aca="false">$B$4-((($B$18*$B$21)/($B$19-$B$18))*(EXP(-$B$18*A35)-EXP(-$B$19*A35))+$B$16*EXP(-$B$19*A35))</f>
        <v>7.05577867681857</v>
      </c>
      <c r="C35" s="5"/>
      <c r="D35" s="5"/>
      <c r="E35" s="5"/>
      <c r="F35" s="5"/>
      <c r="G35" s="5"/>
      <c r="H35" s="5"/>
      <c r="I35" s="5"/>
      <c r="J35" s="5"/>
      <c r="K35" s="19" t="n">
        <f aca="false">A35</f>
        <v>0.16172570934</v>
      </c>
      <c r="L35" s="19" t="n">
        <f aca="false">$B$4-((($L$23*$L$26)/($L$24-$L$23))*(EXP(-$L$23*K35)-EXP(-$L$24*K35))+($L$21*EXP(-$L$24*K35)))</f>
        <v>4.25620821750685</v>
      </c>
      <c r="M35" s="5"/>
      <c r="N35" s="5"/>
      <c r="O35" s="5"/>
      <c r="P35" s="5"/>
      <c r="Q35" s="5"/>
      <c r="R35" s="5"/>
      <c r="S35" s="18" t="n">
        <v>2</v>
      </c>
      <c r="T35" s="19" t="n">
        <f aca="false">((S35*1000)/$B$8)/(60*60*24)</f>
        <v>0.0925925925925926</v>
      </c>
      <c r="U35" s="19" t="n">
        <f aca="false">IF(S35&lt;$L$6,$B$4-((($B$18*$B$21)/($B$19-$B$18))*(EXP(-$B$18*T35)-EXP(-$B$19*T35))+$B$16*EXP(-$B$19*T35)),$B$4-((($L$23*$L$26)/($L$24-$L$23))*(EXP(-$L$23*T35)-EXP(-$L$24*T35))+($L$21*EXP(-$L$24*T35))))</f>
        <v>7.16408308281899</v>
      </c>
      <c r="V35" s="5"/>
      <c r="W35" s="5"/>
      <c r="X35" s="5"/>
      <c r="Y35" s="5"/>
      <c r="Z35" s="5"/>
      <c r="AA35" s="5"/>
    </row>
    <row r="36" customFormat="false" ht="15" hidden="false" customHeight="false" outlineLevel="0" collapsed="false">
      <c r="A36" s="19" t="n">
        <f aca="false">A35+$A$34</f>
        <v>0.24258856401</v>
      </c>
      <c r="B36" s="19" t="n">
        <f aca="false">$B$4-((($B$18*$B$21)/($B$19-$B$18))*(EXP(-$B$18*A36)-EXP(-$B$19*A36))+$B$16*EXP(-$B$19*A36))</f>
        <v>6.94088371844176</v>
      </c>
      <c r="C36" s="5"/>
      <c r="D36" s="5"/>
      <c r="E36" s="5"/>
      <c r="F36" s="5"/>
      <c r="G36" s="5"/>
      <c r="H36" s="5"/>
      <c r="I36" s="5"/>
      <c r="J36" s="5"/>
      <c r="K36" s="19" t="n">
        <f aca="false">A36</f>
        <v>0.24258856401</v>
      </c>
      <c r="L36" s="19" t="n">
        <f aca="false">$B$4-((($L$23*$L$26)/($L$24-$L$23))*(EXP(-$L$23*K36)-EXP(-$L$24*K36))+($L$21*EXP(-$L$24*K36)))</f>
        <v>3.99684111004878</v>
      </c>
      <c r="M36" s="5"/>
      <c r="N36" s="5"/>
      <c r="O36" s="5"/>
      <c r="P36" s="5"/>
      <c r="Q36" s="5"/>
      <c r="R36" s="5"/>
      <c r="S36" s="18" t="n">
        <v>3</v>
      </c>
      <c r="T36" s="19" t="n">
        <f aca="false">((S36*1000)/$B$8)/(60*60*24)</f>
        <v>0.138888888888889</v>
      </c>
      <c r="U36" s="19" t="n">
        <f aca="false">IF(S36&lt;$L$6,$B$4-((($B$18*$B$21)/($B$19-$B$18))*(EXP(-$B$18*T36)-EXP(-$B$19*T36))+$B$16*EXP(-$B$19*T36)),$B$4-((($L$23*$L$26)/($L$24-$L$23))*(EXP(-$L$23*T36)-EXP(-$L$24*T36))+($L$21*EXP(-$L$24*T36))))</f>
        <v>7.09049291473198</v>
      </c>
      <c r="V36" s="5"/>
      <c r="W36" s="5"/>
      <c r="X36" s="5"/>
      <c r="Y36" s="5"/>
      <c r="Z36" s="5"/>
      <c r="AA36" s="5"/>
    </row>
    <row r="37" customFormat="false" ht="15" hidden="false" customHeight="false" outlineLevel="0" collapsed="false">
      <c r="A37" s="19" t="n">
        <f aca="false">A36+$A$34</f>
        <v>0.32345141868</v>
      </c>
      <c r="B37" s="19" t="n">
        <f aca="false">$B$4-((($B$18*$B$21)/($B$19-$B$18))*(EXP(-$B$18*A37)-EXP(-$B$19*A37))+$B$16*EXP(-$B$19*A37))</f>
        <v>6.83777784639035</v>
      </c>
      <c r="C37" s="5"/>
      <c r="D37" s="5"/>
      <c r="E37" s="5"/>
      <c r="F37" s="5"/>
      <c r="G37" s="5"/>
      <c r="H37" s="5"/>
      <c r="I37" s="5"/>
      <c r="J37" s="5"/>
      <c r="K37" s="19" t="n">
        <f aca="false">A37</f>
        <v>0.32345141868</v>
      </c>
      <c r="L37" s="19" t="n">
        <f aca="false">$B$4-((($L$23*$L$26)/($L$24-$L$23))*(EXP(-$L$23*K37)-EXP(-$L$24*K37))+($L$21*EXP(-$L$24*K37)))</f>
        <v>3.76718253035762</v>
      </c>
      <c r="M37" s="5"/>
      <c r="N37" s="5"/>
      <c r="O37" s="5"/>
      <c r="P37" s="5"/>
      <c r="Q37" s="5"/>
      <c r="R37" s="5"/>
      <c r="S37" s="18" t="n">
        <v>4</v>
      </c>
      <c r="T37" s="19" t="n">
        <f aca="false">((S37*1000)/$B$8)/(60*60*24)</f>
        <v>0.185185185185185</v>
      </c>
      <c r="U37" s="19" t="n">
        <f aca="false">IF(S37&lt;$L$6,$B$4-((($B$18*$B$21)/($B$19-$B$18))*(EXP(-$B$18*T37)-EXP(-$B$19*T37))+$B$16*EXP(-$B$19*T37)),$B$4-((($L$23*$L$26)/($L$24-$L$23))*(EXP(-$L$23*T37)-EXP(-$L$24*T37))+($L$21*EXP(-$L$24*T37))))</f>
        <v>7.02117664774798</v>
      </c>
      <c r="V37" s="5"/>
      <c r="W37" s="5"/>
      <c r="X37" s="5"/>
      <c r="Y37" s="5"/>
      <c r="Z37" s="5"/>
      <c r="AA37" s="5"/>
    </row>
    <row r="38" customFormat="false" ht="15" hidden="false" customHeight="false" outlineLevel="0" collapsed="false">
      <c r="A38" s="19" t="n">
        <f aca="false">A37+$A$34</f>
        <v>0.40431427335</v>
      </c>
      <c r="B38" s="19" t="n">
        <f aca="false">$B$4-((($B$18*$B$21)/($B$19-$B$18))*(EXP(-$B$18*A38)-EXP(-$B$19*A38))+$B$16*EXP(-$B$19*A38))</f>
        <v>6.745564134124</v>
      </c>
      <c r="C38" s="5"/>
      <c r="D38" s="5"/>
      <c r="E38" s="5"/>
      <c r="F38" s="5"/>
      <c r="G38" s="5"/>
      <c r="H38" s="5"/>
      <c r="I38" s="5"/>
      <c r="J38" s="5"/>
      <c r="K38" s="19" t="n">
        <f aca="false">A38</f>
        <v>0.40431427335</v>
      </c>
      <c r="L38" s="19" t="n">
        <f aca="false">$B$4-((($L$23*$L$26)/($L$24-$L$23))*(EXP(-$L$23*K38)-EXP(-$L$24*K38))+($L$21*EXP(-$L$24*K38)))</f>
        <v>3.56489177566861</v>
      </c>
      <c r="M38" s="5"/>
      <c r="N38" s="5"/>
      <c r="O38" s="5"/>
      <c r="P38" s="5"/>
      <c r="Q38" s="5"/>
      <c r="R38" s="5"/>
      <c r="S38" s="18" t="n">
        <v>5</v>
      </c>
      <c r="T38" s="19" t="n">
        <f aca="false">((S38*1000)/$B$8)/(60*60*24)</f>
        <v>0.231481481481481</v>
      </c>
      <c r="U38" s="19" t="n">
        <f aca="false">IF(S38&lt;$L$6,$B$4-((($B$18*$B$21)/($B$19-$B$18))*(EXP(-$B$18*T38)-EXP(-$B$19*T38))+$B$16*EXP(-$B$19*T38)),$B$4-((($L$23*$L$26)/($L$24-$L$23))*(EXP(-$L$23*T38)-EXP(-$L$24*T38))+($L$21*EXP(-$L$24*T38))))</f>
        <v>6.95594593948986</v>
      </c>
      <c r="V38" s="5"/>
      <c r="W38" s="5"/>
      <c r="X38" s="5"/>
      <c r="Y38" s="5"/>
      <c r="Z38" s="5"/>
      <c r="AA38" s="5"/>
    </row>
    <row r="39" customFormat="false" ht="15" hidden="false" customHeight="false" outlineLevel="0" collapsed="false">
      <c r="A39" s="19" t="n">
        <f aca="false">A38+$A$34</f>
        <v>0.48517712802</v>
      </c>
      <c r="B39" s="19" t="n">
        <f aca="false">$B$4-((($B$18*$B$21)/($B$19-$B$18))*(EXP(-$B$18*A39)-EXP(-$B$19*A39))+$B$16*EXP(-$B$19*A39))</f>
        <v>6.6634108626335</v>
      </c>
      <c r="C39" s="5"/>
      <c r="D39" s="5"/>
      <c r="E39" s="5"/>
      <c r="F39" s="5"/>
      <c r="G39" s="5"/>
      <c r="H39" s="5"/>
      <c r="I39" s="5"/>
      <c r="J39" s="5"/>
      <c r="K39" s="19" t="n">
        <f aca="false">A39</f>
        <v>0.48517712802</v>
      </c>
      <c r="L39" s="19" t="n">
        <f aca="false">$B$4-((($L$23*$L$26)/($L$24-$L$23))*(EXP(-$L$23*K39)-EXP(-$L$24*K39))+($L$21*EXP(-$L$24*K39)))</f>
        <v>3.38780029417301</v>
      </c>
      <c r="M39" s="5"/>
      <c r="N39" s="5"/>
      <c r="O39" s="5"/>
      <c r="P39" s="5"/>
      <c r="Q39" s="5"/>
      <c r="R39" s="5"/>
      <c r="S39" s="18" t="n">
        <v>6</v>
      </c>
      <c r="T39" s="19" t="n">
        <f aca="false">((S39*1000)/$B$8)/(60*60*24)</f>
        <v>0.277777777777778</v>
      </c>
      <c r="U39" s="19" t="n">
        <f aca="false">IF(S39&lt;$L$6,$B$4-((($B$18*$B$21)/($B$19-$B$18))*(EXP(-$B$18*T39)-EXP(-$B$19*T39))+$B$16*EXP(-$B$19*T39)),$B$4-((($L$23*$L$26)/($L$24-$L$23))*(EXP(-$L$23*T39)-EXP(-$L$24*T39))+($L$21*EXP(-$L$24*T39))))</f>
        <v>6.89462040494901</v>
      </c>
      <c r="V39" s="5"/>
      <c r="W39" s="5"/>
      <c r="X39" s="5"/>
      <c r="Y39" s="5"/>
      <c r="Z39" s="5"/>
      <c r="AA39" s="5"/>
    </row>
    <row r="40" customFormat="false" ht="15" hidden="false" customHeight="false" outlineLevel="0" collapsed="false">
      <c r="A40" s="19" t="n">
        <f aca="false">A39+$A$34</f>
        <v>0.56603998269</v>
      </c>
      <c r="B40" s="19" t="n">
        <f aca="false">$B$4-((($B$18*$B$21)/($B$19-$B$18))*(EXP(-$B$18*A40)-EXP(-$B$19*A40))+$B$16*EXP(-$B$19*A40))</f>
        <v>6.59054681941881</v>
      </c>
      <c r="C40" s="5"/>
      <c r="D40" s="5"/>
      <c r="E40" s="5"/>
      <c r="F40" s="5"/>
      <c r="G40" s="5"/>
      <c r="H40" s="5"/>
      <c r="I40" s="5"/>
      <c r="J40" s="5"/>
      <c r="K40" s="19" t="n">
        <f aca="false">A40</f>
        <v>0.56603998269</v>
      </c>
      <c r="L40" s="19" t="n">
        <f aca="false">$B$4-((($L$23*$L$26)/($L$24-$L$23))*(EXP(-$L$23*K40)-EXP(-$L$24*K40))+($L$21*EXP(-$L$24*K40)))</f>
        <v>3.2338992299588</v>
      </c>
      <c r="M40" s="5"/>
      <c r="N40" s="5"/>
      <c r="O40" s="5"/>
      <c r="P40" s="5"/>
      <c r="Q40" s="5"/>
      <c r="R40" s="5"/>
      <c r="S40" s="18" t="n">
        <v>7</v>
      </c>
      <c r="T40" s="19" t="n">
        <f aca="false">((S40*1000)/$B$8)/(60*60*24)</f>
        <v>0.324074074074074</v>
      </c>
      <c r="U40" s="19" t="n">
        <f aca="false">IF(S40&lt;$L$6,$B$4-((($B$18*$B$21)/($B$19-$B$18))*(EXP(-$B$18*T40)-EXP(-$B$19*T40))+$B$16*EXP(-$B$19*T40)),$B$4-((($L$23*$L$26)/($L$24-$L$23))*(EXP(-$L$23*T40)-EXP(-$L$24*T40))+($L$21*EXP(-$L$24*T40))))</f>
        <v>6.83702728287278</v>
      </c>
      <c r="V40" s="5"/>
      <c r="W40" s="5"/>
      <c r="X40" s="5"/>
      <c r="Y40" s="5"/>
      <c r="Z40" s="5"/>
      <c r="AA40" s="5"/>
    </row>
    <row r="41" customFormat="false" ht="15" hidden="false" customHeight="false" outlineLevel="0" collapsed="false">
      <c r="A41" s="19" t="n">
        <f aca="false">A40+$A$34</f>
        <v>0.64690283736</v>
      </c>
      <c r="B41" s="19" t="n">
        <f aca="false">$B$4-((($B$18*$B$21)/($B$19-$B$18))*(EXP(-$B$18*A41)-EXP(-$B$19*A41))+$B$16*EXP(-$B$19*A41))</f>
        <v>6.52625693583676</v>
      </c>
      <c r="C41" s="5"/>
      <c r="D41" s="5"/>
      <c r="E41" s="5"/>
      <c r="F41" s="5"/>
      <c r="G41" s="5"/>
      <c r="H41" s="5"/>
      <c r="I41" s="5"/>
      <c r="J41" s="5"/>
      <c r="K41" s="19" t="n">
        <f aca="false">A41</f>
        <v>0.64690283736</v>
      </c>
      <c r="L41" s="19" t="n">
        <f aca="false">$B$4-((($L$23*$L$26)/($L$24-$L$23))*(EXP(-$L$23*K41)-EXP(-$L$24*K41))+($L$21*EXP(-$L$24*K41)))</f>
        <v>3.10132786536291</v>
      </c>
      <c r="M41" s="5"/>
      <c r="N41" s="5"/>
      <c r="O41" s="5"/>
      <c r="P41" s="5"/>
      <c r="Q41" s="5"/>
      <c r="R41" s="5"/>
      <c r="S41" s="18" t="n">
        <v>8</v>
      </c>
      <c r="T41" s="19" t="n">
        <f aca="false">((S41*1000)/$B$8)/(60*60*24)</f>
        <v>0.37037037037037</v>
      </c>
      <c r="U41" s="19" t="n">
        <f aca="false">IF(S41&lt;$L$6,$B$4-((($B$18*$B$21)/($B$19-$B$18))*(EXP(-$B$18*T41)-EXP(-$B$19*T41))+$B$16*EXP(-$B$19*T41)),$B$4-((($L$23*$L$26)/($L$24-$L$23))*(EXP(-$L$23*T41)-EXP(-$L$24*T41))+($L$21*EXP(-$L$24*T41))))</f>
        <v>6.78300111611837</v>
      </c>
      <c r="V41" s="5"/>
      <c r="W41" s="5"/>
      <c r="X41" s="5"/>
      <c r="Y41" s="5"/>
      <c r="Z41" s="5"/>
      <c r="AA41" s="5"/>
    </row>
    <row r="42" customFormat="false" ht="15" hidden="false" customHeight="false" outlineLevel="0" collapsed="false">
      <c r="A42" s="19" t="n">
        <f aca="false">A41+$A$34</f>
        <v>0.72776569203</v>
      </c>
      <c r="B42" s="19" t="n">
        <f aca="false">$B$4-((($B$18*$B$21)/($B$19-$B$18))*(EXP(-$B$18*A42)-EXP(-$B$19*A42))+$B$16*EXP(-$B$19*A42))</f>
        <v>6.46987823847062</v>
      </c>
      <c r="C42" s="5"/>
      <c r="D42" s="5"/>
      <c r="E42" s="5"/>
      <c r="F42" s="5"/>
      <c r="G42" s="5"/>
      <c r="H42" s="5"/>
      <c r="I42" s="5"/>
      <c r="J42" s="5"/>
      <c r="K42" s="19" t="n">
        <f aca="false">A42</f>
        <v>0.72776569203</v>
      </c>
      <c r="L42" s="19" t="n">
        <f aca="false">$B$4-((($L$23*$L$26)/($L$24-$L$23))*(EXP(-$L$23*K42)-EXP(-$L$24*K42))+($L$21*EXP(-$L$24*K42)))</f>
        <v>2.98836289614241</v>
      </c>
      <c r="M42" s="5"/>
      <c r="N42" s="5"/>
      <c r="O42" s="5"/>
      <c r="P42" s="5"/>
      <c r="Q42" s="5"/>
      <c r="R42" s="5"/>
      <c r="S42" s="18" t="n">
        <v>9</v>
      </c>
      <c r="T42" s="19" t="n">
        <f aca="false">((S42*1000)/$B$8)/(60*60*24)</f>
        <v>0.416666666666667</v>
      </c>
      <c r="U42" s="19" t="n">
        <f aca="false">IF(S42&lt;$L$6,$B$4-((($B$18*$B$21)/($B$19-$B$18))*(EXP(-$B$18*T42)-EXP(-$B$19*T42))+$B$16*EXP(-$B$19*T42)),$B$4-((($L$23*$L$26)/($L$24-$L$23))*(EXP(-$L$23*T42)-EXP(-$L$24*T42))+($L$21*EXP(-$L$24*T42))))</f>
        <v>6.73238344538854</v>
      </c>
      <c r="V42" s="5"/>
      <c r="W42" s="5"/>
      <c r="X42" s="5"/>
      <c r="Y42" s="5"/>
      <c r="Z42" s="5"/>
      <c r="AA42" s="5"/>
    </row>
    <row r="43" customFormat="false" ht="15" hidden="false" customHeight="false" outlineLevel="0" collapsed="false">
      <c r="A43" s="19" t="n">
        <f aca="false">A42+$A$34</f>
        <v>0.8086285467</v>
      </c>
      <c r="B43" s="19" t="n">
        <f aca="false">$B$4-((($B$18*$B$21)/($B$19-$B$18))*(EXP(-$B$18*A43)-EXP(-$B$19*A43))+$B$16*EXP(-$B$19*A43))</f>
        <v>6.42079609192585</v>
      </c>
      <c r="C43" s="5"/>
      <c r="D43" s="5"/>
      <c r="E43" s="5"/>
      <c r="F43" s="5"/>
      <c r="G43" s="5"/>
      <c r="H43" s="5"/>
      <c r="I43" s="5"/>
      <c r="J43" s="5"/>
      <c r="K43" s="19" t="n">
        <f aca="false">A43</f>
        <v>0.8086285467</v>
      </c>
      <c r="L43" s="19" t="n">
        <f aca="false">$B$4-((($L$23*$L$26)/($L$24-$L$23))*(EXP(-$L$23*K43)-EXP(-$L$24*K43))+($L$21*EXP(-$L$24*K43)))</f>
        <v>2.89340847952016</v>
      </c>
      <c r="M43" s="5"/>
      <c r="N43" s="5"/>
      <c r="O43" s="5"/>
      <c r="P43" s="5"/>
      <c r="Q43" s="5"/>
      <c r="R43" s="5"/>
      <c r="S43" s="18" t="n">
        <v>10</v>
      </c>
      <c r="T43" s="19" t="n">
        <f aca="false">((S43*1000)/$B$8)/(60*60*24)</f>
        <v>0.462962962962963</v>
      </c>
      <c r="U43" s="19" t="n">
        <f aca="false">IF(S43&lt;$L$6,$B$4-((($B$18*$B$21)/($B$19-$B$18))*(EXP(-$B$18*T43)-EXP(-$B$19*T43))+$B$16*EXP(-$B$19*T43)),$B$4-((($L$23*$L$26)/($L$24-$L$23))*(EXP(-$L$23*T43)-EXP(-$L$24*T43))+($L$21*EXP(-$L$24*T43))))</f>
        <v>6.68502251578916</v>
      </c>
      <c r="V43" s="5"/>
      <c r="W43" s="5"/>
      <c r="X43" s="5"/>
      <c r="Y43" s="5"/>
      <c r="Z43" s="5"/>
      <c r="AA43" s="5"/>
    </row>
    <row r="44" customFormat="false" ht="15" hidden="false" customHeight="false" outlineLevel="0" collapsed="false">
      <c r="A44" s="19" t="n">
        <f aca="false">A43+$A$34</f>
        <v>0.88949140137</v>
      </c>
      <c r="B44" s="19" t="n">
        <f aca="false">$B$4-((($B$18*$B$21)/($B$19-$B$18))*(EXP(-$B$18*A44)-EXP(-$B$19*A44))+$B$16*EXP(-$B$19*A44))</f>
        <v>6.37844071208203</v>
      </c>
      <c r="C44" s="5"/>
      <c r="D44" s="5"/>
      <c r="E44" s="5"/>
      <c r="F44" s="5"/>
      <c r="G44" s="5"/>
      <c r="H44" s="5"/>
      <c r="I44" s="5"/>
      <c r="J44" s="5"/>
      <c r="K44" s="19" t="n">
        <f aca="false">A44</f>
        <v>0.88949140137</v>
      </c>
      <c r="L44" s="19" t="n">
        <f aca="false">$B$4-((($L$23*$L$26)/($L$24-$L$23))*(EXP(-$L$23*K44)-EXP(-$L$24*K44))+($L$21*EXP(-$L$24*K44)))</f>
        <v>2.81498699947374</v>
      </c>
      <c r="M44" s="5"/>
      <c r="N44" s="5"/>
      <c r="O44" s="5"/>
      <c r="P44" s="5"/>
      <c r="Q44" s="5"/>
      <c r="R44" s="5"/>
      <c r="S44" s="18" t="n">
        <v>11</v>
      </c>
      <c r="T44" s="19" t="n">
        <f aca="false">((S44*1000)/$B$8)/(60*60*24)</f>
        <v>0.509259259259259</v>
      </c>
      <c r="U44" s="19" t="n">
        <f aca="false">IF(S44&lt;$L$6,$B$4-((($B$18*$B$21)/($B$19-$B$18))*(EXP(-$B$18*T44)-EXP(-$B$19*T44))+$B$16*EXP(-$B$19*T44)),$B$4-((($L$23*$L$26)/($L$24-$L$23))*(EXP(-$L$23*T44)-EXP(-$L$24*T44))+($L$21*EXP(-$L$24*T44))))</f>
        <v>6.6407729956719</v>
      </c>
      <c r="V44" s="5"/>
      <c r="W44" s="5"/>
      <c r="X44" s="5"/>
      <c r="Y44" s="5"/>
      <c r="Z44" s="5"/>
      <c r="AA44" s="5"/>
    </row>
    <row r="45" customFormat="false" ht="15" hidden="false" customHeight="false" outlineLevel="0" collapsed="false">
      <c r="A45" s="19" t="n">
        <f aca="false">A44+$A$34</f>
        <v>0.97035425604</v>
      </c>
      <c r="B45" s="19" t="n">
        <f aca="false">$B$4-((($B$18*$B$21)/($B$19-$B$18))*(EXP(-$B$18*A45)-EXP(-$B$19*A45))+$B$16*EXP(-$B$19*A45))</f>
        <v>6.34228393033966</v>
      </c>
      <c r="C45" s="5"/>
      <c r="D45" s="5"/>
      <c r="E45" s="5"/>
      <c r="F45" s="5"/>
      <c r="G45" s="5"/>
      <c r="H45" s="5"/>
      <c r="I45" s="5"/>
      <c r="J45" s="5"/>
      <c r="K45" s="19" t="n">
        <f aca="false">A45</f>
        <v>0.97035425604</v>
      </c>
      <c r="L45" s="19" t="n">
        <f aca="false">$B$4-((($L$23*$L$26)/($L$24-$L$23))*(EXP(-$L$23*K45)-EXP(-$L$24*K45))+($L$21*EXP(-$L$24*K45)))</f>
        <v>2.75173049763981</v>
      </c>
      <c r="M45" s="5"/>
      <c r="N45" s="5"/>
      <c r="O45" s="5"/>
      <c r="P45" s="5"/>
      <c r="Q45" s="5"/>
      <c r="R45" s="5"/>
      <c r="S45" s="18" t="n">
        <v>12</v>
      </c>
      <c r="T45" s="19" t="n">
        <f aca="false">((S45*1000)/$B$8)/(60*60*24)</f>
        <v>0.555555555555556</v>
      </c>
      <c r="U45" s="19" t="n">
        <f aca="false">IF(S45&lt;$L$6,$B$4-((($B$18*$B$21)/($B$19-$B$18))*(EXP(-$B$18*T45)-EXP(-$B$19*T45))+$B$16*EXP(-$B$19*T45)),$B$4-((($L$23*$L$26)/($L$24-$L$23))*(EXP(-$L$23*T45)-EXP(-$L$24*T45))+($L$21*EXP(-$L$24*T45))))</f>
        <v>6.5994957072479</v>
      </c>
      <c r="V45" s="5"/>
      <c r="W45" s="5"/>
      <c r="X45" s="5"/>
      <c r="Y45" s="5"/>
      <c r="Z45" s="5"/>
      <c r="AA45" s="5"/>
    </row>
    <row r="46" customFormat="false" ht="15" hidden="false" customHeight="false" outlineLevel="0" collapsed="false">
      <c r="A46" s="19" t="n">
        <f aca="false">A45+$A$34</f>
        <v>1.05121711071</v>
      </c>
      <c r="B46" s="19" t="n">
        <f aca="false">$B$4-((($B$18*$B$21)/($B$19-$B$18))*(EXP(-$B$18*A46)-EXP(-$B$19*A46))+$B$16*EXP(-$B$19*A46))</f>
        <v>6.3118361908012</v>
      </c>
      <c r="C46" s="5"/>
      <c r="D46" s="5"/>
      <c r="E46" s="5"/>
      <c r="F46" s="5"/>
      <c r="G46" s="5"/>
      <c r="H46" s="5"/>
      <c r="I46" s="5"/>
      <c r="J46" s="5"/>
      <c r="K46" s="19" t="n">
        <f aca="false">A46</f>
        <v>1.05121711071</v>
      </c>
      <c r="L46" s="19" t="n">
        <f aca="false">$B$4-((($L$23*$L$26)/($L$24-$L$23))*(EXP(-$L$23*K46)-EXP(-$L$24*K46))+($L$21*EXP(-$L$24*K46)))</f>
        <v>2.70237272192079</v>
      </c>
      <c r="M46" s="5"/>
      <c r="N46" s="5"/>
      <c r="O46" s="5"/>
      <c r="P46" s="5"/>
      <c r="Q46" s="5"/>
      <c r="R46" s="5"/>
      <c r="S46" s="18" t="n">
        <v>13</v>
      </c>
      <c r="T46" s="19" t="n">
        <f aca="false">((S46*1000)/$B$8)/(60*60*24)</f>
        <v>0.601851851851852</v>
      </c>
      <c r="U46" s="19" t="n">
        <f aca="false">IF(S46&lt;$L$6,$B$4-((($B$18*$B$21)/($B$19-$B$18))*(EXP(-$B$18*T46)-EXP(-$B$19*T46))+$B$16*EXP(-$B$19*T46)),$B$4-((($L$23*$L$26)/($L$24-$L$23))*(EXP(-$L$23*T46)-EXP(-$L$24*T46))+($L$21*EXP(-$L$24*T46))))</f>
        <v>6.56105736847986</v>
      </c>
      <c r="V46" s="5"/>
      <c r="W46" s="5"/>
      <c r="X46" s="5"/>
      <c r="Y46" s="5"/>
      <c r="Z46" s="5"/>
      <c r="AA46" s="5"/>
    </row>
    <row r="47" customFormat="false" ht="15" hidden="false" customHeight="false" outlineLevel="0" collapsed="false">
      <c r="A47" s="19" t="n">
        <f aca="false">A46+$A$34</f>
        <v>1.13207996538</v>
      </c>
      <c r="B47" s="19" t="n">
        <f aca="false">$B$4-((($B$18*$B$21)/($B$19-$B$18))*(EXP(-$B$18*A47)-EXP(-$B$19*A47))+$B$16*EXP(-$B$19*A47))</f>
        <v>6.28664376362471</v>
      </c>
      <c r="C47" s="5"/>
      <c r="D47" s="5"/>
      <c r="E47" s="5"/>
      <c r="F47" s="5"/>
      <c r="G47" s="5"/>
      <c r="H47" s="5"/>
      <c r="I47" s="5"/>
      <c r="J47" s="5"/>
      <c r="K47" s="19" t="n">
        <f aca="false">A47</f>
        <v>1.13207996538</v>
      </c>
      <c r="L47" s="19" t="n">
        <f aca="false">$B$4-((($L$23*$L$26)/($L$24-$L$23))*(EXP(-$L$23*K47)-EXP(-$L$24*K47))+($L$21*EXP(-$L$24*K47)))</f>
        <v>2.66574174832877</v>
      </c>
      <c r="M47" s="5"/>
      <c r="N47" s="5"/>
      <c r="O47" s="5"/>
      <c r="P47" s="5"/>
      <c r="Q47" s="5"/>
      <c r="R47" s="5"/>
      <c r="S47" s="18" t="n">
        <v>14</v>
      </c>
      <c r="T47" s="19" t="n">
        <f aca="false">((S47*1000)/$B$8)/(60*60*24)</f>
        <v>0.648148148148148</v>
      </c>
      <c r="U47" s="19" t="n">
        <f aca="false">IF(S47&lt;$L$6,$B$4-((($B$18*$B$21)/($B$19-$B$18))*(EXP(-$B$18*T47)-EXP(-$B$19*T47))+$B$16*EXP(-$B$19*T47)),$B$4-((($L$23*$L$26)/($L$24-$L$23))*(EXP(-$L$23*T47)-EXP(-$L$24*T47))+($L$21*EXP(-$L$24*T47))))</f>
        <v>6.52533034578036</v>
      </c>
      <c r="V47" s="5"/>
      <c r="W47" s="5"/>
      <c r="X47" s="5"/>
      <c r="Y47" s="5"/>
      <c r="Z47" s="5"/>
      <c r="AA47" s="5"/>
    </row>
    <row r="48" customFormat="false" ht="15" hidden="false" customHeight="false" outlineLevel="0" collapsed="false">
      <c r="A48" s="19" t="n">
        <f aca="false">A47+$A$34</f>
        <v>1.21294282005</v>
      </c>
      <c r="B48" s="19" t="n">
        <f aca="false">$B$4-((($B$18*$B$21)/($B$19-$B$18))*(EXP(-$B$18*A48)-EXP(-$B$19*A48))+$B$16*EXP(-$B$19*A48))</f>
        <v>6.26628615899487</v>
      </c>
      <c r="C48" s="5"/>
      <c r="D48" s="5"/>
      <c r="E48" s="5"/>
      <c r="F48" s="5"/>
      <c r="G48" s="5"/>
      <c r="H48" s="5"/>
      <c r="I48" s="5"/>
      <c r="J48" s="5"/>
      <c r="K48" s="19" t="n">
        <f aca="false">A48</f>
        <v>1.21294282005</v>
      </c>
      <c r="L48" s="19" t="n">
        <f aca="false">$B$4-((($L$23*$L$26)/($L$24-$L$23))*(EXP(-$L$23*K48)-EXP(-$L$24*K48))+($L$21*EXP(-$L$24*K48)))</f>
        <v>2.64075313480118</v>
      </c>
      <c r="M48" s="5"/>
      <c r="N48" s="5"/>
      <c r="O48" s="5"/>
      <c r="P48" s="5"/>
      <c r="Q48" s="5"/>
      <c r="R48" s="5"/>
      <c r="S48" s="18" t="n">
        <v>15</v>
      </c>
      <c r="T48" s="19" t="n">
        <f aca="false">((S48*1000)/$B$8)/(60*60*24)</f>
        <v>0.694444444444444</v>
      </c>
      <c r="U48" s="19" t="n">
        <f aca="false">IF(S48&lt;$L$6,$B$4-((($B$18*$B$21)/($B$19-$B$18))*(EXP(-$B$18*T48)-EXP(-$B$19*T48))+$B$16*EXP(-$B$19*T48)),$B$4-((($L$23*$L$26)/($L$24-$L$23))*(EXP(-$L$23*T48)-EXP(-$L$24*T48))+($L$21*EXP(-$L$24*T48))))</f>
        <v>3.03264258719313</v>
      </c>
      <c r="V48" s="5"/>
      <c r="W48" s="5"/>
      <c r="X48" s="5"/>
      <c r="Y48" s="5"/>
      <c r="Z48" s="5"/>
      <c r="AA48" s="5"/>
    </row>
    <row r="49" customFormat="false" ht="15" hidden="false" customHeight="false" outlineLevel="0" collapsed="false">
      <c r="A49" s="19" t="n">
        <f aca="false">A48+$A$34</f>
        <v>1.29380567472</v>
      </c>
      <c r="B49" s="19" t="n">
        <f aca="false">$B$4-((($B$18*$B$21)/($B$19-$B$18))*(EXP(-$B$18*A49)-EXP(-$B$19*A49))+$B$16*EXP(-$B$19*A49))</f>
        <v>6.25037372727518</v>
      </c>
      <c r="C49" s="5"/>
      <c r="D49" s="5"/>
      <c r="E49" s="5"/>
      <c r="F49" s="5"/>
      <c r="G49" s="5"/>
      <c r="H49" s="5"/>
      <c r="I49" s="5"/>
      <c r="J49" s="5"/>
      <c r="K49" s="19" t="n">
        <f aca="false">A49</f>
        <v>1.29380567472</v>
      </c>
      <c r="L49" s="19" t="n">
        <f aca="false">$B$4-((($L$23*$L$26)/($L$24-$L$23))*(EXP(-$L$23*K49)-EXP(-$L$24*K49))+($L$21*EXP(-$L$24*K49)))</f>
        <v>2.62640356869212</v>
      </c>
      <c r="M49" s="5"/>
      <c r="N49" s="5"/>
      <c r="O49" s="5"/>
      <c r="P49" s="5"/>
      <c r="Q49" s="5"/>
      <c r="R49" s="5"/>
      <c r="S49" s="18" t="n">
        <v>16</v>
      </c>
      <c r="T49" s="19" t="n">
        <f aca="false">((S49*1000)/$B$8)/(60*60*24)</f>
        <v>0.740740740740741</v>
      </c>
      <c r="U49" s="19" t="n">
        <f aca="false">IF(S49&lt;$L$6,$B$4-((($B$18*$B$21)/($B$19-$B$18))*(EXP(-$B$18*T49)-EXP(-$B$19*T49))+$B$16*EXP(-$B$19*T49)),$B$4-((($L$23*$L$26)/($L$24-$L$23))*(EXP(-$L$23*T49)-EXP(-$L$24*T49))+($L$21*EXP(-$L$24*T49))))</f>
        <v>2.97195351154937</v>
      </c>
      <c r="V49" s="5"/>
      <c r="W49" s="5"/>
      <c r="X49" s="5"/>
      <c r="Y49" s="5"/>
      <c r="Z49" s="5"/>
      <c r="AA49" s="5"/>
    </row>
    <row r="50" customFormat="false" ht="15" hidden="false" customHeight="false" outlineLevel="0" collapsed="false">
      <c r="A50" s="19" t="n">
        <f aca="false">A49+$A$34</f>
        <v>1.37466852939</v>
      </c>
      <c r="B50" s="19" t="n">
        <f aca="false">$B$4-((($B$18*$B$21)/($B$19-$B$18))*(EXP(-$B$18*A50)-EXP(-$B$19*A50))+$B$16*EXP(-$B$19*A50))</f>
        <v>6.23854543194396</v>
      </c>
      <c r="C50" s="5"/>
      <c r="D50" s="5"/>
      <c r="E50" s="5"/>
      <c r="F50" s="5"/>
      <c r="G50" s="5"/>
      <c r="H50" s="5"/>
      <c r="I50" s="5"/>
      <c r="J50" s="5"/>
      <c r="K50" s="19" t="n">
        <f aca="false">A50</f>
        <v>1.37466852939</v>
      </c>
      <c r="L50" s="19" t="n">
        <f aca="false">$B$4-((($L$23*$L$26)/($L$24-$L$23))*(EXP(-$L$23*K50)-EXP(-$L$24*K50))+($L$21*EXP(-$L$24*K50)))</f>
        <v>2.62176497239913</v>
      </c>
      <c r="M50" s="5"/>
      <c r="N50" s="5"/>
      <c r="O50" s="5"/>
      <c r="P50" s="5"/>
      <c r="Q50" s="5"/>
      <c r="R50" s="5"/>
      <c r="S50" s="18" t="n">
        <v>17</v>
      </c>
      <c r="T50" s="19" t="n">
        <f aca="false">((S50*1000)/$B$8)/(60*60*24)</f>
        <v>0.787037037037037</v>
      </c>
      <c r="U50" s="19" t="n">
        <f aca="false">IF(S50&lt;$L$6,$B$4-((($B$18*$B$21)/($B$19-$B$18))*(EXP(-$B$18*T50)-EXP(-$B$19*T50))+$B$16*EXP(-$B$19*T50)),$B$4-((($L$23*$L$26)/($L$24-$L$23))*(EXP(-$L$23*T50)-EXP(-$L$24*T50))+($L$21*EXP(-$L$24*T50))))</f>
        <v>2.9170857018544</v>
      </c>
      <c r="V50" s="5"/>
      <c r="W50" s="5"/>
      <c r="X50" s="5"/>
      <c r="Y50" s="5"/>
      <c r="Z50" s="5"/>
      <c r="AA50" s="5"/>
    </row>
    <row r="51" customFormat="false" ht="15" hidden="false" customHeight="false" outlineLevel="0" collapsed="false">
      <c r="A51" s="19" t="n">
        <f aca="false">A50+$A$34</f>
        <v>1.45553138406</v>
      </c>
      <c r="B51" s="19" t="n">
        <f aca="false">$B$4-((($B$18*$B$21)/($B$19-$B$18))*(EXP(-$B$18*A51)-EXP(-$B$19*A51))+$B$16*EXP(-$B$19*A51))</f>
        <v>6.23046678288065</v>
      </c>
      <c r="C51" s="5"/>
      <c r="D51" s="5"/>
      <c r="E51" s="5"/>
      <c r="F51" s="5"/>
      <c r="G51" s="5"/>
      <c r="H51" s="5"/>
      <c r="I51" s="5"/>
      <c r="J51" s="5"/>
      <c r="K51" s="19" t="n">
        <f aca="false">A51</f>
        <v>1.45553138406</v>
      </c>
      <c r="L51" s="19" t="n">
        <f aca="false">$B$4-((($L$23*$L$26)/($L$24-$L$23))*(EXP(-$L$23*K51)-EXP(-$L$24*K51))+($L$21*EXP(-$L$24*K51)))</f>
        <v>2.62597903414262</v>
      </c>
      <c r="M51" s="5"/>
      <c r="N51" s="5"/>
      <c r="O51" s="5"/>
      <c r="P51" s="5"/>
      <c r="Q51" s="5"/>
      <c r="R51" s="5"/>
      <c r="S51" s="18" t="n">
        <v>18</v>
      </c>
      <c r="T51" s="19" t="n">
        <f aca="false">((S51*1000)/$B$8)/(60*60*24)</f>
        <v>0.833333333333333</v>
      </c>
      <c r="U51" s="19" t="n">
        <f aca="false">IF(S51&lt;$L$6,$B$4-((($B$18*$B$21)/($B$19-$B$18))*(EXP(-$B$18*T51)-EXP(-$B$19*T51))+$B$16*EXP(-$B$19*T51)),$B$4-((($L$23*$L$26)/($L$24-$L$23))*(EXP(-$L$23*T51)-EXP(-$L$24*T51))+($L$21*EXP(-$L$24*T51))))</f>
        <v>2.86776085110425</v>
      </c>
      <c r="V51" s="5"/>
      <c r="W51" s="5"/>
      <c r="X51" s="5"/>
      <c r="Y51" s="5"/>
      <c r="Z51" s="5"/>
      <c r="AA51" s="5"/>
    </row>
    <row r="52" customFormat="false" ht="15" hidden="false" customHeight="false" outlineLevel="0" collapsed="false">
      <c r="A52" s="19" t="n">
        <f aca="false">A51+$A$34</f>
        <v>1.53639423873</v>
      </c>
      <c r="B52" s="19" t="n">
        <f aca="false">$B$4-((($B$18*$B$21)/($B$19-$B$18))*(EXP(-$B$18*A52)-EXP(-$B$19*A52))+$B$16*EXP(-$B$19*A52))</f>
        <v>6.22582791846366</v>
      </c>
      <c r="C52" s="5"/>
      <c r="D52" s="5"/>
      <c r="E52" s="5"/>
      <c r="F52" s="5"/>
      <c r="G52" s="5"/>
      <c r="H52" s="5"/>
      <c r="I52" s="5"/>
      <c r="J52" s="5"/>
      <c r="K52" s="19" t="n">
        <f aca="false">A52</f>
        <v>1.53639423873</v>
      </c>
      <c r="L52" s="19" t="n">
        <f aca="false">$B$4-((($L$23*$L$26)/($L$24-$L$23))*(EXP(-$L$23*K52)-EXP(-$L$24*K52))+($L$21*EXP(-$L$24*K52)))</f>
        <v>2.63825213328883</v>
      </c>
      <c r="M52" s="5"/>
      <c r="N52" s="5"/>
      <c r="O52" s="5"/>
      <c r="P52" s="5"/>
      <c r="Q52" s="5"/>
      <c r="R52" s="5"/>
      <c r="S52" s="18" t="n">
        <v>19</v>
      </c>
      <c r="T52" s="19" t="n">
        <f aca="false">((S52*1000)/$B$8)/(60*60*24)</f>
        <v>0.87962962962963</v>
      </c>
      <c r="U52" s="19" t="n">
        <f aca="false">IF(S52&lt;$L$6,$B$4-((($B$18*$B$21)/($B$19-$B$18))*(EXP(-$B$18*T52)-EXP(-$B$19*T52))+$B$16*EXP(-$B$19*T52)),$B$4-((($L$23*$L$26)/($L$24-$L$23))*(EXP(-$L$23*T52)-EXP(-$L$24*T52))+($L$21*EXP(-$L$24*T52))))</f>
        <v>2.82371266609325</v>
      </c>
      <c r="V52" s="5"/>
      <c r="W52" s="5"/>
      <c r="X52" s="5"/>
      <c r="Y52" s="5"/>
      <c r="Z52" s="5"/>
      <c r="AA52" s="5"/>
    </row>
    <row r="53" customFormat="false" ht="15" hidden="false" customHeight="false" outlineLevel="0" collapsed="false">
      <c r="A53" s="19" t="n">
        <f aca="false">B22</f>
        <v>1.617257093</v>
      </c>
      <c r="B53" s="19" t="n">
        <f aca="false">$B$4-((($B$18*$B$21)/($B$19-$B$18))*(EXP(-$B$18*A53)-EXP(-$B$19*A53))+$B$16*EXP(-$B$19*A53))</f>
        <v>6.22434182577103</v>
      </c>
      <c r="C53" s="5"/>
      <c r="D53" s="5"/>
      <c r="E53" s="5"/>
      <c r="F53" s="5"/>
      <c r="G53" s="5"/>
      <c r="H53" s="5"/>
      <c r="I53" s="5"/>
      <c r="J53" s="5"/>
      <c r="K53" s="19" t="n">
        <f aca="false">A53</f>
        <v>1.617257093</v>
      </c>
      <c r="L53" s="19" t="n">
        <f aca="false">$B$4-((($L$23*$L$26)/($L$24-$L$23))*(EXP(-$L$23*K53)-EXP(-$L$24*K53))+($L$21*EXP(-$L$24*K53)))</f>
        <v>2.65785063169565</v>
      </c>
      <c r="M53" s="5"/>
      <c r="N53" s="5"/>
      <c r="O53" s="5"/>
      <c r="P53" s="5"/>
      <c r="Q53" s="5"/>
      <c r="R53" s="5"/>
      <c r="S53" s="18" t="n">
        <v>20</v>
      </c>
      <c r="T53" s="19" t="n">
        <f aca="false">((S53*1000)/$B$8)/(60*60*24)</f>
        <v>0.925925925925926</v>
      </c>
      <c r="U53" s="19" t="n">
        <f aca="false">IF(S53&lt;$L$6,$B$4-((($B$18*$B$21)/($B$19-$B$18))*(EXP(-$B$18*T53)-EXP(-$B$19*T53))+$B$16*EXP(-$B$19*T53)),$B$4-((($L$23*$L$26)/($L$24-$L$23))*(EXP(-$L$23*T53)-EXP(-$L$24*T53))+($L$21*EXP(-$L$24*T53))))</f>
        <v>2.78468636076156</v>
      </c>
      <c r="V53" s="5"/>
      <c r="W53" s="5"/>
      <c r="X53" s="5"/>
      <c r="Y53" s="5"/>
      <c r="Z53" s="5"/>
      <c r="AA53" s="5"/>
    </row>
    <row r="54" customFormat="false" ht="15" hidden="false" customHeight="false" outlineLevel="0" collapsed="false">
      <c r="A54" s="19" t="n">
        <f aca="false">A53+$A$34</f>
        <v>1.69811994767</v>
      </c>
      <c r="B54" s="19" t="n">
        <f aca="false">$B$4-((($B$18*$B$21)/($B$19-$B$18))*(EXP(-$B$18*A54)-EXP(-$B$19*A54))+$B$16*EXP(-$B$19*A54))</f>
        <v>6.22574268893237</v>
      </c>
      <c r="C54" s="5"/>
      <c r="D54" s="5"/>
      <c r="E54" s="5"/>
      <c r="F54" s="5"/>
      <c r="G54" s="5"/>
      <c r="H54" s="5"/>
      <c r="I54" s="5"/>
      <c r="J54" s="5"/>
      <c r="K54" s="19" t="n">
        <f aca="false">A54</f>
        <v>1.69811994767</v>
      </c>
      <c r="L54" s="19" t="n">
        <f aca="false">$B$4-((($L$23*$L$26)/($L$24-$L$23))*(EXP(-$L$23*K54)-EXP(-$L$24*K54))+($L$21*EXP(-$L$24*K54)))</f>
        <v>2.68409650537141</v>
      </c>
      <c r="M54" s="5"/>
      <c r="N54" s="5"/>
      <c r="O54" s="5"/>
      <c r="P54" s="5"/>
      <c r="Q54" s="5"/>
      <c r="R54" s="5"/>
      <c r="S54" s="18" t="n">
        <v>21</v>
      </c>
      <c r="T54" s="19" t="n">
        <f aca="false">((S54*1000)/$B$8)/(60*60*24)</f>
        <v>0.972222222222222</v>
      </c>
      <c r="U54" s="19" t="n">
        <f aca="false">IF(S54&lt;$L$6,$B$4-((($B$18*$B$21)/($B$19-$B$18))*(EXP(-$B$18*T54)-EXP(-$B$19*T54))+$B$16*EXP(-$B$19*T54)),$B$4-((($L$23*$L$26)/($L$24-$L$23))*(EXP(-$L$23*T54)-EXP(-$L$24*T54))+($L$21*EXP(-$L$24*T54))))</f>
        <v>2.75043817078725</v>
      </c>
      <c r="V54" s="5"/>
      <c r="W54" s="5"/>
      <c r="X54" s="5"/>
      <c r="Y54" s="5"/>
      <c r="Z54" s="5"/>
      <c r="AA54" s="5"/>
    </row>
    <row r="55" customFormat="false" ht="15" hidden="false" customHeight="false" outlineLevel="0" collapsed="false">
      <c r="A55" s="19" t="n">
        <f aca="false">A54+$A$34</f>
        <v>1.77898280234</v>
      </c>
      <c r="B55" s="19" t="n">
        <f aca="false">$B$4-((($B$18*$B$21)/($B$19-$B$18))*(EXP(-$B$18*A55)-EXP(-$B$19*A55))+$B$16*EXP(-$B$19*A55))</f>
        <v>6.22978435647833</v>
      </c>
      <c r="C55" s="5"/>
      <c r="D55" s="5"/>
      <c r="E55" s="5"/>
      <c r="F55" s="5"/>
      <c r="G55" s="5"/>
      <c r="H55" s="5"/>
      <c r="I55" s="5"/>
      <c r="J55" s="5"/>
      <c r="K55" s="19" t="n">
        <f aca="false">A55</f>
        <v>1.77898280234</v>
      </c>
      <c r="L55" s="19" t="n">
        <f aca="false">$B$4-((($L$23*$L$26)/($L$24-$L$23))*(EXP(-$L$23*K55)-EXP(-$L$24*K55))+($L$21*EXP(-$L$24*K55)))</f>
        <v>2.7163632904319</v>
      </c>
      <c r="M55" s="5"/>
      <c r="N55" s="5"/>
      <c r="O55" s="5"/>
      <c r="P55" s="5"/>
      <c r="Q55" s="5"/>
      <c r="R55" s="5"/>
      <c r="S55" s="18" t="n">
        <v>22</v>
      </c>
      <c r="T55" s="19" t="n">
        <f aca="false">((S55*1000)/$B$8)/(60*60*24)</f>
        <v>1.01851851851852</v>
      </c>
      <c r="U55" s="19" t="n">
        <f aca="false">IF(S55&lt;$L$6,$B$4-((($B$18*$B$21)/($B$19-$B$18))*(EXP(-$B$18*T55)-EXP(-$B$19*T55))+$B$16*EXP(-$B$19*T55)),$B$4-((($L$23*$L$26)/($L$24-$L$23))*(EXP(-$L$23*T55)-EXP(-$L$24*T55))+($L$21*EXP(-$L$24*T55))))</f>
        <v>2.72073488853302</v>
      </c>
      <c r="V55" s="5"/>
      <c r="W55" s="5"/>
      <c r="X55" s="5"/>
      <c r="Y55" s="5"/>
      <c r="Z55" s="5"/>
      <c r="AA55" s="5"/>
    </row>
    <row r="56" customFormat="false" ht="15" hidden="false" customHeight="false" outlineLevel="0" collapsed="false">
      <c r="A56" s="19" t="n">
        <f aca="false">A55+$A$34</f>
        <v>1.85984565701</v>
      </c>
      <c r="B56" s="19" t="n">
        <f aca="false">$B$4-((($B$18*$B$21)/($B$19-$B$18))*(EXP(-$B$18*A56)-EXP(-$B$19*A56))+$B$16*EXP(-$B$19*A56))</f>
        <v>6.236238918987</v>
      </c>
      <c r="C56" s="5"/>
      <c r="D56" s="5"/>
      <c r="E56" s="5"/>
      <c r="F56" s="5"/>
      <c r="G56" s="5"/>
      <c r="H56" s="5"/>
      <c r="I56" s="5"/>
      <c r="J56" s="5"/>
      <c r="K56" s="19" t="n">
        <f aca="false">A56</f>
        <v>1.85984565701</v>
      </c>
      <c r="L56" s="19" t="n">
        <f aca="false">$B$4-((($L$23*$L$26)/($L$24-$L$23))*(EXP(-$L$23*K56)-EXP(-$L$24*K56))+($L$21*EXP(-$L$24*K56)))</f>
        <v>2.75407232260449</v>
      </c>
      <c r="M56" s="5"/>
      <c r="N56" s="5"/>
      <c r="O56" s="5"/>
      <c r="P56" s="5"/>
      <c r="Q56" s="5"/>
      <c r="R56" s="5"/>
      <c r="S56" s="18" t="n">
        <v>23</v>
      </c>
      <c r="T56" s="19" t="n">
        <f aca="false">((S56*1000)/$B$8)/(60*60*24)</f>
        <v>1.06481481481481</v>
      </c>
      <c r="U56" s="19" t="n">
        <f aca="false">IF(S56&lt;$L$6,$B$4-((($B$18*$B$21)/($B$19-$B$18))*(EXP(-$B$18*T56)-EXP(-$B$19*T56))+$B$16*EXP(-$B$19*T56)),$B$4-((($L$23*$L$26)/($L$24-$L$23))*(EXP(-$L$23*T56)-EXP(-$L$24*T56))+($L$21*EXP(-$L$24*T56))))</f>
        <v>2.69535341749556</v>
      </c>
      <c r="V56" s="5"/>
      <c r="W56" s="5"/>
      <c r="X56" s="5"/>
      <c r="Y56" s="5"/>
      <c r="Z56" s="5"/>
      <c r="AA56" s="5"/>
    </row>
    <row r="57" customFormat="false" ht="15" hidden="false" customHeight="false" outlineLevel="0" collapsed="false">
      <c r="A57" s="19" t="n">
        <f aca="false">A56+$A$34</f>
        <v>1.94070851168</v>
      </c>
      <c r="B57" s="19" t="n">
        <f aca="false">$B$4-((($B$18*$B$21)/($B$19-$B$18))*(EXP(-$B$18*A57)-EXP(-$B$19*A57))+$B$16*EXP(-$B$19*A57))</f>
        <v>6.24489538922755</v>
      </c>
      <c r="C57" s="5"/>
      <c r="D57" s="5"/>
      <c r="E57" s="5"/>
      <c r="F57" s="5"/>
      <c r="G57" s="5"/>
      <c r="H57" s="5"/>
      <c r="I57" s="5"/>
      <c r="J57" s="5"/>
      <c r="K57" s="19" t="n">
        <f aca="false">A57</f>
        <v>1.94070851168</v>
      </c>
      <c r="L57" s="19" t="n">
        <f aca="false">$B$4-((($L$23*$L$26)/($L$24-$L$23))*(EXP(-$L$23*K57)-EXP(-$L$24*K57))+($L$21*EXP(-$L$24*K57)))</f>
        <v>2.79668924783128</v>
      </c>
      <c r="M57" s="5"/>
      <c r="N57" s="5"/>
      <c r="O57" s="5"/>
      <c r="P57" s="5"/>
      <c r="Q57" s="5"/>
      <c r="R57" s="5"/>
      <c r="S57" s="18" t="n">
        <v>24</v>
      </c>
      <c r="T57" s="19" t="n">
        <f aca="false">((S57*1000)/$B$8)/(60*60*24)</f>
        <v>1.11111111111111</v>
      </c>
      <c r="U57" s="19" t="n">
        <f aca="false">IF(S57&lt;$L$6,$B$4-((($B$18*$B$21)/($B$19-$B$18))*(EXP(-$B$18*T57)-EXP(-$B$19*T57))+$B$16*EXP(-$B$19*T57)),$B$4-((($L$23*$L$26)/($L$24-$L$23))*(EXP(-$L$23*T57)-EXP(-$L$24*T57))+($L$21*EXP(-$L$24*T57))))</f>
        <v>2.67408034544081</v>
      </c>
      <c r="V57" s="5"/>
      <c r="W57" s="5"/>
      <c r="X57" s="5"/>
      <c r="Y57" s="5"/>
      <c r="Z57" s="5"/>
      <c r="AA57" s="5"/>
    </row>
    <row r="58" customFormat="false" ht="15" hidden="false" customHeight="false" outlineLevel="0" collapsed="false">
      <c r="A58" s="19" t="n">
        <f aca="false">A57+$A$34</f>
        <v>2.02157136635</v>
      </c>
      <c r="B58" s="19" t="n">
        <f aca="false">$B$4-((($B$18*$B$21)/($B$19-$B$18))*(EXP(-$B$18*A58)-EXP(-$B$19*A58))+$B$16*EXP(-$B$19*A58))</f>
        <v>6.25555847735589</v>
      </c>
      <c r="C58" s="5"/>
      <c r="D58" s="5"/>
      <c r="E58" s="5"/>
      <c r="F58" s="5"/>
      <c r="G58" s="5"/>
      <c r="H58" s="5"/>
      <c r="I58" s="5"/>
      <c r="J58" s="5"/>
      <c r="K58" s="19" t="n">
        <f aca="false">A58</f>
        <v>2.02157136635</v>
      </c>
      <c r="L58" s="19" t="n">
        <f aca="false">$B$4-((($L$23*$L$26)/($L$24-$L$23))*(EXP(-$L$23*K58)-EXP(-$L$24*K58))+($L$21*EXP(-$L$24*K58)))</f>
        <v>2.84372078493157</v>
      </c>
      <c r="M58" s="5"/>
      <c r="N58" s="5"/>
      <c r="O58" s="5"/>
      <c r="P58" s="5"/>
      <c r="Q58" s="5"/>
      <c r="R58" s="5"/>
      <c r="S58" s="18" t="n">
        <v>25</v>
      </c>
      <c r="T58" s="19" t="n">
        <f aca="false">((S58*1000)/$B$8)/(60*60*24)</f>
        <v>1.15740740740741</v>
      </c>
      <c r="U58" s="19" t="n">
        <f aca="false">IF(S58&lt;$L$6,$B$4-((($B$18*$B$21)/($B$19-$B$18))*(EXP(-$B$18*T58)-EXP(-$B$19*T58))+$B$16*EXP(-$B$19*T58)),$B$4-((($L$23*$L$26)/($L$24-$L$23))*(EXP(-$L$23*T58)-EXP(-$L$24*T58))+($L$21*EXP(-$L$24*T58))))</f>
        <v>2.65671153544275</v>
      </c>
      <c r="V58" s="5"/>
      <c r="W58" s="5"/>
      <c r="X58" s="5"/>
      <c r="Y58" s="5"/>
      <c r="Z58" s="5"/>
      <c r="AA58" s="5"/>
    </row>
    <row r="59" customFormat="false" ht="15" hidden="false" customHeight="false" outlineLevel="0" collapsed="false">
      <c r="A59" s="19" t="n">
        <f aca="false">A58+$A$34</f>
        <v>2.10243422102</v>
      </c>
      <c r="B59" s="19" t="n">
        <f aca="false">$B$4-((($B$18*$B$21)/($B$19-$B$18))*(EXP(-$B$18*A59)-EXP(-$B$19*A59))+$B$16*EXP(-$B$19*A59))</f>
        <v>6.26804745433577</v>
      </c>
      <c r="C59" s="5"/>
      <c r="D59" s="5"/>
      <c r="E59" s="5"/>
      <c r="F59" s="5"/>
      <c r="G59" s="5"/>
      <c r="H59" s="5"/>
      <c r="I59" s="5"/>
      <c r="J59" s="5"/>
      <c r="K59" s="19" t="n">
        <f aca="false">A59</f>
        <v>2.10243422102</v>
      </c>
      <c r="L59" s="19" t="n">
        <f aca="false">$B$4-((($L$23*$L$26)/($L$24-$L$23))*(EXP(-$L$23*K59)-EXP(-$L$24*K59))+($L$21*EXP(-$L$24*K59)))</f>
        <v>2.89471172209703</v>
      </c>
      <c r="M59" s="5"/>
      <c r="N59" s="5"/>
      <c r="O59" s="5"/>
      <c r="P59" s="5"/>
      <c r="Q59" s="5"/>
      <c r="R59" s="5"/>
      <c r="S59" s="18" t="n">
        <v>26</v>
      </c>
      <c r="T59" s="19" t="n">
        <f aca="false">((S59*1000)/$B$8)/(60*60*24)</f>
        <v>1.2037037037037</v>
      </c>
      <c r="U59" s="19" t="n">
        <f aca="false">IF(S59&lt;$L$6,$B$4-((($B$18*$B$21)/($B$19-$B$18))*(EXP(-$B$18*T59)-EXP(-$B$19*T59))+$B$16*EXP(-$B$19*T59)),$B$4-((($L$23*$L$26)/($L$24-$L$23))*(EXP(-$L$23*T59)-EXP(-$L$24*T59))+($L$21*EXP(-$L$24*T59))))</f>
        <v>2.64305173407602</v>
      </c>
      <c r="V59" s="5"/>
      <c r="W59" s="5"/>
      <c r="X59" s="5"/>
      <c r="Y59" s="5"/>
      <c r="Z59" s="5"/>
      <c r="AA59" s="5"/>
    </row>
    <row r="60" customFormat="false" ht="15" hidden="false" customHeight="false" outlineLevel="0" collapsed="false">
      <c r="A60" s="19" t="n">
        <f aca="false">A59+$A$34</f>
        <v>2.18329707569</v>
      </c>
      <c r="B60" s="19" t="n">
        <f aca="false">$B$4-((($B$18*$B$21)/($B$19-$B$18))*(EXP(-$B$18*A60)-EXP(-$B$19*A60))+$B$16*EXP(-$B$19*A60))</f>
        <v>6.28219509723608</v>
      </c>
      <c r="C60" s="5"/>
      <c r="D60" s="5"/>
      <c r="E60" s="5"/>
      <c r="F60" s="5"/>
      <c r="G60" s="5"/>
      <c r="H60" s="5"/>
      <c r="I60" s="5"/>
      <c r="J60" s="5"/>
      <c r="K60" s="19" t="n">
        <f aca="false">A60</f>
        <v>2.18329707569</v>
      </c>
      <c r="L60" s="19" t="n">
        <f aca="false">$B$4-((($L$23*$L$26)/($L$24-$L$23))*(EXP(-$L$23*K60)-EXP(-$L$24*K60))+($L$21*EXP(-$L$24*K60)))</f>
        <v>2.94924213037872</v>
      </c>
      <c r="M60" s="5"/>
      <c r="N60" s="5"/>
      <c r="O60" s="5"/>
      <c r="P60" s="5"/>
      <c r="Q60" s="5"/>
      <c r="R60" s="5"/>
      <c r="S60" s="18" t="n">
        <v>27</v>
      </c>
      <c r="T60" s="19" t="n">
        <f aca="false">((S60*1000)/$B$8)/(60*60*24)</f>
        <v>1.25</v>
      </c>
      <c r="U60" s="19" t="n">
        <f aca="false">IF(S60&lt;$L$6,$B$4-((($B$18*$B$21)/($B$19-$B$18))*(EXP(-$B$18*T60)-EXP(-$B$19*T60))+$B$16*EXP(-$B$19*T60)),$B$4-((($L$23*$L$26)/($L$24-$L$23))*(EXP(-$L$23*T60)-EXP(-$L$24*T60))+($L$21*EXP(-$L$24*T60))))</f>
        <v>2.63291419604408</v>
      </c>
      <c r="V60" s="5"/>
      <c r="W60" s="5"/>
      <c r="X60" s="5"/>
      <c r="Y60" s="5"/>
      <c r="Z60" s="5"/>
      <c r="AA60" s="5"/>
    </row>
    <row r="61" customFormat="false" ht="15" hidden="false" customHeight="false" outlineLevel="0" collapsed="false">
      <c r="A61" s="19" t="n">
        <f aca="false">A60+$A$34</f>
        <v>2.26415993036</v>
      </c>
      <c r="B61" s="19" t="n">
        <f aca="false">$B$4-((($B$18*$B$21)/($B$19-$B$18))*(EXP(-$B$18*A61)-EXP(-$B$19*A61))+$B$16*EXP(-$B$19*A61))</f>
        <v>6.29784671051195</v>
      </c>
      <c r="C61" s="5"/>
      <c r="D61" s="5"/>
      <c r="E61" s="5"/>
      <c r="F61" s="5"/>
      <c r="G61" s="5"/>
      <c r="H61" s="5"/>
      <c r="I61" s="5"/>
      <c r="J61" s="5"/>
      <c r="K61" s="19" t="n">
        <f aca="false">A61</f>
        <v>2.26415993036</v>
      </c>
      <c r="L61" s="19" t="n">
        <f aca="false">$B$4-((($L$23*$L$26)/($L$24-$L$23))*(EXP(-$L$23*K61)-EXP(-$L$24*K61))+($L$21*EXP(-$L$24*K61)))</f>
        <v>3.00692477853689</v>
      </c>
      <c r="M61" s="5"/>
      <c r="N61" s="5"/>
      <c r="O61" s="5"/>
      <c r="P61" s="5"/>
      <c r="Q61" s="5"/>
      <c r="R61" s="5"/>
      <c r="S61" s="18" t="n">
        <v>28</v>
      </c>
      <c r="T61" s="19" t="n">
        <f aca="false">((S61*1000)/$B$8)/(60*60*24)</f>
        <v>1.2962962962963</v>
      </c>
      <c r="U61" s="19" t="n">
        <f aca="false">IF(S61&lt;$L$6,$B$4-((($B$18*$B$21)/($B$19-$B$18))*(EXP(-$B$18*T61)-EXP(-$B$19*T61))+$B$16*EXP(-$B$19*T61)),$B$4-((($L$23*$L$26)/($L$24-$L$23))*(EXP(-$L$23*T61)-EXP(-$L$24*T61))+($L$21*EXP(-$L$24*T61))))</f>
        <v>2.62612032455471</v>
      </c>
      <c r="V61" s="5"/>
      <c r="W61" s="5"/>
      <c r="X61" s="5"/>
      <c r="Y61" s="5"/>
      <c r="Z61" s="5"/>
      <c r="AA61" s="5"/>
    </row>
    <row r="62" customFormat="false" ht="15" hidden="false" customHeight="false" outlineLevel="0" collapsed="false">
      <c r="A62" s="19" t="n">
        <f aca="false">A61+$A$34</f>
        <v>2.34502278503</v>
      </c>
      <c r="B62" s="19" t="n">
        <f aca="false">$B$4-((($B$18*$B$21)/($B$19-$B$18))*(EXP(-$B$18*A62)-EXP(-$B$19*A62))+$B$16*EXP(-$B$19*A62))</f>
        <v>6.31485921780119</v>
      </c>
      <c r="C62" s="5"/>
      <c r="D62" s="5"/>
      <c r="E62" s="5"/>
      <c r="F62" s="5"/>
      <c r="G62" s="5"/>
      <c r="H62" s="5"/>
      <c r="I62" s="5"/>
      <c r="J62" s="5"/>
      <c r="K62" s="19" t="n">
        <f aca="false">A62</f>
        <v>2.34502278503</v>
      </c>
      <c r="L62" s="19" t="n">
        <f aca="false">$B$4-((($L$23*$L$26)/($L$24-$L$23))*(EXP(-$L$23*K62)-EXP(-$L$24*K62))+($L$21*EXP(-$L$24*K62)))</f>
        <v>3.0674027347493</v>
      </c>
      <c r="M62" s="5"/>
      <c r="N62" s="5"/>
      <c r="O62" s="5"/>
      <c r="P62" s="5"/>
      <c r="Q62" s="5"/>
      <c r="R62" s="5"/>
      <c r="S62" s="18" t="n">
        <v>29</v>
      </c>
      <c r="T62" s="19" t="n">
        <f aca="false">((S62*1000)/$B$8)/(60*60*24)</f>
        <v>1.34259259259259</v>
      </c>
      <c r="U62" s="19" t="n">
        <f aca="false">IF(S62&lt;$L$6,$B$4-((($B$18*$B$21)/($B$19-$B$18))*(EXP(-$B$18*T62)-EXP(-$B$19*T62))+$B$16*EXP(-$B$19*T62)),$B$4-((($L$23*$L$26)/($L$24-$L$23))*(EXP(-$L$23*T62)-EXP(-$L$24*T62))+($L$21*EXP(-$L$24*T62))))</f>
        <v>2.62249932678332</v>
      </c>
      <c r="V62" s="5"/>
      <c r="W62" s="5"/>
      <c r="X62" s="5"/>
      <c r="Y62" s="5"/>
      <c r="Z62" s="5"/>
      <c r="AA62" s="5"/>
    </row>
    <row r="63" customFormat="false" ht="15" hidden="false" customHeight="false" outlineLevel="0" collapsed="false">
      <c r="A63" s="19" t="n">
        <f aca="false">A62+$A$34</f>
        <v>2.4258856397</v>
      </c>
      <c r="B63" s="19" t="n">
        <f aca="false">$B$4-((($B$18*$B$21)/($B$19-$B$18))*(EXP(-$B$18*A63)-EXP(-$B$19*A63))+$B$16*EXP(-$B$19*A63))</f>
        <v>6.3331003191612</v>
      </c>
      <c r="C63" s="5"/>
      <c r="D63" s="5"/>
      <c r="E63" s="5"/>
      <c r="F63" s="5"/>
      <c r="G63" s="5"/>
      <c r="H63" s="5"/>
      <c r="I63" s="5"/>
      <c r="J63" s="5"/>
      <c r="K63" s="19" t="n">
        <f aca="false">A63</f>
        <v>2.4258856397</v>
      </c>
      <c r="L63" s="19" t="n">
        <f aca="false">$B$4-((($L$23*$L$26)/($L$24-$L$23))*(EXP(-$L$23*K63)-EXP(-$L$24*K63))+($L$21*EXP(-$L$24*K63)))</f>
        <v>3.13034714171787</v>
      </c>
      <c r="M63" s="5"/>
      <c r="N63" s="5"/>
      <c r="O63" s="5"/>
      <c r="P63" s="5"/>
      <c r="Q63" s="5"/>
      <c r="R63" s="5"/>
      <c r="S63" s="18" t="n">
        <v>30</v>
      </c>
      <c r="T63" s="19" t="n">
        <f aca="false">((S63*1000)/$B$8)/(60*60*24)</f>
        <v>1.38888888888889</v>
      </c>
      <c r="U63" s="19" t="n">
        <f aca="false">IF(S63&lt;$L$6,$B$4-((($B$18*$B$21)/($B$19-$B$18))*(EXP(-$B$18*T63)-EXP(-$B$19*T63))+$B$16*EXP(-$B$19*T63)),$B$4-((($L$23*$L$26)/($L$24-$L$23))*(EXP(-$L$23*T63)-EXP(-$L$24*T63))+($L$21*EXP(-$L$24*T63))))</f>
        <v>2.62188788379242</v>
      </c>
      <c r="V63" s="5"/>
      <c r="W63" s="5"/>
      <c r="X63" s="5"/>
      <c r="Y63" s="5"/>
      <c r="Z63" s="5"/>
      <c r="AA63" s="5"/>
    </row>
    <row r="64" customFormat="false" ht="15" hidden="false" customHeight="false" outlineLevel="0" collapsed="false">
      <c r="A64" s="19" t="n">
        <f aca="false">A63+$A$34</f>
        <v>2.50674849437</v>
      </c>
      <c r="B64" s="19" t="n">
        <f aca="false">$B$4-((($B$18*$B$21)/($B$19-$B$18))*(EXP(-$B$18*A64)-EXP(-$B$19*A64))+$B$16*EXP(-$B$19*A64))</f>
        <v>6.35244770903652</v>
      </c>
      <c r="C64" s="5"/>
      <c r="D64" s="5"/>
      <c r="E64" s="5"/>
      <c r="F64" s="5"/>
      <c r="G64" s="5"/>
      <c r="H64" s="5"/>
      <c r="I64" s="5"/>
      <c r="J64" s="5"/>
      <c r="K64" s="19" t="n">
        <f aca="false">A64</f>
        <v>2.50674849437</v>
      </c>
      <c r="L64" s="19" t="n">
        <f aca="false">$B$4-((($L$23*$L$26)/($L$24-$L$23))*(EXP(-$L$23*K64)-EXP(-$L$24*K64))+($L$21*EXP(-$L$24*K64)))</f>
        <v>3.1954551526821</v>
      </c>
      <c r="M64" s="5"/>
      <c r="N64" s="5"/>
      <c r="O64" s="5"/>
      <c r="P64" s="5"/>
      <c r="Q64" s="5"/>
      <c r="R64" s="5"/>
      <c r="S64" s="18" t="n">
        <v>31</v>
      </c>
      <c r="T64" s="19" t="n">
        <f aca="false">((S64*1000)/$B$8)/(60*60*24)</f>
        <v>1.43518518518519</v>
      </c>
      <c r="U64" s="19" t="n">
        <f aca="false">IF(S64&lt;$L$6,$B$4-((($B$18*$B$21)/($B$19-$B$18))*(EXP(-$B$18*T64)-EXP(-$B$19*T64))+$B$16*EXP(-$B$19*T64)),$B$4-((($L$23*$L$26)/($L$24-$L$23))*(EXP(-$L$23*T64)-EXP(-$L$24*T64))+($L$21*EXP(-$L$24*T64))))</f>
        <v>2.62412983430172</v>
      </c>
      <c r="V64" s="5"/>
      <c r="W64" s="5"/>
      <c r="X64" s="5"/>
      <c r="Y64" s="5"/>
      <c r="Z64" s="5"/>
      <c r="AA64" s="5"/>
    </row>
    <row r="65" customFormat="false" ht="15" hidden="false" customHeight="false" outlineLevel="0" collapsed="false">
      <c r="A65" s="19" t="n">
        <f aca="false">A64+$A$34</f>
        <v>2.58761134904</v>
      </c>
      <c r="B65" s="19" t="n">
        <f aca="false">$B$4-((($B$18*$B$21)/($B$19-$B$18))*(EXP(-$B$18*A65)-EXP(-$B$19*A65))+$B$16*EXP(-$B$19*A65))</f>
        <v>6.37278835058606</v>
      </c>
      <c r="C65" s="5"/>
      <c r="D65" s="5"/>
      <c r="E65" s="5"/>
      <c r="F65" s="5"/>
      <c r="G65" s="5"/>
      <c r="H65" s="5"/>
      <c r="I65" s="5"/>
      <c r="J65" s="5"/>
      <c r="K65" s="19" t="n">
        <f aca="false">A65</f>
        <v>2.58761134904</v>
      </c>
      <c r="L65" s="19" t="n">
        <f aca="false">$B$4-((($L$23*$L$26)/($L$24-$L$23))*(EXP(-$L$23*K65)-EXP(-$L$24*K65))+($L$21*EXP(-$L$24*K65)))</f>
        <v>3.26244801674667</v>
      </c>
      <c r="M65" s="5"/>
      <c r="N65" s="5"/>
      <c r="O65" s="5"/>
      <c r="P65" s="5"/>
      <c r="Q65" s="5"/>
      <c r="R65" s="5"/>
      <c r="S65" s="18" t="n">
        <v>32</v>
      </c>
      <c r="T65" s="19" t="n">
        <f aca="false">((S65*1000)/$B$8)/(60*60*24)</f>
        <v>1.48148148148148</v>
      </c>
      <c r="U65" s="19" t="n">
        <f aca="false">IF(S65&lt;$L$6,$B$4-((($B$18*$B$21)/($B$19-$B$18))*(EXP(-$B$18*T65)-EXP(-$B$19*T65))+$B$16*EXP(-$B$19*T65)),$B$4-((($L$23*$L$26)/($L$24-$L$23))*(EXP(-$L$23*T65)-EXP(-$L$24*T65))+($L$21*EXP(-$L$24*T65))))</f>
        <v>2.62907587172881</v>
      </c>
      <c r="V65" s="5"/>
      <c r="W65" s="5"/>
      <c r="X65" s="5"/>
      <c r="Y65" s="5"/>
      <c r="Z65" s="5"/>
      <c r="AA65" s="5"/>
    </row>
    <row r="66" customFormat="false" ht="15" hidden="false" customHeight="false" outlineLevel="0" collapsed="false">
      <c r="A66" s="19" t="n">
        <f aca="false">A65+$A$34</f>
        <v>2.66847420371</v>
      </c>
      <c r="B66" s="19" t="n">
        <f aca="false">$B$4-((($B$18*$B$21)/($B$19-$B$18))*(EXP(-$B$18*A66)-EXP(-$B$19*A66))+$B$16*EXP(-$B$19*A66))</f>
        <v>6.39401780231385</v>
      </c>
      <c r="C66" s="5"/>
      <c r="D66" s="5"/>
      <c r="E66" s="5"/>
      <c r="F66" s="5"/>
      <c r="G66" s="5"/>
      <c r="H66" s="5"/>
      <c r="I66" s="5"/>
      <c r="J66" s="5"/>
      <c r="K66" s="19" t="n">
        <f aca="false">A66</f>
        <v>2.66847420371</v>
      </c>
      <c r="L66" s="19" t="n">
        <f aca="false">$B$4-((($L$23*$L$26)/($L$24-$L$23))*(EXP(-$L$23*K66)-EXP(-$L$24*K66))+($L$21*EXP(-$L$24*K66)))</f>
        <v>3.33106930276526</v>
      </c>
      <c r="M66" s="5"/>
      <c r="N66" s="5"/>
      <c r="O66" s="5"/>
      <c r="P66" s="5"/>
      <c r="Q66" s="5"/>
      <c r="R66" s="5"/>
      <c r="S66" s="18" t="n">
        <v>33</v>
      </c>
      <c r="T66" s="19" t="n">
        <f aca="false">((S66*1000)/$B$8)/(60*60*24)</f>
        <v>1.52777777777778</v>
      </c>
      <c r="U66" s="19" t="n">
        <f aca="false">IF(S66&lt;$L$6,$B$4-((($B$18*$B$21)/($B$19-$B$18))*(EXP(-$B$18*T66)-EXP(-$B$19*T66))+$B$16*EXP(-$B$19*T66)),$B$4-((($L$23*$L$26)/($L$24-$L$23))*(EXP(-$L$23*T66)-EXP(-$L$24*T66))+($L$21*EXP(-$L$24*T66))))</f>
        <v>2.63658325394488</v>
      </c>
      <c r="V66" s="5"/>
      <c r="W66" s="5"/>
      <c r="X66" s="5"/>
      <c r="Y66" s="5"/>
      <c r="Z66" s="5"/>
      <c r="AA66" s="5"/>
    </row>
    <row r="67" customFormat="false" ht="15" hidden="false" customHeight="false" outlineLevel="0" collapsed="false">
      <c r="A67" s="19" t="n">
        <f aca="false">A66+$A$34</f>
        <v>2.74933705838</v>
      </c>
      <c r="B67" s="19" t="n">
        <f aca="false">$B$4-((($B$18*$B$21)/($B$19-$B$18))*(EXP(-$B$18*A67)-EXP(-$B$19*A67))+$B$16*EXP(-$B$19*A67))</f>
        <v>6.41603959323848</v>
      </c>
      <c r="C67" s="5"/>
      <c r="D67" s="5"/>
      <c r="E67" s="5"/>
      <c r="F67" s="5"/>
      <c r="G67" s="5"/>
      <c r="H67" s="5"/>
      <c r="I67" s="5"/>
      <c r="J67" s="5"/>
      <c r="K67" s="19" t="n">
        <f aca="false">A67</f>
        <v>2.74933705838</v>
      </c>
      <c r="L67" s="19" t="n">
        <f aca="false">$B$4-((($L$23*$L$26)/($L$24-$L$23))*(EXP(-$L$23*K67)-EXP(-$L$24*K67))+($L$21*EXP(-$L$24*K67)))</f>
        <v>3.40108325179661</v>
      </c>
      <c r="M67" s="5"/>
      <c r="N67" s="5"/>
      <c r="O67" s="5"/>
      <c r="P67" s="5"/>
      <c r="Q67" s="5"/>
      <c r="R67" s="5"/>
      <c r="S67" s="18" t="n">
        <v>34</v>
      </c>
      <c r="T67" s="19" t="n">
        <f aca="false">((S67*1000)/$B$8)/(60*60*24)</f>
        <v>1.57407407407407</v>
      </c>
      <c r="U67" s="19" t="n">
        <f aca="false">IF(S67&lt;$L$6,$B$4-((($B$18*$B$21)/($B$19-$B$18))*(EXP(-$B$18*T67)-EXP(-$B$19*T67))+$B$16*EXP(-$B$19*T67)),$B$4-((($L$23*$L$26)/($L$24-$L$23))*(EXP(-$L$23*T67)-EXP(-$L$24*T67))+($L$21*EXP(-$L$24*T67))))</f>
        <v>2.64651552521266</v>
      </c>
      <c r="V67" s="5"/>
      <c r="W67" s="5"/>
      <c r="X67" s="5"/>
      <c r="Y67" s="5"/>
      <c r="Z67" s="5"/>
      <c r="AA67" s="5"/>
    </row>
    <row r="68" customFormat="false" ht="15" hidden="false" customHeight="false" outlineLevel="0" collapsed="false">
      <c r="A68" s="19" t="n">
        <f aca="false">A67+$A$34</f>
        <v>2.83019991305</v>
      </c>
      <c r="B68" s="19" t="n">
        <f aca="false">$B$4-((($B$18*$B$21)/($B$19-$B$18))*(EXP(-$B$18*A68)-EXP(-$B$19*A68))+$B$16*EXP(-$B$19*A68))</f>
        <v>6.43876464310789</v>
      </c>
      <c r="C68" s="5"/>
      <c r="D68" s="5"/>
      <c r="E68" s="5"/>
      <c r="F68" s="5"/>
      <c r="G68" s="5"/>
      <c r="H68" s="5"/>
      <c r="I68" s="5"/>
      <c r="J68" s="5"/>
      <c r="K68" s="19" t="n">
        <f aca="false">A68</f>
        <v>2.83019991305</v>
      </c>
      <c r="L68" s="19" t="n">
        <f aca="false">$B$4-((($L$23*$L$26)/($L$24-$L$23))*(EXP(-$L$23*K68)-EXP(-$L$24*K68))+($L$21*EXP(-$L$24*K68)))</f>
        <v>3.47227324886787</v>
      </c>
      <c r="M68" s="5"/>
      <c r="N68" s="5"/>
      <c r="O68" s="5"/>
      <c r="P68" s="5"/>
      <c r="Q68" s="5"/>
      <c r="R68" s="5"/>
      <c r="S68" s="18" t="n">
        <v>35</v>
      </c>
      <c r="T68" s="19" t="n">
        <f aca="false">((S68*1000)/$B$8)/(60*60*24)</f>
        <v>1.62037037037037</v>
      </c>
      <c r="U68" s="19" t="n">
        <f aca="false">IF(S68&lt;$L$6,$B$4-((($B$18*$B$21)/($B$19-$B$18))*(EXP(-$B$18*T68)-EXP(-$B$19*T68))+$B$16*EXP(-$B$19*T68)),$B$4-((($L$23*$L$26)/($L$24-$L$23))*(EXP(-$L$23*T68)-EXP(-$L$24*T68))+($L$21*EXP(-$L$24*T68))))</f>
        <v>2.65874224979663</v>
      </c>
      <c r="V68" s="5"/>
      <c r="W68" s="5"/>
      <c r="X68" s="5"/>
      <c r="Y68" s="5"/>
      <c r="Z68" s="5"/>
      <c r="AA68" s="5"/>
    </row>
    <row r="69" customFormat="false" ht="15" hidden="false" customHeight="false" outlineLevel="0" collapsed="false">
      <c r="A69" s="19" t="n">
        <f aca="false">A68+$A$34</f>
        <v>2.91106276772</v>
      </c>
      <c r="B69" s="19" t="n">
        <f aca="false">$B$4-((($B$18*$B$21)/($B$19-$B$18))*(EXP(-$B$18*A69)-EXP(-$B$19*A69))+$B$16*EXP(-$B$19*A69))</f>
        <v>6.46211072441707</v>
      </c>
      <c r="C69" s="5"/>
      <c r="D69" s="5"/>
      <c r="E69" s="5"/>
      <c r="F69" s="5"/>
      <c r="G69" s="5"/>
      <c r="H69" s="5"/>
      <c r="I69" s="5"/>
      <c r="J69" s="5"/>
      <c r="K69" s="19" t="n">
        <f aca="false">A69</f>
        <v>2.91106276772</v>
      </c>
      <c r="L69" s="19" t="n">
        <f aca="false">$B$4-((($L$23*$L$26)/($L$24-$L$23))*(EXP(-$L$23*K69)-EXP(-$L$24*K69))+($L$21*EXP(-$L$24*K69)))</f>
        <v>3.54444040544665</v>
      </c>
      <c r="M69" s="5"/>
      <c r="N69" s="5"/>
      <c r="O69" s="5"/>
      <c r="P69" s="5"/>
      <c r="Q69" s="5"/>
      <c r="R69" s="5"/>
      <c r="S69" s="18" t="n">
        <v>36</v>
      </c>
      <c r="T69" s="19" t="n">
        <f aca="false">((S69*1000)/$B$8)/(60*60*24)</f>
        <v>1.66666666666667</v>
      </c>
      <c r="U69" s="19" t="n">
        <f aca="false">IF(S69&lt;$L$6,$B$4-((($B$18*$B$21)/($B$19-$B$18))*(EXP(-$B$18*T69)-EXP(-$B$19*T69))+$B$16*EXP(-$B$19*T69)),$B$4-((($L$23*$L$26)/($L$24-$L$23))*(EXP(-$L$23*T69)-EXP(-$L$24*T69))+($L$21*EXP(-$L$24*T69))))</f>
        <v>2.67313875675655</v>
      </c>
      <c r="V69" s="5"/>
      <c r="W69" s="5"/>
      <c r="X69" s="5"/>
      <c r="Y69" s="5"/>
      <c r="Z69" s="5"/>
      <c r="AA69" s="5"/>
    </row>
    <row r="70" customFormat="false" ht="15" hidden="false" customHeight="false" outlineLevel="0" collapsed="false">
      <c r="A70" s="19" t="n">
        <f aca="false">A69+$A$34</f>
        <v>2.99192562239</v>
      </c>
      <c r="B70" s="19" t="n">
        <f aca="false">$B$4-((($B$18*$B$21)/($B$19-$B$18))*(EXP(-$B$18*A70)-EXP(-$B$19*A70))+$B$16*EXP(-$B$19*A70))</f>
        <v>6.4860019632198</v>
      </c>
      <c r="C70" s="5"/>
      <c r="D70" s="5"/>
      <c r="E70" s="5"/>
      <c r="F70" s="5"/>
      <c r="G70" s="5"/>
      <c r="H70" s="5"/>
      <c r="I70" s="5"/>
      <c r="J70" s="5"/>
      <c r="K70" s="19" t="n">
        <f aca="false">A70</f>
        <v>2.99192562239</v>
      </c>
      <c r="L70" s="19" t="n">
        <f aca="false">$B$4-((($L$23*$L$26)/($L$24-$L$23))*(EXP(-$L$23*K70)-EXP(-$L$24*K70))+($L$21*EXP(-$L$24*K70)))</f>
        <v>3.61740224464267</v>
      </c>
      <c r="M70" s="5"/>
      <c r="N70" s="5"/>
      <c r="O70" s="5"/>
      <c r="P70" s="5"/>
      <c r="Q70" s="5"/>
      <c r="R70" s="5"/>
      <c r="S70" s="18" t="n">
        <v>37</v>
      </c>
      <c r="T70" s="19" t="n">
        <f aca="false">((S70*1000)/$B$8)/(60*60*24)</f>
        <v>1.71296296296296</v>
      </c>
      <c r="U70" s="19" t="n">
        <f aca="false">IF(S70&lt;$L$6,$B$4-((($B$18*$B$21)/($B$19-$B$18))*(EXP(-$B$18*T70)-EXP(-$B$19*T70))+$B$16*EXP(-$B$19*T70)),$B$4-((($L$23*$L$26)/($L$24-$L$23))*(EXP(-$L$23*T70)-EXP(-$L$24*T70))+($L$21*EXP(-$L$24*T70))))</f>
        <v>2.68958589545586</v>
      </c>
      <c r="V70" s="5"/>
      <c r="W70" s="5"/>
      <c r="X70" s="5"/>
      <c r="Y70" s="5"/>
      <c r="Z70" s="5"/>
      <c r="AA70" s="5"/>
    </row>
    <row r="71" customFormat="false" ht="15" hidden="false" customHeight="false" outlineLevel="0" collapsed="false">
      <c r="A71" s="19" t="n">
        <f aca="false">A70+$A$34</f>
        <v>3.07278847706</v>
      </c>
      <c r="B71" s="19" t="n">
        <f aca="false">$B$4-((($B$18*$B$21)/($B$19-$B$18))*(EXP(-$B$18*A71)-EXP(-$B$19*A71))+$B$16*EXP(-$B$19*A71))</f>
        <v>6.51036837594202</v>
      </c>
      <c r="C71" s="5"/>
      <c r="D71" s="5"/>
      <c r="E71" s="5"/>
      <c r="F71" s="5"/>
      <c r="G71" s="5"/>
      <c r="H71" s="5"/>
      <c r="I71" s="5"/>
      <c r="J71" s="5"/>
      <c r="K71" s="19" t="n">
        <f aca="false">A71</f>
        <v>3.07278847706</v>
      </c>
      <c r="L71" s="19" t="n">
        <f aca="false">$B$4-((($L$23*$L$26)/($L$24-$L$23))*(EXP(-$L$23*K71)-EXP(-$L$24*K71))+($L$21*EXP(-$L$24*K71)))</f>
        <v>3.69099148173389</v>
      </c>
      <c r="M71" s="5"/>
      <c r="N71" s="5"/>
      <c r="O71" s="5"/>
      <c r="P71" s="5"/>
      <c r="Q71" s="5"/>
      <c r="R71" s="5"/>
      <c r="S71" s="18" t="n">
        <v>38</v>
      </c>
      <c r="T71" s="19" t="n">
        <f aca="false">((S71*1000)/$B$8)/(60*60*24)</f>
        <v>1.75925925925926</v>
      </c>
      <c r="U71" s="19" t="n">
        <f aca="false">IF(S71&lt;$L$6,$B$4-((($B$18*$B$21)/($B$19-$B$18))*(EXP(-$B$18*T71)-EXP(-$B$19*T71))+$B$16*EXP(-$B$19*T71)),$B$4-((($L$23*$L$26)/($L$24-$L$23))*(EXP(-$L$23*T71)-EXP(-$L$24*T71))+($L$21*EXP(-$L$24*T71))))</f>
        <v>2.70796980133633</v>
      </c>
      <c r="V71" s="5"/>
      <c r="W71" s="5"/>
      <c r="X71" s="5"/>
      <c r="Y71" s="5"/>
      <c r="Z71" s="5"/>
      <c r="AA71" s="5"/>
    </row>
    <row r="72" customFormat="false" ht="15" hidden="false" customHeight="false" outlineLevel="0" collapsed="false">
      <c r="A72" s="19" t="n">
        <f aca="false">A71+$A$34</f>
        <v>3.15365133173</v>
      </c>
      <c r="B72" s="19" t="n">
        <f aca="false">$B$4-((($B$18*$B$21)/($B$19-$B$18))*(EXP(-$B$18*A72)-EXP(-$B$19*A72))+$B$16*EXP(-$B$19*A72))</f>
        <v>6.53514543960521</v>
      </c>
      <c r="C72" s="5"/>
      <c r="D72" s="5"/>
      <c r="E72" s="5"/>
      <c r="F72" s="5"/>
      <c r="G72" s="5"/>
      <c r="H72" s="5"/>
      <c r="I72" s="5"/>
      <c r="J72" s="5"/>
      <c r="K72" s="19" t="n">
        <f aca="false">A72</f>
        <v>3.15365133173</v>
      </c>
      <c r="L72" s="19" t="n">
        <f aca="false">$B$4-((($L$23*$L$26)/($L$24-$L$23))*(EXP(-$L$23*K72)-EXP(-$L$24*K72))+($L$21*EXP(-$L$24*K72)))</f>
        <v>3.76505489314508</v>
      </c>
      <c r="M72" s="5"/>
      <c r="N72" s="5"/>
      <c r="O72" s="5"/>
      <c r="P72" s="5"/>
      <c r="Q72" s="5"/>
      <c r="R72" s="5"/>
      <c r="S72" s="18" t="n">
        <v>39</v>
      </c>
      <c r="T72" s="19" t="n">
        <f aca="false">((S72*1000)/$B$8)/(60*60*24)</f>
        <v>1.80555555555556</v>
      </c>
      <c r="U72" s="19" t="n">
        <f aca="false">IF(S72&lt;$L$6,$B$4-((($B$18*$B$21)/($B$19-$B$18))*(EXP(-$B$18*T72)-EXP(-$B$19*T72))+$B$16*EXP(-$B$19*T72)),$B$4-((($L$23*$L$26)/($L$24-$L$23))*(EXP(-$L$23*T72)-EXP(-$L$24*T72))+($L$21*EXP(-$L$24*T72))))</f>
        <v>2.72818167152873</v>
      </c>
      <c r="V72" s="5"/>
      <c r="W72" s="5"/>
      <c r="X72" s="5"/>
      <c r="Y72" s="5"/>
      <c r="Z72" s="5"/>
      <c r="AA72" s="5"/>
    </row>
    <row r="73" customFormat="false" ht="15" hidden="false" customHeight="false" outlineLevel="0" collapsed="false">
      <c r="A73" s="19" t="n">
        <f aca="false">A72+$A$34</f>
        <v>3.2345141864</v>
      </c>
      <c r="B73" s="19" t="n">
        <f aca="false">$B$4-((($B$18*$B$21)/($B$19-$B$18))*(EXP(-$B$18*A73)-EXP(-$B$19*A73))+$B$16*EXP(-$B$19*A73))</f>
        <v>6.56027369305488</v>
      </c>
      <c r="C73" s="5"/>
      <c r="D73" s="5"/>
      <c r="E73" s="5"/>
      <c r="F73" s="5"/>
      <c r="G73" s="5"/>
      <c r="H73" s="5"/>
      <c r="I73" s="5"/>
      <c r="J73" s="5"/>
      <c r="K73" s="19" t="n">
        <f aca="false">A73</f>
        <v>3.2345141864</v>
      </c>
      <c r="L73" s="19" t="n">
        <f aca="false">$B$4-((($L$23*$L$26)/($L$24-$L$23))*(EXP(-$L$23*K73)-EXP(-$L$24*K73))+($L$21*EXP(-$L$24*K73)))</f>
        <v>3.83945226750172</v>
      </c>
      <c r="M73" s="5"/>
      <c r="N73" s="5"/>
      <c r="O73" s="5"/>
      <c r="P73" s="5"/>
      <c r="Q73" s="5"/>
      <c r="R73" s="5"/>
      <c r="S73" s="18" t="n">
        <v>40</v>
      </c>
      <c r="T73" s="19" t="n">
        <f aca="false">((S73*1000)/$B$8)/(60*60*24)</f>
        <v>1.85185185185185</v>
      </c>
      <c r="U73" s="19" t="n">
        <f aca="false">IF(S73&lt;$L$6,$B$4-((($B$18*$B$21)/($B$19-$B$18))*(EXP(-$B$18*T73)-EXP(-$B$19*T73))+$B$16*EXP(-$B$19*T73)),$B$4-((($L$23*$L$26)/($L$24-$L$23))*(EXP(-$L$23*T73)-EXP(-$L$24*T73))+($L$21*EXP(-$L$24*T73))))</f>
        <v>2.7501175498878</v>
      </c>
      <c r="V73" s="5"/>
      <c r="W73" s="5"/>
      <c r="X73" s="5"/>
      <c r="Y73" s="5"/>
      <c r="Z73" s="5"/>
      <c r="AA73" s="5"/>
    </row>
    <row r="74" customFormat="false" ht="15" hidden="false" customHeight="false" outlineLevel="0" collapsed="false">
      <c r="A74" s="19" t="n">
        <f aca="false">A73+$A$34</f>
        <v>3.31537704107</v>
      </c>
      <c r="B74" s="19" t="n">
        <f aca="false">$B$4-((($B$18*$B$21)/($B$19-$B$18))*(EXP(-$B$18*A74)-EXP(-$B$19*A74))+$B$16*EXP(-$B$19*A74))</f>
        <v>6.58569836696214</v>
      </c>
      <c r="C74" s="5"/>
      <c r="D74" s="5"/>
      <c r="E74" s="5"/>
      <c r="F74" s="5"/>
      <c r="G74" s="5"/>
      <c r="H74" s="5"/>
      <c r="I74" s="5"/>
      <c r="J74" s="5"/>
      <c r="K74" s="19" t="n">
        <f aca="false">A74</f>
        <v>3.31537704107</v>
      </c>
      <c r="L74" s="19" t="n">
        <f aca="false">$B$4-((($L$23*$L$26)/($L$24-$L$23))*(EXP(-$L$23*K74)-EXP(-$L$24*K74))+($L$21*EXP(-$L$24*K74)))</f>
        <v>3.91405543284091</v>
      </c>
      <c r="M74" s="5"/>
      <c r="N74" s="5"/>
      <c r="O74" s="5"/>
      <c r="P74" s="5"/>
      <c r="Q74" s="5"/>
      <c r="R74" s="5"/>
      <c r="S74" s="18" t="n">
        <v>41</v>
      </c>
      <c r="T74" s="19" t="n">
        <f aca="false">((S74*1000)/$B$8)/(60*60*24)</f>
        <v>1.89814814814815</v>
      </c>
      <c r="U74" s="19" t="n">
        <f aca="false">IF(S74&lt;$L$6,$B$4-((($B$18*$B$21)/($B$19-$B$18))*(EXP(-$B$18*T74)-EXP(-$B$19*T74))+$B$16*EXP(-$B$19*T74)),$B$4-((($L$23*$L$26)/($L$24-$L$23))*(EXP(-$L$23*T74)-EXP(-$L$24*T74))+($L$21*EXP(-$L$24*T74))))</f>
        <v>2.77367812105647</v>
      </c>
      <c r="V74" s="5"/>
      <c r="W74" s="5"/>
      <c r="X74" s="5"/>
      <c r="Y74" s="5"/>
      <c r="Z74" s="5"/>
      <c r="AA74" s="5"/>
    </row>
    <row r="75" customFormat="false" ht="15" hidden="false" customHeight="false" outlineLevel="0" collapsed="false">
      <c r="A75" s="19" t="n">
        <f aca="false">A74+$A$34</f>
        <v>3.39623989574</v>
      </c>
      <c r="B75" s="19" t="n">
        <f aca="false">$B$4-((($B$18*$B$21)/($B$19-$B$18))*(EXP(-$B$18*A75)-EXP(-$B$19*A75))+$B$16*EXP(-$B$19*A75))</f>
        <v>6.61136904052697</v>
      </c>
      <c r="C75" s="5"/>
      <c r="D75" s="5"/>
      <c r="E75" s="5"/>
      <c r="F75" s="5"/>
      <c r="G75" s="5"/>
      <c r="H75" s="5"/>
      <c r="I75" s="5"/>
      <c r="J75" s="5"/>
      <c r="K75" s="19" t="n">
        <f aca="false">A75</f>
        <v>3.39623989574</v>
      </c>
      <c r="L75" s="19" t="n">
        <f aca="false">$B$4-((($L$23*$L$26)/($L$24-$L$23))*(EXP(-$L$23*K75)-EXP(-$L$24*K75))+($L$21*EXP(-$L$24*K75)))</f>
        <v>3.98874735448724</v>
      </c>
      <c r="M75" s="5"/>
      <c r="N75" s="5"/>
      <c r="O75" s="5"/>
      <c r="P75" s="5"/>
      <c r="Q75" s="5"/>
      <c r="R75" s="5"/>
      <c r="S75" s="18" t="n">
        <v>42</v>
      </c>
      <c r="T75" s="19" t="n">
        <f aca="false">((S75*1000)/$B$8)/(60*60*24)</f>
        <v>1.94444444444444</v>
      </c>
      <c r="U75" s="19" t="n">
        <f aca="false">IF(S75&lt;$L$6,$B$4-((($B$18*$B$21)/($B$19-$B$18))*(EXP(-$B$18*T75)-EXP(-$B$19*T75))+$B$16*EXP(-$B$19*T75)),$B$4-((($L$23*$L$26)/($L$24-$L$23))*(EXP(-$L$23*T75)-EXP(-$L$24*T75))+($L$21*EXP(-$L$24*T75))))</f>
        <v>2.79876851318134</v>
      </c>
      <c r="V75" s="5"/>
      <c r="W75" s="5"/>
      <c r="X75" s="5"/>
      <c r="Y75" s="5"/>
      <c r="Z75" s="5"/>
      <c r="AA75" s="5"/>
    </row>
    <row r="76" customFormat="false" ht="15" hidden="false" customHeight="false" outlineLevel="0" collapsed="false">
      <c r="A76" s="19" t="n">
        <f aca="false">A75+$A$34</f>
        <v>3.47710275041</v>
      </c>
      <c r="B76" s="19" t="n">
        <f aca="false">$B$4-((($B$18*$B$21)/($B$19-$B$18))*(EXP(-$B$18*A76)-EXP(-$B$19*A76))+$B$16*EXP(-$B$19*A76))</f>
        <v>6.63723932296096</v>
      </c>
      <c r="C76" s="5"/>
      <c r="D76" s="5"/>
      <c r="E76" s="5"/>
      <c r="F76" s="5"/>
      <c r="G76" s="5"/>
      <c r="H76" s="5"/>
      <c r="I76" s="5"/>
      <c r="J76" s="5"/>
      <c r="K76" s="19" t="n">
        <f aca="false">A76</f>
        <v>3.47710275041</v>
      </c>
      <c r="L76" s="19" t="n">
        <f aca="false">$B$4-((($L$23*$L$26)/($L$24-$L$23))*(EXP(-$L$23*K76)-EXP(-$L$24*K76))+($L$21*EXP(-$L$24*K76)))</f>
        <v>4.06342129849679</v>
      </c>
      <c r="M76" s="5"/>
      <c r="N76" s="5"/>
      <c r="O76" s="5"/>
      <c r="P76" s="5"/>
      <c r="Q76" s="5"/>
      <c r="R76" s="5"/>
      <c r="S76" s="18" t="n">
        <v>43</v>
      </c>
      <c r="T76" s="19" t="n">
        <f aca="false">((S76*1000)/$B$8)/(60*60*24)</f>
        <v>1.99074074074074</v>
      </c>
      <c r="U76" s="19" t="n">
        <f aca="false">IF(S76&lt;$L$6,$B$4-((($B$18*$B$21)/($B$19-$B$18))*(EXP(-$B$18*T76)-EXP(-$B$19*T76))+$B$16*EXP(-$B$19*T76)),$B$4-((($L$23*$L$26)/($L$24-$L$23))*(EXP(-$L$23*T76)-EXP(-$L$24*T76))+($L$21*EXP(-$L$24*T76))))</f>
        <v>2.82529810891694</v>
      </c>
      <c r="V76" s="5"/>
      <c r="W76" s="5"/>
      <c r="X76" s="5"/>
      <c r="Y76" s="5"/>
      <c r="Z76" s="5"/>
      <c r="AA76" s="5"/>
    </row>
    <row r="77" customFormat="false" ht="15" hidden="false" customHeight="false" outlineLevel="0" collapsed="false">
      <c r="A77" s="19" t="n">
        <f aca="false">A76+$A$34</f>
        <v>3.55796560508</v>
      </c>
      <c r="B77" s="19" t="n">
        <f aca="false">$B$4-((($B$18*$B$21)/($B$19-$B$18))*(EXP(-$B$18*A77)-EXP(-$B$19*A77))+$B$16*EXP(-$B$19*A77))</f>
        <v>6.66326655796542</v>
      </c>
      <c r="C77" s="5"/>
      <c r="D77" s="5"/>
      <c r="E77" s="5"/>
      <c r="F77" s="5"/>
      <c r="G77" s="5"/>
      <c r="H77" s="5"/>
      <c r="I77" s="5"/>
      <c r="J77" s="5"/>
      <c r="K77" s="19" t="n">
        <f aca="false">A77</f>
        <v>3.55796560508</v>
      </c>
      <c r="L77" s="19" t="n">
        <f aca="false">$B$4-((($L$23*$L$26)/($L$24-$L$23))*(EXP(-$L$23*K77)-EXP(-$L$24*K77))+($L$21*EXP(-$L$24*K77)))</f>
        <v>4.13798005593959</v>
      </c>
      <c r="M77" s="5"/>
      <c r="N77" s="5"/>
      <c r="O77" s="5"/>
      <c r="P77" s="5"/>
      <c r="Q77" s="5"/>
      <c r="R77" s="5"/>
      <c r="S77" s="18" t="n">
        <v>44</v>
      </c>
      <c r="T77" s="19" t="n">
        <f aca="false">((S77*1000)/$B$8)/(60*60*24)</f>
        <v>2.03703703703704</v>
      </c>
      <c r="U77" s="19" t="n">
        <f aca="false">IF(S77&lt;$L$6,$B$4-((($B$18*$B$21)/($B$19-$B$18))*(EXP(-$B$18*T77)-EXP(-$B$19*T77))+$B$16*EXP(-$B$19*T77)),$B$4-((($L$23*$L$26)/($L$24-$L$23))*(EXP(-$L$23*T77)-EXP(-$L$24*T77))+($L$21*EXP(-$L$24*T77))))</f>
        <v>2.85318036437143</v>
      </c>
      <c r="V77" s="5"/>
      <c r="W77" s="5"/>
      <c r="X77" s="5"/>
      <c r="Y77" s="5"/>
      <c r="Z77" s="5"/>
      <c r="AA77" s="5"/>
    </row>
    <row r="78" customFormat="false" ht="15" hidden="false" customHeight="false" outlineLevel="0" collapsed="false">
      <c r="A78" s="19" t="n">
        <f aca="false">A77+$A$34</f>
        <v>3.63882845975</v>
      </c>
      <c r="B78" s="19" t="n">
        <f aca="false">$B$4-((($B$18*$B$21)/($B$19-$B$18))*(EXP(-$B$18*A78)-EXP(-$B$19*A78))+$B$16*EXP(-$B$19*A78))</f>
        <v>6.68941154954933</v>
      </c>
      <c r="C78" s="5"/>
      <c r="D78" s="5"/>
      <c r="E78" s="5"/>
      <c r="F78" s="5"/>
      <c r="G78" s="5"/>
      <c r="H78" s="5"/>
      <c r="I78" s="5"/>
      <c r="J78" s="5"/>
      <c r="K78" s="19" t="n">
        <f aca="false">A78</f>
        <v>3.63882845975</v>
      </c>
      <c r="L78" s="19" t="n">
        <f aca="false">$B$4-((($L$23*$L$26)/($L$24-$L$23))*(EXP(-$L$23*K78)-EXP(-$L$24*K78))+($L$21*EXP(-$L$24*K78)))</f>
        <v>4.21233522363115</v>
      </c>
      <c r="M78" s="5"/>
      <c r="N78" s="5"/>
      <c r="O78" s="5"/>
      <c r="P78" s="5"/>
      <c r="Q78" s="5"/>
      <c r="R78" s="5"/>
      <c r="S78" s="18" t="n">
        <v>45</v>
      </c>
      <c r="T78" s="19" t="n">
        <f aca="false">((S78*1000)/$B$8)/(60*60*24)</f>
        <v>2.08333333333333</v>
      </c>
      <c r="U78" s="19" t="n">
        <f aca="false">IF(S78&lt;$L$6,$B$4-((($B$18*$B$21)/($B$19-$B$18))*(EXP(-$B$18*T78)-EXP(-$B$19*T78))+$B$16*EXP(-$B$19*T78)),$B$4-((($L$23*$L$26)/($L$24-$L$23))*(EXP(-$L$23*T78)-EXP(-$L$24*T78))+($L$21*EXP(-$L$24*T78))))</f>
        <v>2.88233263566128</v>
      </c>
      <c r="V78" s="5"/>
      <c r="W78" s="5"/>
      <c r="X78" s="5"/>
      <c r="Y78" s="5"/>
      <c r="Z78" s="5"/>
      <c r="AA78" s="5"/>
    </row>
    <row r="79" customFormat="false" ht="15" hidden="false" customHeight="false" outlineLevel="0" collapsed="false">
      <c r="A79" s="19" t="n">
        <f aca="false">A78+$A$34</f>
        <v>3.71969131442</v>
      </c>
      <c r="B79" s="19" t="n">
        <f aca="false">$B$4-((($B$18*$B$21)/($B$19-$B$18))*(EXP(-$B$18*A79)-EXP(-$B$19*A79))+$B$16*EXP(-$B$19*A79))</f>
        <v>6.71563830765068</v>
      </c>
      <c r="C79" s="5"/>
      <c r="D79" s="5"/>
      <c r="E79" s="5"/>
      <c r="F79" s="5"/>
      <c r="G79" s="5"/>
      <c r="H79" s="5"/>
      <c r="I79" s="5"/>
      <c r="J79" s="5"/>
      <c r="K79" s="19" t="n">
        <f aca="false">A79</f>
        <v>3.71969131442</v>
      </c>
      <c r="L79" s="19" t="n">
        <f aca="false">$B$4-((($L$23*$L$26)/($L$24-$L$23))*(EXP(-$L$23*K79)-EXP(-$L$24*K79))+($L$21*EXP(-$L$24*K79)))</f>
        <v>4.28640653723989</v>
      </c>
      <c r="M79" s="5"/>
      <c r="N79" s="5"/>
      <c r="O79" s="5"/>
      <c r="P79" s="5"/>
      <c r="Q79" s="5"/>
      <c r="R79" s="5"/>
      <c r="S79" s="18" t="n">
        <v>46</v>
      </c>
      <c r="T79" s="19" t="n">
        <f aca="false">((S79*1000)/$B$8)/(60*60*24)</f>
        <v>2.12962962962963</v>
      </c>
      <c r="U79" s="19" t="n">
        <f aca="false">IF(S79&lt;$L$6,$B$4-((($B$18*$B$21)/($B$19-$B$18))*(EXP(-$B$18*T79)-EXP(-$B$19*T79))+$B$16*EXP(-$B$19*T79)),$B$4-((($L$23*$L$26)/($L$24-$L$23))*(EXP(-$L$23*T79)-EXP(-$L$24*T79))+($L$21*EXP(-$L$24*T79))))</f>
        <v>2.91267601275595</v>
      </c>
      <c r="V79" s="5"/>
      <c r="W79" s="5"/>
      <c r="X79" s="5"/>
      <c r="Y79" s="5"/>
      <c r="Z79" s="5"/>
      <c r="AA79" s="5"/>
    </row>
    <row r="80" customFormat="false" ht="15" hidden="false" customHeight="false" outlineLevel="0" collapsed="false">
      <c r="A80" s="19" t="n">
        <f aca="false">A79+$A$34</f>
        <v>3.80055416909</v>
      </c>
      <c r="B80" s="19" t="n">
        <f aca="false">$B$4-((($B$18*$B$21)/($B$19-$B$18))*(EXP(-$B$18*A80)-EXP(-$B$19*A80))+$B$16*EXP(-$B$19*A80))</f>
        <v>6.74191381213516</v>
      </c>
      <c r="C80" s="5"/>
      <c r="D80" s="5"/>
      <c r="E80" s="5"/>
      <c r="F80" s="5"/>
      <c r="G80" s="5"/>
      <c r="H80" s="5"/>
      <c r="I80" s="5"/>
      <c r="J80" s="5"/>
      <c r="K80" s="19" t="n">
        <f aca="false">A80</f>
        <v>3.80055416909</v>
      </c>
      <c r="L80" s="19" t="n">
        <f aca="false">$B$4-((($L$23*$L$26)/($L$24-$L$23))*(EXP(-$L$23*K80)-EXP(-$L$24*K80))+($L$21*EXP(-$L$24*K80)))</f>
        <v>4.36012125299047</v>
      </c>
      <c r="M80" s="5"/>
      <c r="N80" s="5"/>
      <c r="O80" s="5"/>
      <c r="P80" s="5"/>
      <c r="Q80" s="5"/>
      <c r="R80" s="5"/>
      <c r="S80" s="18" t="n">
        <v>47</v>
      </c>
      <c r="T80" s="19" t="n">
        <f aca="false">((S80*1000)/$B$8)/(60*60*24)</f>
        <v>2.17592592592593</v>
      </c>
      <c r="U80" s="19" t="n">
        <f aca="false">IF(S80&lt;$L$6,$B$4-((($B$18*$B$21)/($B$19-$B$18))*(EXP(-$B$18*T80)-EXP(-$B$19*T80))+$B$16*EXP(-$B$19*T80)),$B$4-((($L$23*$L$26)/($L$24-$L$23))*(EXP(-$L$23*T80)-EXP(-$L$24*T80))+($L$21*EXP(-$L$24*T80))))</f>
        <v>2.94413516030724</v>
      </c>
      <c r="V80" s="5"/>
      <c r="W80" s="5"/>
      <c r="X80" s="5"/>
      <c r="Y80" s="5"/>
      <c r="Z80" s="5"/>
      <c r="AA80" s="5"/>
    </row>
    <row r="81" customFormat="false" ht="15" hidden="false" customHeight="false" outlineLevel="0" collapsed="false">
      <c r="A81" s="19" t="n">
        <f aca="false">A80+$A$34</f>
        <v>3.88141702376</v>
      </c>
      <c r="B81" s="19" t="n">
        <f aca="false">$B$4-((($B$18*$B$21)/($B$19-$B$18))*(EXP(-$B$18*A81)-EXP(-$B$19*A81))+$B$16*EXP(-$B$19*A81))</f>
        <v>6.7682077938491</v>
      </c>
      <c r="C81" s="5"/>
      <c r="D81" s="5"/>
      <c r="E81" s="5"/>
      <c r="F81" s="5"/>
      <c r="G81" s="5"/>
      <c r="H81" s="5"/>
      <c r="I81" s="5"/>
      <c r="J81" s="5"/>
      <c r="K81" s="19" t="n">
        <f aca="false">A81</f>
        <v>3.88141702376</v>
      </c>
      <c r="L81" s="19" t="n">
        <f aca="false">$B$4-((($L$23*$L$26)/($L$24-$L$23))*(EXP(-$L$23*K81)-EXP(-$L$24*K81))+($L$21*EXP(-$L$24*K81)))</f>
        <v>4.43341357445538</v>
      </c>
      <c r="M81" s="5"/>
      <c r="N81" s="5"/>
      <c r="O81" s="5"/>
      <c r="P81" s="5"/>
      <c r="Q81" s="5"/>
      <c r="R81" s="5"/>
      <c r="S81" s="18" t="n">
        <v>48</v>
      </c>
      <c r="T81" s="19" t="n">
        <f aca="false">((S81*1000)/$B$8)/(60*60*24)</f>
        <v>2.22222222222222</v>
      </c>
      <c r="U81" s="19" t="n">
        <f aca="false">IF(S81&lt;$L$6,$B$4-((($B$18*$B$21)/($B$19-$B$18))*(EXP(-$B$18*T81)-EXP(-$B$19*T81))+$B$16*EXP(-$B$19*T81)),$B$4-((($L$23*$L$26)/($L$24-$L$23))*(EXP(-$L$23*T81)-EXP(-$L$24*T81))+($L$21*EXP(-$L$24*T81))))</f>
        <v>2.97663816517072</v>
      </c>
      <c r="V81" s="5"/>
      <c r="W81" s="5"/>
      <c r="X81" s="5"/>
      <c r="Y81" s="5"/>
      <c r="Z81" s="5"/>
      <c r="AA81" s="5"/>
    </row>
    <row r="82" customFormat="false" ht="15" hidden="false" customHeight="false" outlineLevel="0" collapsed="false">
      <c r="A82" s="19" t="n">
        <f aca="false">A81+$A$34</f>
        <v>3.96227987843</v>
      </c>
      <c r="B82" s="19" t="n">
        <f aca="false">$B$4-((($B$18*$B$21)/($B$19-$B$18))*(EXP(-$B$18*A82)-EXP(-$B$19*A82))+$B$16*EXP(-$B$19*A82))</f>
        <v>6.79449253149836</v>
      </c>
      <c r="C82" s="5"/>
      <c r="D82" s="5"/>
      <c r="E82" s="5"/>
      <c r="F82" s="5"/>
      <c r="G82" s="5"/>
      <c r="H82" s="5"/>
      <c r="I82" s="5"/>
      <c r="J82" s="5"/>
      <c r="K82" s="19" t="n">
        <f aca="false">A82</f>
        <v>3.96227987843</v>
      </c>
      <c r="L82" s="19" t="n">
        <f aca="false">$B$4-((($L$23*$L$26)/($L$24-$L$23))*(EXP(-$L$23*K82)-EXP(-$L$24*K82))+($L$21*EXP(-$L$24*K82)))</f>
        <v>4.50622412117938</v>
      </c>
      <c r="M82" s="5"/>
      <c r="N82" s="5"/>
      <c r="O82" s="5"/>
      <c r="P82" s="5"/>
      <c r="Q82" s="5"/>
      <c r="R82" s="5"/>
      <c r="S82" s="18" t="n">
        <v>49</v>
      </c>
      <c r="T82" s="19" t="n">
        <f aca="false">((S82*1000)/$B$8)/(60*60*24)</f>
        <v>2.26851851851852</v>
      </c>
      <c r="U82" s="19" t="n">
        <f aca="false">IF(S82&lt;$L$6,$B$4-((($B$18*$B$21)/($B$19-$B$18))*(EXP(-$B$18*T82)-EXP(-$B$19*T82))+$B$16*EXP(-$B$19*T82)),$B$4-((($L$23*$L$26)/($L$24-$L$23))*(EXP(-$L$23*T82)-EXP(-$L$24*T82))+($L$21*EXP(-$L$24*T82))))</f>
        <v>3.01011639033877</v>
      </c>
      <c r="V82" s="5"/>
      <c r="W82" s="5"/>
      <c r="X82" s="5"/>
      <c r="Y82" s="5"/>
      <c r="Z82" s="5"/>
      <c r="AA82" s="5"/>
    </row>
    <row r="83" customFormat="false" ht="15" hidden="false" customHeight="false" outlineLevel="0" collapsed="false">
      <c r="A83" s="19" t="n">
        <f aca="false">A82+$A$34</f>
        <v>4.0431427331</v>
      </c>
      <c r="B83" s="19" t="n">
        <f aca="false">$B$4-((($B$18*$B$21)/($B$19-$B$18))*(EXP(-$B$18*A83)-EXP(-$B$19*A83))+$B$16*EXP(-$B$19*A83))</f>
        <v>6.82074266321368</v>
      </c>
      <c r="C83" s="5"/>
      <c r="D83" s="5"/>
      <c r="E83" s="5"/>
      <c r="F83" s="5"/>
      <c r="G83" s="5"/>
      <c r="H83" s="5"/>
      <c r="I83" s="5"/>
      <c r="J83" s="5"/>
      <c r="K83" s="19" t="n">
        <f aca="false">A83</f>
        <v>4.0431427331</v>
      </c>
      <c r="L83" s="19" t="n">
        <f aca="false">$B$4-((($L$23*$L$26)/($L$24-$L$23))*(EXP(-$L$23*K83)-EXP(-$L$24*K83))+($L$21*EXP(-$L$24*K83)))</f>
        <v>4.5784994361163</v>
      </c>
      <c r="M83" s="5"/>
      <c r="N83" s="5"/>
      <c r="O83" s="5"/>
      <c r="P83" s="5"/>
      <c r="Q83" s="5"/>
      <c r="R83" s="5"/>
      <c r="S83" s="18" t="n">
        <v>50</v>
      </c>
      <c r="T83" s="19" t="n">
        <f aca="false">((S83*1000)/$B$8)/(60*60*24)</f>
        <v>2.31481481481482</v>
      </c>
      <c r="U83" s="19" t="n">
        <f aca="false">IF(S83&lt;$L$6,$B$4-((($B$18*$B$21)/($B$19-$B$18))*(EXP(-$B$18*T83)-EXP(-$B$19*T83))+$B$16*EXP(-$B$19*T83)),$B$4-((($L$23*$L$26)/($L$24-$L$23))*(EXP(-$L$23*T83)-EXP(-$L$24*T83))+($L$21*EXP(-$L$24*T83))))</f>
        <v>3.04450433501657</v>
      </c>
      <c r="V83" s="5"/>
      <c r="W83" s="5"/>
      <c r="X83" s="5"/>
      <c r="Y83" s="5"/>
      <c r="Z83" s="5"/>
      <c r="AA83" s="5"/>
    </row>
    <row r="84" customFormat="false" ht="15" hidden="false" customHeight="false" outlineLevel="0" collapsed="false">
      <c r="A84" s="19" t="n">
        <f aca="false">A83+$A$34</f>
        <v>4.12400558777</v>
      </c>
      <c r="B84" s="19" t="n">
        <f aca="false">$B$4-((($B$18*$B$21)/($B$19-$B$18))*(EXP(-$B$18*A84)-EXP(-$B$19*A84))+$B$16*EXP(-$B$19*A84))</f>
        <v>6.84693501174466</v>
      </c>
      <c r="C84" s="5"/>
      <c r="D84" s="5"/>
      <c r="E84" s="5"/>
      <c r="F84" s="5"/>
      <c r="G84" s="5"/>
      <c r="H84" s="5"/>
      <c r="I84" s="5"/>
      <c r="J84" s="5"/>
      <c r="K84" s="19" t="n">
        <f aca="false">A84</f>
        <v>4.12400558777</v>
      </c>
      <c r="L84" s="19" t="n">
        <f aca="false">$B$4-((($L$23*$L$26)/($L$24-$L$23))*(EXP(-$L$23*K84)-EXP(-$L$24*K84))+($L$21*EXP(-$L$24*K84)))</f>
        <v>4.65019152907475</v>
      </c>
      <c r="M84" s="5"/>
      <c r="N84" s="5"/>
      <c r="O84" s="5"/>
      <c r="P84" s="5"/>
      <c r="Q84" s="5"/>
      <c r="R84" s="5"/>
      <c r="S84" s="18" t="n">
        <v>51</v>
      </c>
      <c r="T84" s="19" t="n">
        <f aca="false">((S84*1000)/$B$8)/(60*60*24)</f>
        <v>2.36111111111111</v>
      </c>
      <c r="U84" s="19" t="n">
        <f aca="false">IF(S84&lt;$L$6,$B$4-((($B$18*$B$21)/($B$19-$B$18))*(EXP(-$B$18*T84)-EXP(-$B$19*T84))+$B$16*EXP(-$B$19*T84)),$B$4-((($L$23*$L$26)/($L$24-$L$23))*(EXP(-$L$23*T84)-EXP(-$L$24*T84))+($L$21*EXP(-$L$24*T84))))</f>
        <v>3.07973950058379</v>
      </c>
      <c r="V84" s="5"/>
      <c r="W84" s="5"/>
      <c r="X84" s="5"/>
      <c r="Y84" s="5"/>
      <c r="Z84" s="5"/>
      <c r="AA84" s="5"/>
    </row>
    <row r="85" customFormat="false" ht="15" hidden="false" customHeight="false" outlineLevel="0" collapsed="false">
      <c r="A85" s="19" t="n">
        <f aca="false">A84+$A$34</f>
        <v>4.20486844244</v>
      </c>
      <c r="B85" s="19" t="n">
        <f aca="false">$B$4-((($B$18*$B$21)/($B$19-$B$18))*(EXP(-$B$18*A85)-EXP(-$B$19*A85))+$B$16*EXP(-$B$19*A85))</f>
        <v>6.87304842230088</v>
      </c>
      <c r="C85" s="5"/>
      <c r="D85" s="5"/>
      <c r="E85" s="5"/>
      <c r="F85" s="5"/>
      <c r="G85" s="5"/>
      <c r="H85" s="5"/>
      <c r="I85" s="5"/>
      <c r="J85" s="5"/>
      <c r="K85" s="19" t="n">
        <f aca="false">A85</f>
        <v>4.20486844244</v>
      </c>
      <c r="L85" s="19" t="n">
        <f aca="false">$B$4-((($L$23*$L$26)/($L$24-$L$23))*(EXP(-$L$23*K85)-EXP(-$L$24*K85))+($L$21*EXP(-$L$24*K85)))</f>
        <v>4.72125745357158</v>
      </c>
      <c r="M85" s="5"/>
      <c r="N85" s="5"/>
      <c r="O85" s="5"/>
      <c r="P85" s="5"/>
      <c r="Q85" s="5"/>
      <c r="R85" s="5"/>
      <c r="S85" s="18" t="n">
        <v>52</v>
      </c>
      <c r="T85" s="19" t="n">
        <f aca="false">((S85*1000)/$B$8)/(60*60*24)</f>
        <v>2.40740740740741</v>
      </c>
      <c r="U85" s="19" t="n">
        <f aca="false">IF(S85&lt;$L$6,$B$4-((($B$18*$B$21)/($B$19-$B$18))*(EXP(-$B$18*T85)-EXP(-$B$19*T85))+$B$16*EXP(-$B$19*T85)),$B$4-((($L$23*$L$26)/($L$24-$L$23))*(EXP(-$L$23*T85)-EXP(-$L$24*T85))+($L$21*EXP(-$L$24*T85))))</f>
        <v>3.11576226219514</v>
      </c>
      <c r="V85" s="5"/>
      <c r="W85" s="5"/>
      <c r="X85" s="5"/>
      <c r="Y85" s="5"/>
      <c r="Z85" s="5"/>
      <c r="AA85" s="5"/>
    </row>
    <row r="86" customFormat="false" ht="15" hidden="false" customHeight="false" outlineLevel="0" collapsed="false">
      <c r="A86" s="19" t="n">
        <f aca="false">A85+$A$34</f>
        <v>4.28573129711</v>
      </c>
      <c r="B86" s="19" t="n">
        <f aca="false">$B$4-((($B$18*$B$21)/($B$19-$B$18))*(EXP(-$B$18*A86)-EXP(-$B$19*A86))+$B$16*EXP(-$B$19*A86))</f>
        <v>6.89906361212917</v>
      </c>
      <c r="C86" s="5"/>
      <c r="D86" s="5"/>
      <c r="E86" s="5"/>
      <c r="F86" s="5"/>
      <c r="G86" s="5"/>
      <c r="H86" s="5"/>
      <c r="I86" s="5"/>
      <c r="J86" s="5"/>
      <c r="K86" s="19" t="n">
        <f aca="false">A86</f>
        <v>4.28573129711</v>
      </c>
      <c r="L86" s="19" t="n">
        <f aca="false">$B$4-((($L$23*$L$26)/($L$24-$L$23))*(EXP(-$L$23*K86)-EXP(-$L$24*K86))+($L$21*EXP(-$L$24*K86)))</f>
        <v>4.79165891467899</v>
      </c>
      <c r="M86" s="5"/>
      <c r="N86" s="5"/>
      <c r="O86" s="5"/>
      <c r="P86" s="5"/>
      <c r="Q86" s="5"/>
      <c r="R86" s="5"/>
      <c r="S86" s="18" t="n">
        <v>53</v>
      </c>
      <c r="T86" s="19" t="n">
        <f aca="false">((S86*1000)/$B$8)/(60*60*24)</f>
        <v>2.4537037037037</v>
      </c>
      <c r="U86" s="19" t="n">
        <f aca="false">IF(S86&lt;$L$6,$B$4-((($B$18*$B$21)/($B$19-$B$18))*(EXP(-$B$18*T86)-EXP(-$B$19*T86))+$B$16*EXP(-$B$19*T86)),$B$4-((($L$23*$L$26)/($L$24-$L$23))*(EXP(-$L$23*T86)-EXP(-$L$24*T86))+($L$21*EXP(-$L$24*T86))))</f>
        <v>3.15251574578361</v>
      </c>
      <c r="V86" s="5"/>
      <c r="W86" s="5"/>
      <c r="X86" s="5"/>
      <c r="Y86" s="5"/>
      <c r="Z86" s="5"/>
      <c r="AA86" s="5"/>
    </row>
    <row r="87" customFormat="false" ht="15" hidden="false" customHeight="false" outlineLevel="0" collapsed="false">
      <c r="A87" s="19" t="n">
        <f aca="false">A86+$A$34</f>
        <v>4.36659415178</v>
      </c>
      <c r="B87" s="19" t="n">
        <f aca="false">$B$4-((($B$18*$B$21)/($B$19-$B$18))*(EXP(-$B$18*A87)-EXP(-$B$19*A87))+$B$16*EXP(-$B$19*A87))</f>
        <v>6.92496303098176</v>
      </c>
      <c r="C87" s="5"/>
      <c r="D87" s="5"/>
      <c r="E87" s="5"/>
      <c r="F87" s="5"/>
      <c r="G87" s="5"/>
      <c r="H87" s="5"/>
      <c r="I87" s="5"/>
      <c r="J87" s="5"/>
      <c r="K87" s="19" t="n">
        <f aca="false">A87</f>
        <v>4.36659415178</v>
      </c>
      <c r="L87" s="19" t="n">
        <f aca="false">$B$4-((($L$23*$L$26)/($L$24-$L$23))*(EXP(-$L$23*K87)-EXP(-$L$24*K87))+($L$21*EXP(-$L$24*K87)))</f>
        <v>4.86136190562536</v>
      </c>
      <c r="M87" s="5"/>
      <c r="N87" s="5"/>
      <c r="O87" s="5"/>
      <c r="P87" s="5"/>
      <c r="Q87" s="5"/>
      <c r="R87" s="5"/>
      <c r="S87" s="18" t="n">
        <v>54</v>
      </c>
      <c r="T87" s="19" t="n">
        <f aca="false">((S87*1000)/$B$8)/(60*60*24)</f>
        <v>2.5</v>
      </c>
      <c r="U87" s="19" t="n">
        <f aca="false">IF(S87&lt;$L$6,$B$4-((($B$18*$B$21)/($B$19-$B$18))*(EXP(-$B$18*T87)-EXP(-$B$19*T87))+$B$16*EXP(-$B$19*T87)),$B$4-((($L$23*$L$26)/($L$24-$L$23))*(EXP(-$L$23*T87)-EXP(-$L$24*T87))+($L$21*EXP(-$L$24*T87))))</f>
        <v>3.18994571024006</v>
      </c>
      <c r="V87" s="5"/>
      <c r="W87" s="5"/>
      <c r="X87" s="5"/>
      <c r="Y87" s="5"/>
      <c r="Z87" s="5"/>
      <c r="AA87" s="5"/>
    </row>
    <row r="88" customFormat="false" ht="15" hidden="false" customHeight="false" outlineLevel="0" collapsed="false">
      <c r="A88" s="19" t="n">
        <f aca="false">A87+$A$34</f>
        <v>4.44745700645</v>
      </c>
      <c r="B88" s="19" t="n">
        <f aca="false">$B$4-((($B$18*$B$21)/($B$19-$B$18))*(EXP(-$B$18*A88)-EXP(-$B$19*A88))+$B$16*EXP(-$B$19*A88))</f>
        <v>6.95073073169065</v>
      </c>
      <c r="C88" s="5"/>
      <c r="D88" s="5"/>
      <c r="E88" s="5"/>
      <c r="F88" s="5"/>
      <c r="G88" s="5"/>
      <c r="H88" s="5"/>
      <c r="I88" s="5"/>
      <c r="J88" s="5"/>
      <c r="K88" s="19" t="n">
        <f aca="false">A88</f>
        <v>4.44745700645</v>
      </c>
      <c r="L88" s="19" t="n">
        <f aca="false">$B$4-((($L$23*$L$26)/($L$24-$L$23))*(EXP(-$L$23*K88)-EXP(-$L$24*K88))+($L$21*EXP(-$L$24*K88)))</f>
        <v>4.93033637107082</v>
      </c>
      <c r="M88" s="5"/>
      <c r="N88" s="5"/>
      <c r="O88" s="5"/>
      <c r="P88" s="5"/>
      <c r="Q88" s="5"/>
      <c r="R88" s="5"/>
      <c r="S88" s="18" t="n">
        <v>55</v>
      </c>
      <c r="T88" s="19" t="n">
        <f aca="false">((S88*1000)/$B$8)/(60*60*24)</f>
        <v>2.5462962962963</v>
      </c>
      <c r="U88" s="19" t="n">
        <f aca="false">IF(S88&lt;$L$6,$B$4-((($B$18*$B$21)/($B$19-$B$18))*(EXP(-$B$18*T88)-EXP(-$B$19*T88))+$B$16*EXP(-$B$19*T88)),$B$4-((($L$23*$L$26)/($L$24-$L$23))*(EXP(-$L$23*T88)-EXP(-$L$24*T88))+($L$21*EXP(-$L$24*T88))))</f>
        <v>3.22800043455195</v>
      </c>
      <c r="V88" s="5"/>
      <c r="W88" s="5"/>
      <c r="X88" s="5"/>
      <c r="Y88" s="5"/>
      <c r="Z88" s="5"/>
      <c r="AA88" s="5"/>
    </row>
    <row r="89" customFormat="false" ht="15" hidden="false" customHeight="false" outlineLevel="0" collapsed="false">
      <c r="A89" s="19" t="n">
        <f aca="false">A88+$A$34</f>
        <v>4.52831986112</v>
      </c>
      <c r="B89" s="19" t="n">
        <f aca="false">$B$4-((($B$18*$B$21)/($B$19-$B$18))*(EXP(-$B$18*A89)-EXP(-$B$19*A89))+$B$16*EXP(-$B$19*A89))</f>
        <v>6.97635225012013</v>
      </c>
      <c r="C89" s="5"/>
      <c r="D89" s="5"/>
      <c r="E89" s="5"/>
      <c r="F89" s="5"/>
      <c r="G89" s="5"/>
      <c r="H89" s="5"/>
      <c r="I89" s="5"/>
      <c r="J89" s="5"/>
      <c r="K89" s="19" t="n">
        <f aca="false">A89</f>
        <v>4.52831986112</v>
      </c>
      <c r="L89" s="19" t="n">
        <f aca="false">$B$4-((($L$23*$L$26)/($L$24-$L$23))*(EXP(-$L$23*K89)-EXP(-$L$24*K89))+($L$21*EXP(-$L$24*K89)))</f>
        <v>4.99855589512891</v>
      </c>
      <c r="M89" s="5"/>
      <c r="N89" s="5"/>
      <c r="O89" s="5"/>
      <c r="P89" s="5"/>
      <c r="Q89" s="5"/>
      <c r="R89" s="5"/>
      <c r="S89" s="18" t="n">
        <v>56</v>
      </c>
      <c r="T89" s="19" t="n">
        <f aca="false">((S89*1000)/$B$8)/(60*60*24)</f>
        <v>2.59259259259259</v>
      </c>
      <c r="U89" s="19" t="n">
        <f aca="false">IF(S89&lt;$L$6,$B$4-((($B$18*$B$21)/($B$19-$B$18))*(EXP(-$B$18*T89)-EXP(-$B$19*T89))+$B$16*EXP(-$B$19*T89)),$B$4-((($L$23*$L$26)/($L$24-$L$23))*(EXP(-$L$23*T89)-EXP(-$L$24*T89))+($L$21*EXP(-$L$24*T89))))</f>
        <v>3.26663060969375</v>
      </c>
      <c r="V89" s="5"/>
      <c r="W89" s="5"/>
      <c r="X89" s="5"/>
      <c r="Y89" s="5"/>
      <c r="Z89" s="5"/>
      <c r="AA89" s="5"/>
    </row>
    <row r="90" customFormat="false" ht="15" hidden="false" customHeight="false" outlineLevel="0" collapsed="false">
      <c r="A90" s="19" t="n">
        <f aca="false">A89+$A$34</f>
        <v>4.60918271579</v>
      </c>
      <c r="B90" s="19" t="n">
        <f aca="false">$B$4-((($B$18*$B$21)/($B$19-$B$18))*(EXP(-$B$18*A90)-EXP(-$B$19*A90))+$B$16*EXP(-$B$19*A90))</f>
        <v>7.00181449382197</v>
      </c>
      <c r="C90" s="5"/>
      <c r="D90" s="5"/>
      <c r="E90" s="5"/>
      <c r="F90" s="5"/>
      <c r="G90" s="5"/>
      <c r="H90" s="5"/>
      <c r="I90" s="5"/>
      <c r="J90" s="5"/>
      <c r="K90" s="19" t="n">
        <f aca="false">A90</f>
        <v>4.60918271579</v>
      </c>
      <c r="L90" s="19" t="n">
        <f aca="false">$B$4-((($L$23*$L$26)/($L$24-$L$23))*(EXP(-$L$23*K90)-EXP(-$L$24*K90))+($L$21*EXP(-$L$24*K90)))</f>
        <v>5.06599741234394</v>
      </c>
      <c r="M90" s="5"/>
      <c r="N90" s="5"/>
      <c r="O90" s="5"/>
      <c r="P90" s="5"/>
      <c r="Q90" s="5"/>
      <c r="R90" s="5"/>
      <c r="S90" s="18" t="n">
        <v>57</v>
      </c>
      <c r="T90" s="19" t="n">
        <f aca="false">((S90*1000)/$B$8)/(60*60*24)</f>
        <v>2.63888888888889</v>
      </c>
      <c r="U90" s="19" t="n">
        <f aca="false">IF(S90&lt;$L$6,$B$4-((($B$18*$B$21)/($B$19-$B$18))*(EXP(-$B$18*T90)-EXP(-$B$19*T90))+$B$16*EXP(-$B$19*T90)),$B$4-((($L$23*$L$26)/($L$24-$L$23))*(EXP(-$L$23*T90)-EXP(-$L$24*T90))+($L$21*EXP(-$L$24*T90))))</f>
        <v>3.3057892350695</v>
      </c>
      <c r="V90" s="5"/>
      <c r="W90" s="5"/>
      <c r="X90" s="5"/>
      <c r="Y90" s="5"/>
      <c r="Z90" s="5"/>
      <c r="AA90" s="5"/>
    </row>
    <row r="91" customFormat="false" ht="15" hidden="false" customHeight="false" outlineLevel="0" collapsed="false">
      <c r="A91" s="19" t="n">
        <f aca="false">A90+$A$34</f>
        <v>4.69004557046</v>
      </c>
      <c r="B91" s="19" t="n">
        <f aca="false">$B$4-((($B$18*$B$21)/($B$19-$B$18))*(EXP(-$B$18*A91)-EXP(-$B$19*A91))+$B$16*EXP(-$B$19*A91))</f>
        <v>7.02710563876592</v>
      </c>
      <c r="C91" s="5"/>
      <c r="D91" s="5"/>
      <c r="E91" s="5"/>
      <c r="F91" s="5"/>
      <c r="G91" s="5"/>
      <c r="H91" s="5"/>
      <c r="I91" s="5"/>
      <c r="J91" s="5"/>
      <c r="K91" s="19" t="n">
        <f aca="false">A91</f>
        <v>4.69004557046</v>
      </c>
      <c r="L91" s="19" t="n">
        <f aca="false">$B$4-((($L$23*$L$26)/($L$24-$L$23))*(EXP(-$L$23*K91)-EXP(-$L$24*K91))+($L$21*EXP(-$L$24*K91)))</f>
        <v>5.13264093996332</v>
      </c>
      <c r="M91" s="5"/>
      <c r="N91" s="5"/>
      <c r="O91" s="5"/>
      <c r="P91" s="5"/>
      <c r="Q91" s="5"/>
      <c r="R91" s="5"/>
      <c r="S91" s="18" t="n">
        <v>58</v>
      </c>
      <c r="T91" s="19" t="n">
        <f aca="false">((S91*1000)/$B$8)/(60*60*24)</f>
        <v>2.68518518518519</v>
      </c>
      <c r="U91" s="19" t="n">
        <f aca="false">IF(S91&lt;$L$6,$B$4-((($B$18*$B$21)/($B$19-$B$18))*(EXP(-$B$18*T91)-EXP(-$B$19*T91))+$B$16*EXP(-$B$19*T91)),$B$4-((($L$23*$L$26)/($L$24-$L$23))*(EXP(-$L$23*T91)-EXP(-$L$24*T91))+($L$21*EXP(-$L$24*T91))))</f>
        <v>3.34543151931703</v>
      </c>
      <c r="V91" s="5"/>
      <c r="W91" s="5"/>
      <c r="X91" s="5"/>
      <c r="Y91" s="5"/>
      <c r="Z91" s="5"/>
      <c r="AA91" s="5"/>
    </row>
    <row r="92" customFormat="false" ht="15" hidden="false" customHeight="false" outlineLevel="0" collapsed="false">
      <c r="A92" s="19" t="n">
        <f aca="false">A91+$A$34</f>
        <v>4.77090842513</v>
      </c>
      <c r="B92" s="19" t="n">
        <f aca="false">$B$4-((($B$18*$B$21)/($B$19-$B$18))*(EXP(-$B$18*A92)-EXP(-$B$19*A92))+$B$16*EXP(-$B$19*A92))</f>
        <v>7.05221503356382</v>
      </c>
      <c r="C92" s="5"/>
      <c r="D92" s="5"/>
      <c r="E92" s="5"/>
      <c r="F92" s="5"/>
      <c r="G92" s="5"/>
      <c r="H92" s="5"/>
      <c r="I92" s="5"/>
      <c r="J92" s="5"/>
      <c r="K92" s="19" t="n">
        <f aca="false">A92</f>
        <v>4.77090842513</v>
      </c>
      <c r="L92" s="19" t="n">
        <f aca="false">$B$4-((($L$23*$L$26)/($L$24-$L$23))*(EXP(-$L$23*K92)-EXP(-$L$24*K92))+($L$21*EXP(-$L$24*K92)))</f>
        <v>5.19846932996337</v>
      </c>
      <c r="M92" s="5"/>
      <c r="N92" s="5"/>
      <c r="O92" s="5"/>
      <c r="P92" s="5"/>
      <c r="Q92" s="5"/>
      <c r="R92" s="5"/>
      <c r="S92" s="18" t="n">
        <v>59</v>
      </c>
      <c r="T92" s="19" t="n">
        <f aca="false">((S92*1000)/$B$8)/(60*60*24)</f>
        <v>2.73148148148148</v>
      </c>
      <c r="U92" s="19" t="n">
        <f aca="false">IF(S92&lt;$L$6,$B$4-((($B$18*$B$21)/($B$19-$B$18))*(EXP(-$B$18*T92)-EXP(-$B$19*T92))+$B$16*EXP(-$B$19*T92)),$B$4-((($L$23*$L$26)/($L$24-$L$23))*(EXP(-$L$23*T92)-EXP(-$L$24*T92))+($L$21*EXP(-$L$24*T92))))</f>
        <v>3.38551478529075</v>
      </c>
      <c r="V92" s="5"/>
      <c r="W92" s="5"/>
      <c r="X92" s="5"/>
      <c r="Y92" s="5"/>
      <c r="Z92" s="5"/>
      <c r="AA92" s="5"/>
    </row>
    <row r="93" customFormat="false" ht="15" hidden="false" customHeight="false" outlineLevel="0" collapsed="false">
      <c r="A93" s="19" t="n">
        <f aca="false">A92+$A$34</f>
        <v>4.8517712798</v>
      </c>
      <c r="B93" s="19" t="n">
        <f aca="false">$B$4-((($B$18*$B$21)/($B$19-$B$18))*(EXP(-$B$18*A93)-EXP(-$B$19*A93))+$B$16*EXP(-$B$19*A93))</f>
        <v>7.07713311064728</v>
      </c>
      <c r="C93" s="5"/>
      <c r="D93" s="5"/>
      <c r="E93" s="5"/>
      <c r="F93" s="5"/>
      <c r="G93" s="5"/>
      <c r="H93" s="5"/>
      <c r="I93" s="5"/>
      <c r="J93" s="5"/>
      <c r="K93" s="19" t="n">
        <f aca="false">A93</f>
        <v>4.8517712798</v>
      </c>
      <c r="L93" s="19" t="n">
        <f aca="false">$B$4-((($L$23*$L$26)/($L$24-$L$23))*(EXP(-$L$23*K93)-EXP(-$L$24*K93))+($L$21*EXP(-$L$24*K93)))</f>
        <v>5.26346803939821</v>
      </c>
      <c r="M93" s="5"/>
      <c r="N93" s="5"/>
      <c r="O93" s="5"/>
      <c r="P93" s="5"/>
      <c r="Q93" s="5"/>
      <c r="R93" s="5"/>
      <c r="S93" s="18" t="n">
        <v>60</v>
      </c>
      <c r="T93" s="19" t="n">
        <f aca="false">((S93*1000)/$B$8)/(60*60*24)</f>
        <v>2.77777777777778</v>
      </c>
      <c r="U93" s="19" t="n">
        <f aca="false">IF(S93&lt;$L$6,$B$4-((($B$18*$B$21)/($B$19-$B$18))*(EXP(-$B$18*T93)-EXP(-$B$19*T93))+$B$16*EXP(-$B$19*T93)),$B$4-((($L$23*$L$26)/($L$24-$L$23))*(EXP(-$L$23*T93)-EXP(-$L$24*T93))+($L$21*EXP(-$L$24*T93))))</f>
        <v>3.4259983790481</v>
      </c>
      <c r="V93" s="5"/>
      <c r="W93" s="5"/>
      <c r="X93" s="5"/>
      <c r="Y93" s="5"/>
      <c r="Z93" s="5"/>
      <c r="AA93" s="5"/>
    </row>
    <row r="94" customFormat="false" ht="15" hidden="false" customHeight="false" outlineLevel="0" collapsed="false">
      <c r="A94" s="19" t="n">
        <f aca="false">A93+$A$34</f>
        <v>4.93263413447</v>
      </c>
      <c r="B94" s="19" t="n">
        <f aca="false">$B$4-((($B$18*$B$21)/($B$19-$B$18))*(EXP(-$B$18*A94)-EXP(-$B$19*A94))+$B$16*EXP(-$B$19*A94))</f>
        <v>7.10185130389757</v>
      </c>
      <c r="C94" s="5"/>
      <c r="D94" s="5"/>
      <c r="E94" s="5"/>
      <c r="F94" s="5"/>
      <c r="G94" s="5"/>
      <c r="H94" s="5"/>
      <c r="I94" s="5"/>
      <c r="J94" s="5"/>
      <c r="K94" s="19" t="n">
        <f aca="false">A94</f>
        <v>4.93263413447</v>
      </c>
      <c r="L94" s="19" t="n">
        <f aca="false">$B$4-((($L$23*$L$26)/($L$24-$L$23))*(EXP(-$L$23*K94)-EXP(-$L$24*K94))+($L$21*EXP(-$L$24*K94)))</f>
        <v>5.32762491774479</v>
      </c>
      <c r="M94" s="5"/>
      <c r="N94" s="5"/>
      <c r="O94" s="5"/>
      <c r="P94" s="5"/>
      <c r="Q94" s="5"/>
      <c r="R94" s="5"/>
      <c r="S94" s="18" t="n">
        <v>61</v>
      </c>
      <c r="T94" s="19" t="n">
        <f aca="false">((S94*1000)/$B$8)/(60*60*24)</f>
        <v>2.82407407407407</v>
      </c>
      <c r="U94" s="19" t="n">
        <f aca="false">IF(S94&lt;$L$6,$B$4-((($B$18*$B$21)/($B$19-$B$18))*(EXP(-$B$18*T94)-EXP(-$B$19*T94))+$B$16*EXP(-$B$19*T94)),$B$4-((($L$23*$L$26)/($L$24-$L$23))*(EXP(-$L$23*T94)-EXP(-$L$24*T94))+($L$21*EXP(-$L$24*T94))))</f>
        <v>3.46684358267158</v>
      </c>
      <c r="V94" s="5"/>
      <c r="W94" s="5"/>
      <c r="X94" s="5"/>
      <c r="Y94" s="5"/>
      <c r="Z94" s="5"/>
      <c r="AA94" s="5"/>
    </row>
    <row r="95" customFormat="false" ht="15" hidden="false" customHeight="false" outlineLevel="0" collapsed="false">
      <c r="A95" s="19" t="n">
        <f aca="false">A94+$A$34</f>
        <v>5.01349698914</v>
      </c>
      <c r="B95" s="19" t="n">
        <f aca="false">$B$4-((($B$18*$B$21)/($B$19-$B$18))*(EXP(-$B$18*A95)-EXP(-$B$19*A95))+$B$16*EXP(-$B$19*A95))</f>
        <v>7.12636197226287</v>
      </c>
      <c r="C95" s="5"/>
      <c r="D95" s="5"/>
      <c r="E95" s="5"/>
      <c r="F95" s="5"/>
      <c r="G95" s="5"/>
      <c r="H95" s="5"/>
      <c r="I95" s="5"/>
      <c r="J95" s="5"/>
      <c r="K95" s="19" t="n">
        <f aca="false">A95</f>
        <v>5.01349698914</v>
      </c>
      <c r="L95" s="19" t="n">
        <f aca="false">$B$4-((($L$23*$L$26)/($L$24-$L$23))*(EXP(-$L$23*K95)-EXP(-$L$24*K95))+($L$21*EXP(-$L$24*K95)))</f>
        <v>5.39093001001219</v>
      </c>
      <c r="M95" s="5"/>
      <c r="N95" s="5"/>
      <c r="O95" s="5"/>
      <c r="P95" s="5"/>
      <c r="Q95" s="5"/>
      <c r="R95" s="5"/>
      <c r="S95" s="18" t="n">
        <v>62</v>
      </c>
      <c r="T95" s="19" t="n">
        <f aca="false">((S95*1000)/$B$8)/(60*60*24)</f>
        <v>2.87037037037037</v>
      </c>
      <c r="U95" s="19" t="n">
        <f aca="false">IF(S95&lt;$L$6,$B$4-((($B$18*$B$21)/($B$19-$B$18))*(EXP(-$B$18*T95)-EXP(-$B$19*T95))+$B$16*EXP(-$B$19*T95)),$B$4-((($L$23*$L$26)/($L$24-$L$23))*(EXP(-$L$23*T95)-EXP(-$L$24*T95))+($L$21*EXP(-$L$24*T95))))</f>
        <v>3.50801353076574</v>
      </c>
      <c r="V95" s="5"/>
      <c r="W95" s="5"/>
      <c r="X95" s="5"/>
      <c r="Y95" s="5"/>
      <c r="Z95" s="5"/>
      <c r="AA95" s="5"/>
    </row>
    <row r="96" customFormat="false" ht="15" hidden="false" customHeight="false" outlineLevel="0" collapsed="false">
      <c r="A96" s="19" t="n">
        <f aca="false">A95+$A$34</f>
        <v>5.09435984381</v>
      </c>
      <c r="B96" s="19" t="n">
        <f aca="false">$B$4-((($B$18*$B$21)/($B$19-$B$18))*(EXP(-$B$18*A96)-EXP(-$B$19*A96))+$B$16*EXP(-$B$19*A96))</f>
        <v>7.15065832893107</v>
      </c>
      <c r="C96" s="5"/>
      <c r="D96" s="5"/>
      <c r="E96" s="5"/>
      <c r="F96" s="5"/>
      <c r="G96" s="5"/>
      <c r="H96" s="5"/>
      <c r="I96" s="5"/>
      <c r="J96" s="5"/>
      <c r="K96" s="19" t="n">
        <f aca="false">A96</f>
        <v>5.09435984381</v>
      </c>
      <c r="L96" s="19" t="n">
        <f aca="false">$B$4-((($L$23*$L$26)/($L$24-$L$23))*(EXP(-$L$23*K96)-EXP(-$L$24*K96))+($L$21*EXP(-$L$24*K96)))</f>
        <v>5.45337537447262</v>
      </c>
      <c r="M96" s="5"/>
      <c r="N96" s="5"/>
      <c r="O96" s="5"/>
      <c r="P96" s="5"/>
      <c r="Q96" s="5"/>
      <c r="R96" s="5"/>
      <c r="S96" s="18" t="n">
        <v>63</v>
      </c>
      <c r="T96" s="19" t="n">
        <f aca="false">((S96*1000)/$B$8)/(60*60*24)</f>
        <v>2.91666666666667</v>
      </c>
      <c r="U96" s="19" t="n">
        <f aca="false">IF(S96&lt;$L$6,$B$4-((($B$18*$B$21)/($B$19-$B$18))*(EXP(-$B$18*T96)-EXP(-$B$19*T96))+$B$16*EXP(-$B$19*T96)),$B$4-((($L$23*$L$26)/($L$24-$L$23))*(EXP(-$L$23*T96)-EXP(-$L$24*T96))+($L$21*EXP(-$L$24*T96))))</f>
        <v>3.54947313047494</v>
      </c>
      <c r="V96" s="5"/>
      <c r="W96" s="5"/>
      <c r="X96" s="5"/>
      <c r="Y96" s="5"/>
      <c r="Z96" s="5"/>
      <c r="AA96" s="5"/>
    </row>
    <row r="97" customFormat="false" ht="15" hidden="false" customHeight="false" outlineLevel="0" collapsed="false">
      <c r="A97" s="19" t="n">
        <f aca="false">A96+$A$34</f>
        <v>5.17522269848</v>
      </c>
      <c r="B97" s="19" t="n">
        <f aca="false">$B$4-((($B$18*$B$21)/($B$19-$B$18))*(EXP(-$B$18*A97)-EXP(-$B$19*A97))+$B$16*EXP(-$B$19*A97))</f>
        <v>7.17473437565764</v>
      </c>
      <c r="C97" s="5"/>
      <c r="D97" s="5"/>
      <c r="E97" s="5"/>
      <c r="F97" s="5"/>
      <c r="G97" s="5"/>
      <c r="H97" s="5"/>
      <c r="I97" s="5"/>
      <c r="J97" s="5"/>
      <c r="K97" s="19" t="n">
        <f aca="false">A97</f>
        <v>5.17522269848</v>
      </c>
      <c r="L97" s="19" t="n">
        <f aca="false">$B$4-((($L$23*$L$26)/($L$24-$L$23))*(EXP(-$L$23*K97)-EXP(-$L$24*K97))+($L$21*EXP(-$L$24*K97)))</f>
        <v>5.51495491395369</v>
      </c>
      <c r="M97" s="5"/>
      <c r="N97" s="5"/>
      <c r="O97" s="5"/>
      <c r="P97" s="5"/>
      <c r="Q97" s="5"/>
      <c r="R97" s="5"/>
      <c r="S97" s="18" t="n">
        <v>64</v>
      </c>
      <c r="T97" s="19" t="n">
        <f aca="false">((S97*1000)/$B$8)/(60*60*24)</f>
        <v>2.96296296296296</v>
      </c>
      <c r="U97" s="19" t="n">
        <f aca="false">IF(S97&lt;$L$6,$B$4-((($B$18*$B$21)/($B$19-$B$18))*(EXP(-$B$18*T97)-EXP(-$B$19*T97))+$B$16*EXP(-$B$19*T97)),$B$4-((($L$23*$L$26)/($L$24-$L$23))*(EXP(-$L$23*T97)-EXP(-$L$24*T97))+($L$21*EXP(-$L$24*T97))))</f>
        <v>3.59118898487437</v>
      </c>
      <c r="V97" s="5"/>
      <c r="W97" s="5"/>
      <c r="X97" s="5"/>
      <c r="Y97" s="5"/>
      <c r="Z97" s="5"/>
      <c r="AA97" s="5"/>
    </row>
    <row r="98" customFormat="false" ht="15" hidden="false" customHeight="false" outlineLevel="0" collapsed="false">
      <c r="A98" s="19" t="n">
        <f aca="false">A97+$A$34</f>
        <v>5.25608555315</v>
      </c>
      <c r="B98" s="19" t="n">
        <f aca="false">$B$4-((($B$18*$B$21)/($B$19-$B$18))*(EXP(-$B$18*A98)-EXP(-$B$19*A98))+$B$16*EXP(-$B$19*A98))</f>
        <v>7.19858484187682</v>
      </c>
      <c r="C98" s="5"/>
      <c r="D98" s="5"/>
      <c r="E98" s="5"/>
      <c r="F98" s="5"/>
      <c r="G98" s="5"/>
      <c r="H98" s="5"/>
      <c r="I98" s="5"/>
      <c r="J98" s="5"/>
      <c r="K98" s="19" t="n">
        <f aca="false">A98</f>
        <v>5.25608555315</v>
      </c>
      <c r="L98" s="19" t="n">
        <f aca="false">$B$4-((($L$23*$L$26)/($L$24-$L$23))*(EXP(-$L$23*K98)-EXP(-$L$24*K98))+($L$21*EXP(-$L$24*K98)))</f>
        <v>5.57566421970784</v>
      </c>
      <c r="M98" s="5"/>
      <c r="N98" s="5"/>
      <c r="O98" s="5"/>
      <c r="P98" s="5"/>
      <c r="Q98" s="5"/>
      <c r="R98" s="5"/>
      <c r="S98" s="18" t="n">
        <v>65</v>
      </c>
      <c r="T98" s="19" t="n">
        <f aca="false">((S98*1000)/$B$8)/(60*60*24)</f>
        <v>3.00925925925926</v>
      </c>
      <c r="U98" s="19" t="n">
        <f aca="false">IF(S98&lt;$L$6,$B$4-((($B$18*$B$21)/($B$19-$B$18))*(EXP(-$B$18*T98)-EXP(-$B$19*T98))+$B$16*EXP(-$B$19*T98)),$B$4-((($L$23*$L$26)/($L$24-$L$23))*(EXP(-$L$23*T98)-EXP(-$L$24*T98))+($L$21*EXP(-$L$24*T98))))</f>
        <v>3.63312931959273</v>
      </c>
      <c r="V98" s="5"/>
      <c r="W98" s="5"/>
      <c r="X98" s="5"/>
      <c r="Y98" s="5"/>
      <c r="Z98" s="5"/>
      <c r="AA98" s="5"/>
    </row>
    <row r="99" customFormat="false" ht="15" hidden="false" customHeight="false" outlineLevel="0" collapsed="false">
      <c r="A99" s="19" t="n">
        <f aca="false">A98+$A$34</f>
        <v>5.33694840782</v>
      </c>
      <c r="B99" s="19" t="n">
        <f aca="false">$B$4-((($B$18*$B$21)/($B$19-$B$18))*(EXP(-$B$18*A99)-EXP(-$B$19*A99))+$B$16*EXP(-$B$19*A99))</f>
        <v>7.22220512825122</v>
      </c>
      <c r="C99" s="5"/>
      <c r="D99" s="5"/>
      <c r="E99" s="5"/>
      <c r="F99" s="5"/>
      <c r="G99" s="5"/>
      <c r="H99" s="5"/>
      <c r="I99" s="5"/>
      <c r="J99" s="5"/>
      <c r="K99" s="19" t="n">
        <f aca="false">A99</f>
        <v>5.33694840782</v>
      </c>
      <c r="L99" s="19" t="n">
        <f aca="false">$B$4-((($L$23*$L$26)/($L$24-$L$23))*(EXP(-$L$23*K99)-EXP(-$L$24*K99))+($L$21*EXP(-$L$24*K99)))</f>
        <v>5.63550042694614</v>
      </c>
      <c r="M99" s="5"/>
      <c r="N99" s="5"/>
      <c r="O99" s="5"/>
      <c r="P99" s="5"/>
      <c r="Q99" s="5"/>
      <c r="R99" s="5"/>
      <c r="S99" s="18" t="n">
        <v>66</v>
      </c>
      <c r="T99" s="19" t="n">
        <f aca="false">((S99*1000)/$B$8)/(60*60*24)</f>
        <v>3.05555555555556</v>
      </c>
      <c r="U99" s="19" t="n">
        <f aca="false">IF(S99&lt;$L$6,$B$4-((($B$18*$B$21)/($B$19-$B$18))*(EXP(-$B$18*T99)-EXP(-$B$19*T99))+$B$16*EXP(-$B$19*T99)),$B$4-((($L$23*$L$26)/($L$24-$L$23))*(EXP(-$L$23*T99)-EXP(-$L$24*T99))+($L$21*EXP(-$L$24*T99))))</f>
        <v>3.67526391253121</v>
      </c>
      <c r="V99" s="5"/>
      <c r="W99" s="5"/>
      <c r="X99" s="5"/>
      <c r="Y99" s="5"/>
      <c r="Z99" s="5"/>
      <c r="AA99" s="5"/>
    </row>
    <row r="100" customFormat="false" ht="15" hidden="false" customHeight="false" outlineLevel="0" collapsed="false">
      <c r="A100" s="19" t="n">
        <f aca="false">A99+$A$34</f>
        <v>5.41781126249</v>
      </c>
      <c r="B100" s="19" t="n">
        <f aca="false">$B$4-((($B$18*$B$21)/($B$19-$B$18))*(EXP(-$B$18*A100)-EXP(-$B$19*A100))+$B$16*EXP(-$B$19*A100))</f>
        <v>7.24559125433963</v>
      </c>
      <c r="C100" s="5"/>
      <c r="D100" s="5"/>
      <c r="E100" s="5"/>
      <c r="F100" s="5"/>
      <c r="G100" s="5"/>
      <c r="H100" s="5"/>
      <c r="I100" s="5"/>
      <c r="J100" s="5"/>
      <c r="K100" s="19" t="n">
        <f aca="false">A100</f>
        <v>5.41781126249</v>
      </c>
      <c r="L100" s="19" t="n">
        <f aca="false">$B$4-((($L$23*$L$26)/($L$24-$L$23))*(EXP(-$L$23*K100)-EXP(-$L$24*K100))+($L$21*EXP(-$L$24*K100)))</f>
        <v>5.69446208118908</v>
      </c>
      <c r="M100" s="5"/>
      <c r="N100" s="5"/>
      <c r="O100" s="5"/>
      <c r="P100" s="5"/>
      <c r="Q100" s="5"/>
      <c r="R100" s="5"/>
      <c r="S100" s="18" t="n">
        <v>67</v>
      </c>
      <c r="T100" s="19" t="n">
        <f aca="false">((S100*1000)/$B$8)/(60*60*24)</f>
        <v>3.10185185185185</v>
      </c>
      <c r="U100" s="19" t="n">
        <f aca="false">IF(S100&lt;$L$6,$B$4-((($B$18*$B$21)/($B$19-$B$18))*(EXP(-$B$18*T100)-EXP(-$B$19*T100))+$B$16*EXP(-$B$19*T100)),$B$4-((($L$23*$L$26)/($L$24-$L$23))*(EXP(-$L$23*T100)-EXP(-$L$24*T100))+($L$21*EXP(-$L$24*T100))))</f>
        <v>3.71756402654883</v>
      </c>
      <c r="V100" s="5"/>
      <c r="W100" s="5"/>
      <c r="X100" s="5"/>
      <c r="Y100" s="5"/>
      <c r="Z100" s="5"/>
      <c r="AA100" s="5"/>
    </row>
    <row r="101" customFormat="false" ht="15" hidden="false" customHeight="false" outlineLevel="0" collapsed="false">
      <c r="A101" s="19" t="n">
        <f aca="false">A100+$A$34</f>
        <v>5.49867411716</v>
      </c>
      <c r="B101" s="19" t="n">
        <f aca="false">$B$4-((($B$18*$B$21)/($B$19-$B$18))*(EXP(-$B$18*A101)-EXP(-$B$19*A101))+$B$16*EXP(-$B$19*A101))</f>
        <v>7.26873981008592</v>
      </c>
      <c r="C101" s="5"/>
      <c r="D101" s="5"/>
      <c r="E101" s="5"/>
      <c r="F101" s="5"/>
      <c r="G101" s="5"/>
      <c r="H101" s="5"/>
      <c r="I101" s="5"/>
      <c r="J101" s="5"/>
      <c r="K101" s="19" t="n">
        <f aca="false">A101</f>
        <v>5.49867411716</v>
      </c>
      <c r="L101" s="19" t="n">
        <f aca="false">$B$4-((($L$23*$L$26)/($L$24-$L$23))*(EXP(-$L$23*K101)-EXP(-$L$24*K101))+($L$21*EXP(-$L$24*K101)))</f>
        <v>5.75254901464851</v>
      </c>
      <c r="M101" s="5"/>
      <c r="N101" s="5"/>
      <c r="O101" s="5"/>
      <c r="P101" s="5"/>
      <c r="Q101" s="5"/>
      <c r="R101" s="5"/>
      <c r="S101" s="18" t="n">
        <v>68</v>
      </c>
      <c r="T101" s="19" t="n">
        <f aca="false">((S101*1000)/$B$8)/(60*60*24)</f>
        <v>3.14814814814815</v>
      </c>
      <c r="U101" s="19" t="n">
        <f aca="false">IF(S101&lt;$L$6,$B$4-((($B$18*$B$21)/($B$19-$B$18))*(EXP(-$B$18*T101)-EXP(-$B$19*T101))+$B$16*EXP(-$B$19*T101)),$B$4-((($L$23*$L$26)/($L$24-$L$23))*(EXP(-$L$23*T101)-EXP(-$L$24*T101))+($L$21*EXP(-$L$24*T101))))</f>
        <v>3.76000234498975</v>
      </c>
      <c r="V101" s="5"/>
      <c r="W101" s="5"/>
      <c r="X101" s="5"/>
      <c r="Y101" s="5"/>
      <c r="Z101" s="5"/>
      <c r="AA101" s="5"/>
    </row>
    <row r="102" customFormat="false" ht="15" hidden="false" customHeight="false" outlineLevel="0" collapsed="false">
      <c r="A102" s="19" t="n">
        <f aca="false">A101+$A$34</f>
        <v>5.57953697183</v>
      </c>
      <c r="B102" s="19" t="n">
        <f aca="false">$B$4-((($B$18*$B$21)/($B$19-$B$18))*(EXP(-$B$18*A102)-EXP(-$B$19*A102))+$B$16*EXP(-$B$19*A102))</f>
        <v>7.29164791085343</v>
      </c>
      <c r="C102" s="5"/>
      <c r="D102" s="5"/>
      <c r="E102" s="5"/>
      <c r="F102" s="5"/>
      <c r="G102" s="5"/>
      <c r="H102" s="5"/>
      <c r="I102" s="5"/>
      <c r="J102" s="5"/>
      <c r="K102" s="19" t="n">
        <f aca="false">A102</f>
        <v>5.57953697183</v>
      </c>
      <c r="L102" s="19" t="n">
        <f aca="false">$B$4-((($L$23*$L$26)/($L$24-$L$23))*(EXP(-$L$23*K102)-EXP(-$L$24*K102))+($L$21*EXP(-$L$24*K102)))</f>
        <v>5.80976223191114</v>
      </c>
      <c r="M102" s="5"/>
      <c r="N102" s="5"/>
      <c r="O102" s="5"/>
      <c r="P102" s="5"/>
      <c r="Q102" s="5"/>
      <c r="R102" s="5"/>
      <c r="S102" s="18" t="n">
        <v>69</v>
      </c>
      <c r="T102" s="19" t="n">
        <f aca="false">((S102*1000)/$B$8)/(60*60*24)</f>
        <v>3.19444444444444</v>
      </c>
      <c r="U102" s="19" t="n">
        <f aca="false">IF(S102&lt;$L$6,$B$4-((($B$18*$B$21)/($B$19-$B$18))*(EXP(-$B$18*T102)-EXP(-$B$19*T102))+$B$16*EXP(-$B$19*T102)),$B$4-((($L$23*$L$26)/($L$24-$L$23))*(EXP(-$L$23*T102)-EXP(-$L$24*T102))+($L$21*EXP(-$L$24*T102))))</f>
        <v>3.80255290993338</v>
      </c>
      <c r="V102" s="5"/>
      <c r="W102" s="5"/>
      <c r="X102" s="5"/>
      <c r="Y102" s="5"/>
      <c r="Z102" s="5"/>
      <c r="AA102" s="5"/>
    </row>
    <row r="103" customFormat="false" ht="15" hidden="false" customHeight="false" outlineLevel="0" collapsed="false">
      <c r="A103" s="19" t="n">
        <f aca="false">A102+$A$34</f>
        <v>5.6603998265</v>
      </c>
      <c r="B103" s="19" t="n">
        <f aca="false">$B$4-((($B$18*$B$21)/($B$19-$B$18))*(EXP(-$B$18*A103)-EXP(-$B$19*A103))+$B$16*EXP(-$B$19*A103))</f>
        <v>7.31431315574897</v>
      </c>
      <c r="C103" s="5"/>
      <c r="D103" s="5"/>
      <c r="E103" s="5"/>
      <c r="F103" s="5"/>
      <c r="G103" s="5"/>
      <c r="H103" s="5"/>
      <c r="I103" s="5"/>
      <c r="J103" s="5"/>
      <c r="K103" s="19" t="n">
        <f aca="false">A103</f>
        <v>5.6603998265</v>
      </c>
      <c r="L103" s="19" t="n">
        <f aca="false">$B$4-((($L$23*$L$26)/($L$24-$L$23))*(EXP(-$L$23*K103)-EXP(-$L$24*K103))+($L$21*EXP(-$L$24*K103)))</f>
        <v>5.86610380424692</v>
      </c>
      <c r="M103" s="5"/>
      <c r="N103" s="5"/>
      <c r="O103" s="5"/>
      <c r="P103" s="5"/>
      <c r="Q103" s="5"/>
      <c r="R103" s="5"/>
      <c r="S103" s="18" t="n">
        <v>70</v>
      </c>
      <c r="T103" s="19" t="n">
        <f aca="false">((S103*1000)/$B$8)/(60*60*24)</f>
        <v>3.24074074074074</v>
      </c>
      <c r="U103" s="19" t="n">
        <f aca="false">IF(S103&lt;$L$6,$B$4-((($B$18*$B$21)/($B$19-$B$18))*(EXP(-$B$18*T103)-EXP(-$B$19*T103))+$B$16*EXP(-$B$19*T103)),$B$4-((($L$23*$L$26)/($L$24-$L$23))*(EXP(-$L$23*T103)-EXP(-$L$24*T103))+($L$21*EXP(-$L$24*T103))))</f>
        <v>3.84519106305302</v>
      </c>
      <c r="V103" s="5"/>
      <c r="W103" s="5"/>
      <c r="X103" s="5"/>
      <c r="Y103" s="5"/>
      <c r="Z103" s="5"/>
      <c r="AA103" s="5"/>
    </row>
    <row r="104" customFormat="false" ht="15" hidden="false" customHeight="false" outlineLevel="0" collapsed="false">
      <c r="A104" s="19" t="n">
        <f aca="false">A103+$A$34</f>
        <v>5.74126268117</v>
      </c>
      <c r="B104" s="19" t="n">
        <f aca="false">$B$4-((($B$18*$B$21)/($B$19-$B$18))*(EXP(-$B$18*A104)-EXP(-$B$19*A104))+$B$16*EXP(-$B$19*A104))</f>
        <v>7.33673358899882</v>
      </c>
      <c r="C104" s="5"/>
      <c r="D104" s="5"/>
      <c r="E104" s="5"/>
      <c r="F104" s="5"/>
      <c r="G104" s="5"/>
      <c r="H104" s="5"/>
      <c r="I104" s="5"/>
      <c r="J104" s="5"/>
      <c r="K104" s="19" t="n">
        <f aca="false">A104</f>
        <v>5.74126268117</v>
      </c>
      <c r="L104" s="19" t="n">
        <f aca="false">$B$4-((($L$23*$L$26)/($L$24-$L$23))*(EXP(-$L$23*K104)-EXP(-$L$24*K104))+($L$21*EXP(-$L$24*K104)))</f>
        <v>5.92157677191459</v>
      </c>
      <c r="M104" s="5"/>
      <c r="N104" s="5"/>
      <c r="O104" s="5"/>
      <c r="P104" s="5"/>
      <c r="Q104" s="5"/>
      <c r="R104" s="5"/>
      <c r="S104" s="18" t="n">
        <v>71</v>
      </c>
      <c r="T104" s="19" t="n">
        <f aca="false">((S104*1000)/$B$8)/(60*60*24)</f>
        <v>3.28703703703704</v>
      </c>
      <c r="U104" s="19" t="n">
        <f aca="false">IF(S104&lt;$L$6,$B$4-((($B$18*$B$21)/($B$19-$B$18))*(EXP(-$B$18*T104)-EXP(-$B$19*T104))+$B$16*EXP(-$B$19*T104)),$B$4-((($L$23*$L$26)/($L$24-$L$23))*(EXP(-$L$23*T104)-EXP(-$L$24*T104))+($L$21*EXP(-$L$24*T104))))</f>
        <v>3.8878933889737</v>
      </c>
      <c r="V104" s="5"/>
      <c r="W104" s="5"/>
      <c r="X104" s="5"/>
      <c r="Y104" s="5"/>
      <c r="Z104" s="5"/>
      <c r="AA104" s="5"/>
    </row>
    <row r="105" customFormat="false" ht="15" hidden="false" customHeight="false" outlineLevel="0" collapsed="false">
      <c r="A105" s="19" t="n">
        <f aca="false">A104+$A$34</f>
        <v>5.82212553584</v>
      </c>
      <c r="B105" s="19" t="n">
        <f aca="false">$B$4-((($B$18*$B$21)/($B$19-$B$18))*(EXP(-$B$18*A105)-EXP(-$B$19*A105))+$B$16*EXP(-$B$19*A105))</f>
        <v>7.35890766415673</v>
      </c>
      <c r="C105" s="5"/>
      <c r="D105" s="5"/>
      <c r="E105" s="5"/>
      <c r="F105" s="5"/>
      <c r="G105" s="5"/>
      <c r="H105" s="5"/>
      <c r="I105" s="5"/>
      <c r="J105" s="5"/>
      <c r="K105" s="19" t="n">
        <f aca="false">A105</f>
        <v>5.82212553584</v>
      </c>
      <c r="L105" s="19" t="n">
        <f aca="false">$B$4-((($L$23*$L$26)/($L$24-$L$23))*(EXP(-$L$23*K105)-EXP(-$L$24*K105))+($L$21*EXP(-$L$24*K105)))</f>
        <v>5.97618505388136</v>
      </c>
      <c r="M105" s="5"/>
      <c r="N105" s="5"/>
      <c r="O105" s="5"/>
      <c r="P105" s="5"/>
      <c r="Q105" s="5"/>
      <c r="R105" s="5"/>
      <c r="S105" s="18" t="n">
        <v>72</v>
      </c>
      <c r="T105" s="19" t="n">
        <f aca="false">((S105*1000)/$B$8)/(60*60*24)</f>
        <v>3.33333333333333</v>
      </c>
      <c r="U105" s="19" t="n">
        <f aca="false">IF(S105&lt;$L$6,$B$4-((($B$18*$B$21)/($B$19-$B$18))*(EXP(-$B$18*T105)-EXP(-$B$19*T105))+$B$16*EXP(-$B$19*T105)),$B$4-((($L$23*$L$26)/($L$24-$L$23))*(EXP(-$L$23*T105)-EXP(-$L$24*T105))+($L$21*EXP(-$L$24*T105))))</f>
        <v>3.93063766102427</v>
      </c>
      <c r="V105" s="5"/>
      <c r="W105" s="5"/>
      <c r="X105" s="5"/>
      <c r="Y105" s="5"/>
      <c r="Z105" s="5"/>
      <c r="AA105" s="5"/>
    </row>
    <row r="106" customFormat="false" ht="15" hidden="false" customHeight="false" outlineLevel="0" collapsed="false">
      <c r="A106" s="19" t="n">
        <f aca="false">A105+$A$34</f>
        <v>5.90298839051</v>
      </c>
      <c r="B106" s="19" t="n">
        <f aca="false">$B$4-((($B$18*$B$21)/($B$19-$B$18))*(EXP(-$B$18*A106)-EXP(-$B$19*A106))+$B$16*EXP(-$B$19*A106))</f>
        <v>7.38083421093904</v>
      </c>
      <c r="C106" s="5"/>
      <c r="D106" s="5"/>
      <c r="E106" s="5"/>
      <c r="F106" s="5"/>
      <c r="G106" s="5"/>
      <c r="H106" s="5"/>
      <c r="I106" s="5"/>
      <c r="J106" s="5"/>
      <c r="K106" s="19" t="n">
        <f aca="false">A106</f>
        <v>5.90298839051</v>
      </c>
      <c r="L106" s="19" t="n">
        <f aca="false">$B$4-((($L$23*$L$26)/($L$24-$L$23))*(EXP(-$L$23*K106)-EXP(-$L$24*K106))+($L$21*EXP(-$L$24*K106)))</f>
        <v>6.02993336441667</v>
      </c>
      <c r="M106" s="5"/>
      <c r="N106" s="5"/>
      <c r="O106" s="5"/>
      <c r="P106" s="5"/>
      <c r="Q106" s="5"/>
      <c r="R106" s="5"/>
      <c r="S106" s="18" t="n">
        <v>73</v>
      </c>
      <c r="T106" s="19" t="n">
        <f aca="false">((S106*1000)/$B$8)/(60*60*24)</f>
        <v>3.37962962962963</v>
      </c>
      <c r="U106" s="19" t="n">
        <f aca="false">IF(S106&lt;$L$6,$B$4-((($B$18*$B$21)/($B$19-$B$18))*(EXP(-$B$18*T106)-EXP(-$B$19*T106))+$B$16*EXP(-$B$19*T106)),$B$4-((($L$23*$L$26)/($L$24-$L$23))*(EXP(-$L$23*T106)-EXP(-$L$24*T106))+($L$21*EXP(-$L$24*T106))))</f>
        <v>3.97340278928334</v>
      </c>
      <c r="V106" s="5"/>
      <c r="W106" s="5"/>
      <c r="X106" s="5"/>
      <c r="Y106" s="5"/>
      <c r="Z106" s="5"/>
      <c r="AA106" s="5"/>
    </row>
    <row r="107" customFormat="false" ht="15" hidden="false" customHeight="false" outlineLevel="0" collapsed="false">
      <c r="A107" s="19" t="n">
        <f aca="false">A106+$A$34</f>
        <v>5.98385124518001</v>
      </c>
      <c r="B107" s="19" t="n">
        <f aca="false">$B$4-((($B$18*$B$21)/($B$19-$B$18))*(EXP(-$B$18*A107)-EXP(-$B$19*A107))+$B$16*EXP(-$B$19*A107))</f>
        <v>7.40251240449748</v>
      </c>
      <c r="C107" s="5"/>
      <c r="D107" s="5"/>
      <c r="E107" s="5"/>
      <c r="F107" s="5"/>
      <c r="G107" s="5"/>
      <c r="H107" s="5"/>
      <c r="I107" s="5"/>
      <c r="J107" s="5"/>
      <c r="K107" s="19" t="n">
        <f aca="false">A107</f>
        <v>5.98385124518001</v>
      </c>
      <c r="L107" s="19" t="n">
        <f aca="false">$B$4-((($L$23*$L$26)/($L$24-$L$23))*(EXP(-$L$23*K107)-EXP(-$L$24*K107))+($L$21*EXP(-$L$24*K107)))</f>
        <v>6.08282713605804</v>
      </c>
      <c r="M107" s="5"/>
      <c r="N107" s="5"/>
      <c r="O107" s="5"/>
      <c r="P107" s="5"/>
      <c r="Q107" s="5"/>
      <c r="R107" s="5"/>
      <c r="S107" s="18" t="n">
        <v>74</v>
      </c>
      <c r="T107" s="19" t="n">
        <f aca="false">((S107*1000)/$B$8)/(60*60*24)</f>
        <v>3.42592592592593</v>
      </c>
      <c r="U107" s="19" t="n">
        <f aca="false">IF(S107&lt;$L$6,$B$4-((($B$18*$B$21)/($B$19-$B$18))*(EXP(-$B$18*T107)-EXP(-$B$19*T107))+$B$16*EXP(-$B$19*T107)),$B$4-((($L$23*$L$26)/($L$24-$L$23))*(EXP(-$L$23*T107)-EXP(-$L$24*T107))+($L$21*EXP(-$L$24*T107))))</f>
        <v>4.0161687708229</v>
      </c>
      <c r="V107" s="5"/>
      <c r="W107" s="5"/>
      <c r="X107" s="5"/>
      <c r="Y107" s="5"/>
      <c r="Z107" s="5"/>
      <c r="AA107" s="5"/>
    </row>
    <row r="108" customFormat="false" ht="15" hidden="false" customHeight="false" outlineLevel="0" collapsed="false">
      <c r="A108" s="19" t="n">
        <f aca="false">A107+$A$34</f>
        <v>6.06471409985001</v>
      </c>
      <c r="B108" s="19" t="n">
        <f aca="false">$B$4-((($B$18*$B$21)/($B$19-$B$18))*(EXP(-$B$18*A108)-EXP(-$B$19*A108))+$B$16*EXP(-$B$19*A108))</f>
        <v>7.42394173695345</v>
      </c>
      <c r="C108" s="5"/>
      <c r="D108" s="5"/>
      <c r="E108" s="5"/>
      <c r="F108" s="5"/>
      <c r="G108" s="5"/>
      <c r="H108" s="5"/>
      <c r="I108" s="5"/>
      <c r="J108" s="5"/>
      <c r="K108" s="19" t="n">
        <f aca="false">A108</f>
        <v>6.06471409985001</v>
      </c>
      <c r="L108" s="19" t="n">
        <f aca="false">$B$4-((($L$23*$L$26)/($L$24-$L$23))*(EXP(-$L$23*K108)-EXP(-$L$24*K108))+($L$21*EXP(-$L$24*K108)))</f>
        <v>6.13487244848409</v>
      </c>
      <c r="M108" s="5"/>
      <c r="N108" s="5"/>
      <c r="O108" s="5"/>
      <c r="P108" s="5"/>
      <c r="Q108" s="5"/>
      <c r="R108" s="5"/>
      <c r="S108" s="18" t="n">
        <v>75</v>
      </c>
      <c r="T108" s="19" t="n">
        <f aca="false">((S108*1000)/$B$8)/(60*60*24)</f>
        <v>3.47222222222222</v>
      </c>
      <c r="U108" s="19" t="n">
        <f aca="false">IF(S108&lt;$L$6,$B$4-((($B$18*$B$21)/($B$19-$B$18))*(EXP(-$B$18*T108)-EXP(-$B$19*T108))+$B$16*EXP(-$B$19*T108)),$B$4-((($L$23*$L$26)/($L$24-$L$23))*(EXP(-$L$23*T108)-EXP(-$L$24*T108))+($L$21*EXP(-$L$24*T108))))</f>
        <v>4.05891664205716</v>
      </c>
      <c r="V108" s="5"/>
      <c r="W108" s="5"/>
      <c r="X108" s="5"/>
      <c r="Y108" s="5"/>
      <c r="Z108" s="5"/>
      <c r="AA108" s="5"/>
    </row>
    <row r="109" customFormat="false" ht="15" hidden="false" customHeight="false" outlineLevel="0" collapsed="false">
      <c r="A109" s="19" t="n">
        <f aca="false">A108+$A$34</f>
        <v>6.14557695452001</v>
      </c>
      <c r="B109" s="19" t="n">
        <f aca="false">$B$4-((($B$18*$B$21)/($B$19-$B$18))*(EXP(-$B$18*A109)-EXP(-$B$19*A109))+$B$16*EXP(-$B$19*A109))</f>
        <v>7.44512199103024</v>
      </c>
      <c r="C109" s="5"/>
      <c r="D109" s="5"/>
      <c r="E109" s="5"/>
      <c r="F109" s="5"/>
      <c r="G109" s="5"/>
      <c r="H109" s="5"/>
      <c r="I109" s="5"/>
      <c r="J109" s="5"/>
      <c r="K109" s="19" t="n">
        <f aca="false">A109</f>
        <v>6.14557695452001</v>
      </c>
      <c r="L109" s="19" t="n">
        <f aca="false">$B$4-((($L$23*$L$26)/($L$24-$L$23))*(EXP(-$L$23*K109)-EXP(-$L$24*K109))+($L$21*EXP(-$L$24*K109)))</f>
        <v>6.18607596286267</v>
      </c>
      <c r="M109" s="5"/>
      <c r="N109" s="5"/>
      <c r="O109" s="5"/>
      <c r="P109" s="5"/>
      <c r="Q109" s="5"/>
      <c r="R109" s="5"/>
      <c r="S109" s="18" t="n">
        <v>76</v>
      </c>
      <c r="T109" s="19" t="n">
        <f aca="false">((S109*1000)/$B$8)/(60*60*24)</f>
        <v>3.51851851851852</v>
      </c>
      <c r="U109" s="19" t="n">
        <f aca="false">IF(S109&lt;$L$6,$B$4-((($B$18*$B$21)/($B$19-$B$18))*(EXP(-$B$18*T109)-EXP(-$B$19*T109))+$B$16*EXP(-$B$19*T109)),$B$4-((($L$23*$L$26)/($L$24-$L$23))*(EXP(-$L$23*T109)-EXP(-$L$24*T109))+($L$21*EXP(-$L$24*T109))))</f>
        <v>4.10162843310861</v>
      </c>
      <c r="V109" s="5"/>
      <c r="W109" s="5"/>
      <c r="X109" s="5"/>
      <c r="Y109" s="5"/>
      <c r="Z109" s="5"/>
      <c r="AA109" s="5"/>
    </row>
    <row r="110" customFormat="false" ht="15" hidden="false" customHeight="false" outlineLevel="0" collapsed="false">
      <c r="A110" s="19" t="n">
        <f aca="false">A109+$A$34</f>
        <v>6.22643980919001</v>
      </c>
      <c r="B110" s="19" t="n">
        <f aca="false">$B$4-((($B$18*$B$21)/($B$19-$B$18))*(EXP(-$B$18*A110)-EXP(-$B$19*A110))+$B$16*EXP(-$B$19*A110))</f>
        <v>7.46605321563179</v>
      </c>
      <c r="C110" s="5"/>
      <c r="D110" s="5"/>
      <c r="E110" s="5"/>
      <c r="F110" s="5"/>
      <c r="G110" s="5"/>
      <c r="H110" s="5"/>
      <c r="I110" s="5"/>
      <c r="J110" s="5"/>
      <c r="K110" s="19" t="n">
        <f aca="false">A110</f>
        <v>6.22643980919001</v>
      </c>
      <c r="L110" s="19" t="n">
        <f aca="false">$B$4-((($L$23*$L$26)/($L$24-$L$23))*(EXP(-$L$23*K110)-EXP(-$L$24*K110))+($L$21*EXP(-$L$24*K110)))</f>
        <v>6.2364448612739</v>
      </c>
      <c r="M110" s="5"/>
      <c r="N110" s="5"/>
      <c r="O110" s="5"/>
      <c r="P110" s="5"/>
      <c r="Q110" s="5"/>
      <c r="R110" s="5"/>
      <c r="S110" s="18" t="n">
        <v>77</v>
      </c>
      <c r="T110" s="19" t="n">
        <f aca="false">((S110*1000)/$B$8)/(60*60*24)</f>
        <v>3.56481481481482</v>
      </c>
      <c r="U110" s="19" t="n">
        <f aca="false">IF(S110&lt;$L$6,$B$4-((($B$18*$B$21)/($B$19-$B$18))*(EXP(-$B$18*T110)-EXP(-$B$19*T110))+$B$16*EXP(-$B$19*T110)),$B$4-((($L$23*$L$26)/($L$24-$L$23))*(EXP(-$L$23*T110)-EXP(-$L$24*T110))+($L$21*EXP(-$L$24*T110))))</f>
        <v>4.14428712410632</v>
      </c>
      <c r="V110" s="5"/>
      <c r="W110" s="5"/>
      <c r="X110" s="5"/>
      <c r="Y110" s="5"/>
      <c r="Z110" s="5"/>
      <c r="AA110" s="5"/>
    </row>
    <row r="111" customFormat="false" ht="15" hidden="false" customHeight="false" outlineLevel="0" collapsed="false">
      <c r="A111" s="19" t="n">
        <f aca="false">A110+$A$34</f>
        <v>6.30730266386001</v>
      </c>
      <c r="B111" s="19" t="n">
        <f aca="false">$B$4-((($B$18*$B$21)/($B$19-$B$18))*(EXP(-$B$18*A111)-EXP(-$B$19*A111))+$B$16*EXP(-$B$19*A111))</f>
        <v>7.48673570322705</v>
      </c>
      <c r="C111" s="5"/>
      <c r="D111" s="5"/>
      <c r="E111" s="5"/>
      <c r="F111" s="5"/>
      <c r="G111" s="5"/>
      <c r="H111" s="5"/>
      <c r="I111" s="5"/>
      <c r="J111" s="5"/>
      <c r="K111" s="19" t="n">
        <f aca="false">A111</f>
        <v>6.30730266386001</v>
      </c>
      <c r="L111" s="19" t="n">
        <f aca="false">$B$4-((($L$23*$L$26)/($L$24-$L$23))*(EXP(-$L$23*K111)-EXP(-$L$24*K111))+($L$21*EXP(-$L$24*K111)))</f>
        <v>6.28598679083622</v>
      </c>
      <c r="M111" s="5"/>
      <c r="N111" s="5"/>
      <c r="O111" s="5"/>
      <c r="P111" s="5"/>
      <c r="Q111" s="5"/>
      <c r="R111" s="5"/>
      <c r="S111" s="18" t="n">
        <v>78</v>
      </c>
      <c r="T111" s="19" t="n">
        <f aca="false">((S111*1000)/$B$8)/(60*60*24)</f>
        <v>3.61111111111111</v>
      </c>
      <c r="U111" s="19" t="n">
        <f aca="false">IF(S111&lt;$L$6,$B$4-((($B$18*$B$21)/($B$19-$B$18))*(EXP(-$B$18*T111)-EXP(-$B$19*T111))+$B$16*EXP(-$B$19*T111)),$B$4-((($L$23*$L$26)/($L$24-$L$23))*(EXP(-$L$23*T111)-EXP(-$L$24*T111))+($L$21*EXP(-$L$24*T111))))</f>
        <v>4.18687660333559</v>
      </c>
      <c r="V111" s="5"/>
      <c r="W111" s="5"/>
      <c r="X111" s="5"/>
      <c r="Y111" s="5"/>
      <c r="Z111" s="5"/>
      <c r="AA111" s="5"/>
    </row>
    <row r="112" customFormat="false" ht="15" hidden="false" customHeight="false" outlineLevel="0" collapsed="false">
      <c r="A112" s="19" t="n">
        <f aca="false">A111+$A$34</f>
        <v>6.38816551853001</v>
      </c>
      <c r="B112" s="19" t="n">
        <f aca="false">$B$4-((($B$18*$B$21)/($B$19-$B$18))*(EXP(-$B$18*A112)-EXP(-$B$19*A112))+$B$16*EXP(-$B$19*A112))</f>
        <v>7.50716996890947</v>
      </c>
      <c r="C112" s="5"/>
      <c r="D112" s="5"/>
      <c r="E112" s="5"/>
      <c r="F112" s="5"/>
      <c r="G112" s="5"/>
      <c r="H112" s="5"/>
      <c r="I112" s="5"/>
      <c r="J112" s="5"/>
      <c r="K112" s="19" t="n">
        <f aca="false">A112</f>
        <v>6.38816551853001</v>
      </c>
      <c r="L112" s="19" t="n">
        <f aca="false">$B$4-((($L$23*$L$26)/($L$24-$L$23))*(EXP(-$L$23*K112)-EXP(-$L$24*K112))+($L$21*EXP(-$L$24*K112)))</f>
        <v>6.33470981219097</v>
      </c>
      <c r="M112" s="5"/>
      <c r="N112" s="5"/>
      <c r="O112" s="5"/>
      <c r="P112" s="5"/>
      <c r="Q112" s="5"/>
      <c r="R112" s="5"/>
      <c r="S112" s="18" t="n">
        <v>79</v>
      </c>
      <c r="T112" s="19" t="n">
        <f aca="false">((S112*1000)/$B$8)/(60*60*24)</f>
        <v>3.65740740740741</v>
      </c>
      <c r="U112" s="19" t="n">
        <f aca="false">IF(S112&lt;$L$6,$B$4-((($B$18*$B$21)/($B$19-$B$18))*(EXP(-$B$18*T112)-EXP(-$B$19*T112))+$B$16*EXP(-$B$19*T112)),$B$4-((($L$23*$L$26)/($L$24-$L$23))*(EXP(-$L$23*T112)-EXP(-$L$24*T112))+($L$21*EXP(-$L$24*T112))))</f>
        <v>4.22938162716106</v>
      </c>
      <c r="V112" s="5"/>
      <c r="W112" s="5"/>
      <c r="X112" s="5"/>
      <c r="Y112" s="5"/>
      <c r="Z112" s="5"/>
      <c r="AA112" s="5"/>
    </row>
    <row r="113" customFormat="false" ht="15" hidden="false" customHeight="false" outlineLevel="0" collapsed="false">
      <c r="A113" s="19" t="n">
        <f aca="false">A112+$A$34</f>
        <v>6.46902837320001</v>
      </c>
      <c r="B113" s="19" t="n">
        <f aca="false">$B$4-((($B$18*$B$21)/($B$19-$B$18))*(EXP(-$B$18*A113)-EXP(-$B$19*A113))+$B$16*EXP(-$B$19*A113))</f>
        <v>7.52735673101034</v>
      </c>
      <c r="C113" s="5"/>
      <c r="D113" s="5"/>
      <c r="E113" s="5"/>
      <c r="F113" s="5"/>
      <c r="G113" s="5"/>
      <c r="H113" s="5"/>
      <c r="I113" s="5"/>
      <c r="J113" s="5"/>
      <c r="K113" s="19" t="n">
        <f aca="false">A113</f>
        <v>6.46902837320001</v>
      </c>
      <c r="L113" s="19" t="n">
        <f aca="false">$B$4-((($L$23*$L$26)/($L$24-$L$23))*(EXP(-$L$23*K113)-EXP(-$L$24*K113))+($L$21*EXP(-$L$24*K113)))</f>
        <v>6.38262235202557</v>
      </c>
      <c r="M113" s="5"/>
      <c r="N113" s="5"/>
      <c r="O113" s="5"/>
      <c r="P113" s="5"/>
      <c r="Q113" s="5"/>
      <c r="R113" s="5"/>
      <c r="S113" s="18" t="n">
        <v>80</v>
      </c>
      <c r="T113" s="19" t="n">
        <f aca="false">((S113*1000)/$B$8)/(60*60*24)</f>
        <v>3.7037037037037</v>
      </c>
      <c r="U113" s="19" t="n">
        <f aca="false">IF(S113&lt;$L$6,$B$4-((($B$18*$B$21)/($B$19-$B$18))*(EXP(-$B$18*T113)-EXP(-$B$19*T113))+$B$16*EXP(-$B$19*T113)),$B$4-((($L$23*$L$26)/($L$24-$L$23))*(EXP(-$L$23*T113)-EXP(-$L$24*T113))+($L$21*EXP(-$L$24*T113))))</f>
        <v>4.27178778164907</v>
      </c>
      <c r="V113" s="5"/>
      <c r="W113" s="5"/>
      <c r="X113" s="5"/>
      <c r="Y113" s="5"/>
      <c r="Z113" s="5"/>
      <c r="AA113" s="5"/>
    </row>
    <row r="114" customFormat="false" ht="15" hidden="false" customHeight="false" outlineLevel="0" collapsed="false">
      <c r="A114" s="19" t="n">
        <f aca="false">A113+$A$34</f>
        <v>6.54989122787001</v>
      </c>
      <c r="B114" s="19" t="n">
        <f aca="false">$B$4-((($B$18*$B$21)/($B$19-$B$18))*(EXP(-$B$18*A114)-EXP(-$B$19*A114))+$B$16*EXP(-$B$19*A114))</f>
        <v>7.54729689315369</v>
      </c>
      <c r="C114" s="5"/>
      <c r="D114" s="5"/>
      <c r="E114" s="5"/>
      <c r="F114" s="5"/>
      <c r="G114" s="5"/>
      <c r="H114" s="5"/>
      <c r="I114" s="5"/>
      <c r="J114" s="5"/>
      <c r="K114" s="19" t="n">
        <f aca="false">A114</f>
        <v>6.54989122787001</v>
      </c>
      <c r="L114" s="19" t="n">
        <f aca="false">$B$4-((($L$23*$L$26)/($L$24-$L$23))*(EXP(-$L$23*K114)-EXP(-$L$24*K114))+($L$21*EXP(-$L$24*K114)))</f>
        <v>6.42973315933857</v>
      </c>
      <c r="M114" s="5"/>
      <c r="N114" s="5"/>
      <c r="O114" s="5"/>
      <c r="P114" s="5"/>
      <c r="Q114" s="5"/>
      <c r="R114" s="5"/>
      <c r="S114" s="18" t="n">
        <v>81</v>
      </c>
      <c r="T114" s="19" t="n">
        <f aca="false">((S114*1000)/$B$8)/(60*60*24)</f>
        <v>3.75</v>
      </c>
      <c r="U114" s="19" t="n">
        <f aca="false">IF(S114&lt;$L$6,$B$4-((($B$18*$B$21)/($B$19-$B$18))*(EXP(-$B$18*T114)-EXP(-$B$19*T114))+$B$16*EXP(-$B$19*T114)),$B$4-((($L$23*$L$26)/($L$24-$L$23))*(EXP(-$L$23*T114)-EXP(-$L$24*T114))+($L$21*EXP(-$L$24*T114))))</f>
        <v>4.31408144581759</v>
      </c>
      <c r="V114" s="5"/>
      <c r="W114" s="5"/>
      <c r="X114" s="5"/>
      <c r="Y114" s="5"/>
      <c r="Z114" s="5"/>
      <c r="AA114" s="5"/>
    </row>
    <row r="115" customFormat="false" ht="15" hidden="false" customHeight="false" outlineLevel="0" collapsed="false">
      <c r="A115" s="19" t="n">
        <f aca="false">A114+$A$34</f>
        <v>6.63075408254001</v>
      </c>
      <c r="B115" s="19" t="n">
        <f aca="false">$B$4-((($B$18*$B$21)/($B$19-$B$18))*(EXP(-$B$18*A115)-EXP(-$B$19*A115))+$B$16*EXP(-$B$19*A115))</f>
        <v>7.56699152764815</v>
      </c>
      <c r="C115" s="5"/>
      <c r="D115" s="5"/>
      <c r="E115" s="5"/>
      <c r="F115" s="5"/>
      <c r="G115" s="5"/>
      <c r="H115" s="5"/>
      <c r="I115" s="5"/>
      <c r="J115" s="5"/>
      <c r="K115" s="19" t="n">
        <f aca="false">A115</f>
        <v>6.63075408254001</v>
      </c>
      <c r="L115" s="19" t="n">
        <f aca="false">$B$4-((($L$23*$L$26)/($L$24-$L$23))*(EXP(-$L$23*K115)-EXP(-$L$24*K115))+($L$21*EXP(-$L$24*K115)))</f>
        <v>6.47605126517151</v>
      </c>
      <c r="M115" s="5"/>
      <c r="N115" s="5"/>
      <c r="O115" s="5"/>
      <c r="P115" s="5"/>
      <c r="Q115" s="5"/>
      <c r="R115" s="5"/>
      <c r="S115" s="18" t="n">
        <v>82</v>
      </c>
      <c r="T115" s="19" t="n">
        <f aca="false">((S115*1000)/$B$8)/(60*60*24)</f>
        <v>3.7962962962963</v>
      </c>
      <c r="U115" s="19" t="n">
        <f aca="false">IF(S115&lt;$L$6,$B$4-((($B$18*$B$21)/($B$19-$B$18))*(EXP(-$B$18*T115)-EXP(-$B$19*T115))+$B$16*EXP(-$B$19*T115)),$B$4-((($L$23*$L$26)/($L$24-$L$23))*(EXP(-$L$23*T115)-EXP(-$L$24*T115))+($L$21*EXP(-$L$24*T115))))</f>
        <v>4.35624975644576</v>
      </c>
      <c r="V115" s="5"/>
      <c r="W115" s="5"/>
      <c r="X115" s="5"/>
      <c r="Y115" s="5"/>
      <c r="Z115" s="5"/>
      <c r="AA115" s="5"/>
    </row>
    <row r="116" customFormat="false" ht="15" hidden="false" customHeight="false" outlineLevel="0" collapsed="false">
      <c r="A116" s="19" t="n">
        <f aca="false">A115+$A$34</f>
        <v>6.71161693721001</v>
      </c>
      <c r="B116" s="19" t="n">
        <f aca="false">$B$4-((($B$18*$B$21)/($B$19-$B$18))*(EXP(-$B$18*A116)-EXP(-$B$19*A116))+$B$16*EXP(-$B$19*A116))</f>
        <v>7.58644186011914</v>
      </c>
      <c r="C116" s="5"/>
      <c r="D116" s="5"/>
      <c r="E116" s="5"/>
      <c r="F116" s="5"/>
      <c r="G116" s="5"/>
      <c r="H116" s="5"/>
      <c r="I116" s="5"/>
      <c r="J116" s="5"/>
      <c r="K116" s="19" t="n">
        <f aca="false">A116</f>
        <v>6.71161693721001</v>
      </c>
      <c r="L116" s="19" t="n">
        <f aca="false">$B$4-((($L$23*$L$26)/($L$24-$L$23))*(EXP(-$L$23*K116)-EXP(-$L$24*K116))+($L$21*EXP(-$L$24*K116)))</f>
        <v>6.52158594555207</v>
      </c>
      <c r="M116" s="5"/>
      <c r="N116" s="5"/>
      <c r="O116" s="5"/>
      <c r="P116" s="5"/>
      <c r="Q116" s="5"/>
      <c r="R116" s="5"/>
      <c r="S116" s="18" t="n">
        <v>83</v>
      </c>
      <c r="T116" s="19" t="n">
        <f aca="false">((S116*1000)/$B$8)/(60*60*24)</f>
        <v>3.84259259259259</v>
      </c>
      <c r="U116" s="19" t="n">
        <f aca="false">IF(S116&lt;$L$6,$B$4-((($B$18*$B$21)/($B$19-$B$18))*(EXP(-$B$18*T116)-EXP(-$B$19*T116))+$B$16*EXP(-$B$19*T116)),$B$4-((($L$23*$L$26)/($L$24-$L$23))*(EXP(-$L$23*T116)-EXP(-$L$24*T116))+($L$21*EXP(-$L$24*T116))))</f>
        <v>4.39828057437717</v>
      </c>
      <c r="V116" s="5"/>
      <c r="W116" s="5"/>
      <c r="X116" s="5"/>
      <c r="Y116" s="5"/>
      <c r="Z116" s="5"/>
      <c r="AA116" s="5"/>
    </row>
    <row r="117" customFormat="false" ht="15" hidden="false" customHeight="false" outlineLevel="0" collapsed="false">
      <c r="A117" s="19" t="n">
        <f aca="false">A116+$A$34</f>
        <v>6.79247979188001</v>
      </c>
      <c r="B117" s="19" t="n">
        <f aca="false">$B$4-((($B$18*$B$21)/($B$19-$B$18))*(EXP(-$B$18*A117)-EXP(-$B$19*A117))+$B$16*EXP(-$B$19*A117))</f>
        <v>7.60564925529146</v>
      </c>
      <c r="C117" s="5"/>
      <c r="D117" s="5"/>
      <c r="E117" s="5"/>
      <c r="F117" s="5"/>
      <c r="G117" s="5"/>
      <c r="H117" s="5"/>
      <c r="I117" s="5"/>
      <c r="J117" s="5"/>
      <c r="K117" s="19" t="n">
        <f aca="false">A117</f>
        <v>6.79247979188001</v>
      </c>
      <c r="L117" s="19" t="n">
        <f aca="false">$B$4-((($L$23*$L$26)/($L$24-$L$23))*(EXP(-$L$23*K117)-EXP(-$L$24*K117))+($L$21*EXP(-$L$24*K117)))</f>
        <v>6.56634668741178</v>
      </c>
      <c r="M117" s="5"/>
      <c r="N117" s="5"/>
      <c r="O117" s="5"/>
      <c r="P117" s="5"/>
      <c r="Q117" s="5"/>
      <c r="R117" s="5"/>
      <c r="S117" s="18" t="n">
        <v>84</v>
      </c>
      <c r="T117" s="19" t="n">
        <f aca="false">((S117*1000)/$B$8)/(60*60*24)</f>
        <v>3.88888888888889</v>
      </c>
      <c r="U117" s="19" t="n">
        <f aca="false">IF(S117&lt;$L$6,$B$4-((($B$18*$B$21)/($B$19-$B$18))*(EXP(-$B$18*T117)-EXP(-$B$19*T117))+$B$16*EXP(-$B$19*T117)),$B$4-((($L$23*$L$26)/($L$24-$L$23))*(EXP(-$L$23*T117)-EXP(-$L$24*T117))+($L$21*EXP(-$L$24*T117))))</f>
        <v>4.44016245225445</v>
      </c>
      <c r="V117" s="5"/>
      <c r="W117" s="5"/>
      <c r="X117" s="5"/>
      <c r="Y117" s="5"/>
      <c r="Z117" s="5"/>
      <c r="AA117" s="5"/>
    </row>
    <row r="118" customFormat="false" ht="15" hidden="false" customHeight="false" outlineLevel="0" collapsed="false">
      <c r="A118" s="19" t="n">
        <f aca="false">A117+$A$34</f>
        <v>6.87334264655001</v>
      </c>
      <c r="B118" s="19" t="n">
        <f aca="false">$B$4-((($B$18*$B$21)/($B$19-$B$18))*(EXP(-$B$18*A118)-EXP(-$B$19*A118))+$B$16*EXP(-$B$19*A118))</f>
        <v>7.62461520383881</v>
      </c>
      <c r="C118" s="5"/>
      <c r="D118" s="5"/>
      <c r="E118" s="5"/>
      <c r="F118" s="5"/>
      <c r="G118" s="5"/>
      <c r="H118" s="5"/>
      <c r="I118" s="5"/>
      <c r="J118" s="5"/>
      <c r="K118" s="19" t="n">
        <f aca="false">A118</f>
        <v>6.87334264655001</v>
      </c>
      <c r="L118" s="19" t="n">
        <f aca="false">$B$4-((($L$23*$L$26)/($L$24-$L$23))*(EXP(-$L$23*K118)-EXP(-$L$24*K118))+($L$21*EXP(-$L$24*K118)))</f>
        <v>6.61034315725867</v>
      </c>
      <c r="M118" s="5"/>
      <c r="N118" s="5"/>
      <c r="O118" s="5"/>
      <c r="P118" s="5"/>
      <c r="Q118" s="5"/>
      <c r="R118" s="5"/>
      <c r="S118" s="18" t="n">
        <v>85</v>
      </c>
      <c r="T118" s="19" t="n">
        <f aca="false">((S118*1000)/$B$8)/(60*60*24)</f>
        <v>3.93518518518519</v>
      </c>
      <c r="U118" s="19" t="n">
        <f aca="false">IF(S118&lt;$L$6,$B$4-((($B$18*$B$21)/($B$19-$B$18))*(EXP(-$B$18*T118)-EXP(-$B$19*T118))+$B$16*EXP(-$B$19*T118)),$B$4-((($L$23*$L$26)/($L$24-$L$23))*(EXP(-$L$23*T118)-EXP(-$L$24*T118))+($L$21*EXP(-$L$24*T118))))</f>
        <v>4.48188460362487</v>
      </c>
      <c r="V118" s="5"/>
      <c r="W118" s="5"/>
      <c r="X118" s="5"/>
      <c r="Y118" s="5"/>
      <c r="Z118" s="5"/>
      <c r="AA118" s="5"/>
    </row>
    <row r="119" customFormat="false" ht="15" hidden="false" customHeight="false" outlineLevel="0" collapsed="false">
      <c r="A119" s="19" t="n">
        <f aca="false">A118+$A$34</f>
        <v>6.95420550122001</v>
      </c>
      <c r="B119" s="19" t="n">
        <f aca="false">$B$4-((($B$18*$B$21)/($B$19-$B$18))*(EXP(-$B$18*A119)-EXP(-$B$19*A119))+$B$16*EXP(-$B$19*A119))</f>
        <v>7.64334131022302</v>
      </c>
      <c r="C119" s="5"/>
      <c r="D119" s="5"/>
      <c r="E119" s="5"/>
      <c r="F119" s="5"/>
      <c r="G119" s="5"/>
      <c r="H119" s="5"/>
      <c r="I119" s="5"/>
      <c r="J119" s="5"/>
      <c r="K119" s="19" t="n">
        <f aca="false">A119</f>
        <v>6.95420550122001</v>
      </c>
      <c r="L119" s="19" t="n">
        <f aca="false">$B$4-((($L$23*$L$26)/($L$24-$L$23))*(EXP(-$L$23*K119)-EXP(-$L$24*K119))+($L$21*EXP(-$L$24*K119)))</f>
        <v>6.65358517240091</v>
      </c>
      <c r="M119" s="5"/>
      <c r="N119" s="5"/>
      <c r="O119" s="5"/>
      <c r="P119" s="5"/>
      <c r="Q119" s="5"/>
      <c r="R119" s="5"/>
      <c r="S119" s="18" t="n">
        <v>86</v>
      </c>
      <c r="T119" s="19" t="n">
        <f aca="false">((S119*1000)/$B$8)/(60*60*24)</f>
        <v>3.98148148148148</v>
      </c>
      <c r="U119" s="19" t="n">
        <f aca="false">IF(S119&lt;$L$6,$B$4-((($B$18*$B$21)/($B$19-$B$18))*(EXP(-$B$18*T119)-EXP(-$B$19*T119))+$B$16*EXP(-$B$19*T119)),$B$4-((($L$23*$L$26)/($L$24-$L$23))*(EXP(-$L$23*T119)-EXP(-$L$24*T119))+($L$21*EXP(-$L$24*T119))))</f>
        <v>4.52343687335938</v>
      </c>
      <c r="V119" s="5"/>
      <c r="W119" s="5"/>
      <c r="X119" s="5"/>
      <c r="Y119" s="5"/>
      <c r="Z119" s="5"/>
      <c r="AA119" s="5"/>
    </row>
    <row r="120" customFormat="false" ht="15" hidden="false" customHeight="false" outlineLevel="0" collapsed="false">
      <c r="A120" s="19" t="n">
        <f aca="false">A119+$A$34</f>
        <v>7.03506835589001</v>
      </c>
      <c r="B120" s="19" t="n">
        <f aca="false">$B$4-((($B$18*$B$21)/($B$19-$B$18))*(EXP(-$B$18*A120)-EXP(-$B$19*A120))+$B$16*EXP(-$B$19*A120))</f>
        <v>7.66182928145101</v>
      </c>
      <c r="C120" s="5"/>
      <c r="D120" s="5"/>
      <c r="E120" s="5"/>
      <c r="F120" s="5"/>
      <c r="G120" s="5"/>
      <c r="H120" s="5"/>
      <c r="I120" s="5"/>
      <c r="J120" s="5"/>
      <c r="K120" s="19" t="n">
        <f aca="false">A120</f>
        <v>7.03506835589001</v>
      </c>
      <c r="L120" s="19" t="n">
        <f aca="false">$B$4-((($L$23*$L$26)/($L$24-$L$23))*(EXP(-$L$23*K120)-EXP(-$L$24*K120))+($L$21*EXP(-$L$24*K120)))</f>
        <v>6.69608267453257</v>
      </c>
      <c r="M120" s="5"/>
      <c r="N120" s="5"/>
      <c r="O120" s="5"/>
      <c r="P120" s="5"/>
      <c r="Q120" s="5"/>
      <c r="R120" s="5"/>
      <c r="S120" s="18" t="n">
        <v>87</v>
      </c>
      <c r="T120" s="19" t="n">
        <f aca="false">((S120*1000)/$B$8)/(60*60*24)</f>
        <v>4.02777777777778</v>
      </c>
      <c r="U120" s="19" t="n">
        <f aca="false">IF(S120&lt;$L$6,$B$4-((($B$18*$B$21)/($B$19-$B$18))*(EXP(-$B$18*T120)-EXP(-$B$19*T120))+$B$16*EXP(-$B$19*T120)),$B$4-((($L$23*$L$26)/($L$24-$L$23))*(EXP(-$L$23*T120)-EXP(-$L$24*T120))+($L$21*EXP(-$L$24*T120))))</f>
        <v>4.56480970932998</v>
      </c>
      <c r="V120" s="5"/>
      <c r="W120" s="5"/>
      <c r="X120" s="5"/>
      <c r="Y120" s="5"/>
      <c r="Z120" s="5"/>
      <c r="AA120" s="5"/>
    </row>
    <row r="121" customFormat="false" ht="15" hidden="false" customHeight="false" outlineLevel="0" collapsed="false">
      <c r="A121" s="19" t="n">
        <f aca="false">A120+$A$34</f>
        <v>7.11593121056001</v>
      </c>
      <c r="B121" s="19" t="n">
        <f aca="false">$B$4-((($B$18*$B$21)/($B$19-$B$18))*(EXP(-$B$18*A121)-EXP(-$B$19*A121))+$B$16*EXP(-$B$19*A121))</f>
        <v>7.68008091668301</v>
      </c>
      <c r="C121" s="5"/>
      <c r="D121" s="5"/>
      <c r="E121" s="5"/>
      <c r="F121" s="5"/>
      <c r="G121" s="5"/>
      <c r="H121" s="5"/>
      <c r="I121" s="5"/>
      <c r="J121" s="5"/>
      <c r="K121" s="19" t="n">
        <f aca="false">A121</f>
        <v>7.11593121056001</v>
      </c>
      <c r="L121" s="19" t="n">
        <f aca="false">$B$4-((($L$23*$L$26)/($L$24-$L$23))*(EXP(-$L$23*K121)-EXP(-$L$24*K121))+($L$21*EXP(-$L$24*K121)))</f>
        <v>6.73784570550608</v>
      </c>
      <c r="M121" s="5"/>
      <c r="N121" s="5"/>
      <c r="O121" s="5"/>
      <c r="P121" s="5"/>
      <c r="Q121" s="5"/>
      <c r="R121" s="5"/>
      <c r="S121" s="18" t="n">
        <v>88</v>
      </c>
      <c r="T121" s="19" t="n">
        <f aca="false">((S121*1000)/$B$8)/(60*60*24)</f>
        <v>4.07407407407407</v>
      </c>
      <c r="U121" s="19" t="n">
        <f aca="false">IF(S121&lt;$L$6,$B$4-((($B$18*$B$21)/($B$19-$B$18))*(EXP(-$B$18*T121)-EXP(-$B$19*T121))+$B$16*EXP(-$B$19*T121)),$B$4-((($L$23*$L$26)/($L$24-$L$23))*(EXP(-$L$23*T121)-EXP(-$L$24*T121))+($L$21*EXP(-$L$24*T121))))</f>
        <v>4.60599413529244</v>
      </c>
      <c r="V121" s="5"/>
      <c r="W121" s="5"/>
      <c r="X121" s="5"/>
      <c r="Y121" s="5"/>
      <c r="Z121" s="5"/>
      <c r="AA121" s="5"/>
    </row>
    <row r="122" customFormat="false" ht="15" hidden="false" customHeight="false" outlineLevel="0" collapsed="false">
      <c r="A122" s="19" t="n">
        <f aca="false">A121+$A$34</f>
        <v>7.19679406523001</v>
      </c>
      <c r="B122" s="19" t="n">
        <f aca="false">$B$4-((($B$18*$B$21)/($B$19-$B$18))*(EXP(-$B$18*A122)-EXP(-$B$19*A122))+$B$16*EXP(-$B$19*A122))</f>
        <v>7.69809809763008</v>
      </c>
      <c r="C122" s="5"/>
      <c r="D122" s="5"/>
      <c r="E122" s="5"/>
      <c r="F122" s="5"/>
      <c r="G122" s="5"/>
      <c r="H122" s="5"/>
      <c r="I122" s="5"/>
      <c r="J122" s="5"/>
      <c r="K122" s="19" t="n">
        <f aca="false">A122</f>
        <v>7.19679406523001</v>
      </c>
      <c r="L122" s="19" t="n">
        <f aca="false">$B$4-((($L$23*$L$26)/($L$24-$L$23))*(EXP(-$L$23*K122)-EXP(-$L$24*K122))+($L$21*EXP(-$L$24*K122)))</f>
        <v>6.77888438512892</v>
      </c>
      <c r="M122" s="5"/>
      <c r="N122" s="5"/>
      <c r="O122" s="5"/>
      <c r="P122" s="5"/>
      <c r="Q122" s="5"/>
      <c r="R122" s="5"/>
      <c r="S122" s="18" t="n">
        <v>89</v>
      </c>
      <c r="T122" s="19" t="n">
        <f aca="false">((S122*1000)/$B$8)/(60*60*24)</f>
        <v>4.12037037037037</v>
      </c>
      <c r="U122" s="19" t="n">
        <f aca="false">IF(S122&lt;$L$6,$B$4-((($B$18*$B$21)/($B$19-$B$18))*(EXP(-$B$18*T122)-EXP(-$B$19*T122))+$B$16*EXP(-$B$19*T122)),$B$4-((($L$23*$L$26)/($L$24-$L$23))*(EXP(-$L$23*T122)-EXP(-$L$24*T122))+($L$21*EXP(-$L$24*T122))))</f>
        <v>4.64698172492383</v>
      </c>
      <c r="V122" s="5"/>
      <c r="W122" s="5"/>
      <c r="X122" s="5"/>
      <c r="Y122" s="5"/>
      <c r="Z122" s="5"/>
      <c r="AA122" s="5"/>
    </row>
    <row r="123" customFormat="false" ht="15" hidden="false" customHeight="false" outlineLevel="0" collapsed="false">
      <c r="A123" s="19" t="n">
        <f aca="false">A122+$A$34</f>
        <v>7.27765691990001</v>
      </c>
      <c r="B123" s="19" t="n">
        <f aca="false">$B$4-((($B$18*$B$21)/($B$19-$B$18))*(EXP(-$B$18*A123)-EXP(-$B$19*A123))+$B$16*EXP(-$B$19*A123))</f>
        <v>7.71588277968366</v>
      </c>
      <c r="C123" s="5"/>
      <c r="D123" s="5"/>
      <c r="E123" s="5"/>
      <c r="F123" s="5"/>
      <c r="G123" s="5"/>
      <c r="H123" s="5"/>
      <c r="I123" s="5"/>
      <c r="J123" s="5"/>
      <c r="K123" s="19" t="n">
        <f aca="false">A123</f>
        <v>7.27765691990001</v>
      </c>
      <c r="L123" s="19" t="n">
        <f aca="false">$B$4-((($L$23*$L$26)/($L$24-$L$23))*(EXP(-$L$23*K123)-EXP(-$L$24*K123))+($L$21*EXP(-$L$24*K123)))</f>
        <v>6.81920889083357</v>
      </c>
      <c r="M123" s="5"/>
      <c r="N123" s="5"/>
      <c r="O123" s="5"/>
      <c r="P123" s="5"/>
      <c r="Q123" s="5"/>
      <c r="R123" s="5"/>
      <c r="S123" s="18" t="n">
        <v>90</v>
      </c>
      <c r="T123" s="19" t="n">
        <f aca="false">((S123*1000)/$B$8)/(60*60*24)</f>
        <v>4.16666666666667</v>
      </c>
      <c r="U123" s="19" t="n">
        <f aca="false">IF(S123&lt;$L$6,$B$4-((($B$18*$B$21)/($B$19-$B$18))*(EXP(-$B$18*T123)-EXP(-$B$19*T123))+$B$16*EXP(-$B$19*T123)),$B$4-((($L$23*$L$26)/($L$24-$L$23))*(EXP(-$L$23*T123)-EXP(-$L$24*T123))+($L$21*EXP(-$L$24*T123))))</f>
        <v>4.68776457696619</v>
      </c>
      <c r="V123" s="5"/>
      <c r="W123" s="5"/>
      <c r="X123" s="5"/>
      <c r="Y123" s="5"/>
      <c r="Z123" s="5"/>
      <c r="AA123" s="5"/>
    </row>
    <row r="124" customFormat="false" ht="15" hidden="false" customHeight="false" outlineLevel="0" collapsed="false">
      <c r="A124" s="19" t="n">
        <f aca="false">A123+$A$34</f>
        <v>7.35851977457001</v>
      </c>
      <c r="B124" s="19" t="n">
        <f aca="false">$B$4-((($B$18*$B$21)/($B$19-$B$18))*(EXP(-$B$18*A124)-EXP(-$B$19*A124))+$B$16*EXP(-$B$19*A124))</f>
        <v>7.73343698372386</v>
      </c>
      <c r="C124" s="5"/>
      <c r="D124" s="5"/>
      <c r="E124" s="5"/>
      <c r="F124" s="5"/>
      <c r="G124" s="5"/>
      <c r="H124" s="5"/>
      <c r="I124" s="5"/>
      <c r="J124" s="5"/>
      <c r="K124" s="19" t="n">
        <f aca="false">A124</f>
        <v>7.35851977457001</v>
      </c>
      <c r="L124" s="19" t="n">
        <f aca="false">$B$4-((($L$23*$L$26)/($L$24-$L$23))*(EXP(-$L$23*K124)-EXP(-$L$24*K124))+($L$21*EXP(-$L$24*K124)))</f>
        <v>6.85882943908101</v>
      </c>
      <c r="M124" s="5"/>
      <c r="N124" s="5"/>
      <c r="O124" s="5"/>
      <c r="P124" s="5"/>
      <c r="Q124" s="5"/>
      <c r="R124" s="5"/>
      <c r="S124" s="18" t="n">
        <v>91</v>
      </c>
      <c r="T124" s="19" t="n">
        <f aca="false">((S124*1000)/$B$8)/(60*60*24)</f>
        <v>4.21296296296296</v>
      </c>
      <c r="U124" s="19" t="n">
        <f aca="false">IF(S124&lt;$L$6,$B$4-((($B$18*$B$21)/($B$19-$B$18))*(EXP(-$B$18*T124)-EXP(-$B$19*T124))+$B$16*EXP(-$B$19*T124)),$B$4-((($L$23*$L$26)/($L$24-$L$23))*(EXP(-$L$23*T124)-EXP(-$L$24*T124))+($L$21*EXP(-$L$24*T124))))</f>
        <v>4.72833529142996</v>
      </c>
      <c r="V124" s="5"/>
      <c r="W124" s="5"/>
      <c r="X124" s="5"/>
      <c r="Y124" s="5"/>
      <c r="Z124" s="5"/>
      <c r="AA124" s="5"/>
    </row>
    <row r="125" customFormat="false" ht="15" hidden="false" customHeight="false" outlineLevel="0" collapsed="false">
      <c r="A125" s="19" t="n">
        <f aca="false">A124+$A$34</f>
        <v>7.43938262924001</v>
      </c>
      <c r="B125" s="19" t="n">
        <f aca="false">$B$4-((($B$18*$B$21)/($B$19-$B$18))*(EXP(-$B$18*A125)-EXP(-$B$19*A125))+$B$16*EXP(-$B$19*A125))</f>
        <v>7.75076278855711</v>
      </c>
      <c r="C125" s="5"/>
      <c r="D125" s="5"/>
      <c r="E125" s="5"/>
      <c r="F125" s="5"/>
      <c r="G125" s="5"/>
      <c r="H125" s="5"/>
      <c r="I125" s="5"/>
      <c r="J125" s="5"/>
      <c r="K125" s="19" t="n">
        <f aca="false">A125</f>
        <v>7.43938262924001</v>
      </c>
      <c r="L125" s="19" t="n">
        <f aca="false">$B$4-((($L$23*$L$26)/($L$24-$L$23))*(EXP(-$L$23*K125)-EXP(-$L$24*K125))+($L$21*EXP(-$L$24*K125)))</f>
        <v>6.89775626836794</v>
      </c>
      <c r="M125" s="5"/>
      <c r="N125" s="5"/>
      <c r="O125" s="5"/>
      <c r="P125" s="5"/>
      <c r="Q125" s="5"/>
      <c r="R125" s="5"/>
      <c r="S125" s="18" t="n">
        <v>92</v>
      </c>
      <c r="T125" s="19" t="n">
        <f aca="false">((S125*1000)/$B$8)/(60*60*24)</f>
        <v>4.25925925925926</v>
      </c>
      <c r="U125" s="19" t="n">
        <f aca="false">IF(S125&lt;$L$6,$B$4-((($B$18*$B$21)/($B$19-$B$18))*(EXP(-$B$18*T125)-EXP(-$B$19*T125))+$B$16*EXP(-$B$19*T125)),$B$4-((($L$23*$L$26)/($L$24-$L$23))*(EXP(-$L$23*T125)-EXP(-$L$24*T125))+($L$21*EXP(-$L$24*T125))))</f>
        <v>4.76868694681254</v>
      </c>
      <c r="V125" s="5"/>
      <c r="W125" s="5"/>
      <c r="X125" s="5"/>
      <c r="Y125" s="5"/>
      <c r="Z125" s="5"/>
      <c r="AA125" s="5"/>
    </row>
    <row r="126" customFormat="false" ht="15" hidden="false" customHeight="false" outlineLevel="0" collapsed="false">
      <c r="A126" s="19" t="n">
        <f aca="false">A125+$A$34</f>
        <v>7.52024548391001</v>
      </c>
      <c r="B126" s="19" t="n">
        <f aca="false">$B$4-((($B$18*$B$21)/($B$19-$B$18))*(EXP(-$B$18*A126)-EXP(-$B$19*A126))+$B$16*EXP(-$B$19*A126))</f>
        <v>7.76786232393731</v>
      </c>
      <c r="C126" s="5"/>
      <c r="D126" s="5"/>
      <c r="E126" s="5"/>
      <c r="F126" s="5"/>
      <c r="G126" s="5"/>
      <c r="H126" s="5"/>
      <c r="I126" s="5"/>
      <c r="J126" s="5"/>
      <c r="K126" s="19" t="n">
        <f aca="false">A126</f>
        <v>7.52024548391001</v>
      </c>
      <c r="L126" s="19" t="n">
        <f aca="false">$B$4-((($L$23*$L$26)/($L$24-$L$23))*(EXP(-$L$23*K126)-EXP(-$L$24*K126))+($L$21*EXP(-$L$24*K126)))</f>
        <v>6.93599962371757</v>
      </c>
      <c r="M126" s="5"/>
      <c r="N126" s="5"/>
      <c r="O126" s="5"/>
      <c r="P126" s="5"/>
      <c r="Q126" s="5"/>
      <c r="R126" s="5"/>
      <c r="S126" s="18" t="n">
        <v>93</v>
      </c>
      <c r="T126" s="19" t="n">
        <f aca="false">((S126*1000)/$B$8)/(60*60*24)</f>
        <v>4.30555555555556</v>
      </c>
      <c r="U126" s="19" t="n">
        <f aca="false">IF(S126&lt;$L$6,$B$4-((($B$18*$B$21)/($B$19-$B$18))*(EXP(-$B$18*T126)-EXP(-$B$19*T126))+$B$16*EXP(-$B$19*T126)),$B$4-((($L$23*$L$26)/($L$24-$L$23))*(EXP(-$L$23*T126)-EXP(-$L$24*T126))+($L$21*EXP(-$L$24*T126))))</f>
        <v>4.80881307828929</v>
      </c>
      <c r="V126" s="5"/>
      <c r="W126" s="5"/>
      <c r="X126" s="5"/>
      <c r="Y126" s="5"/>
      <c r="Z126" s="5"/>
      <c r="AA126" s="5"/>
    </row>
    <row r="127" customFormat="false" ht="15" hidden="false" customHeight="false" outlineLevel="0" collapsed="false">
      <c r="A127" s="19" t="n">
        <f aca="false">A126+$A$34</f>
        <v>7.60110833858001</v>
      </c>
      <c r="B127" s="19" t="n">
        <f aca="false">$B$4-((($B$18*$B$21)/($B$19-$B$18))*(EXP(-$B$18*A127)-EXP(-$B$19*A127))+$B$16*EXP(-$B$19*A127))</f>
        <v>7.78473776412799</v>
      </c>
      <c r="C127" s="5"/>
      <c r="D127" s="5"/>
      <c r="E127" s="5"/>
      <c r="F127" s="5"/>
      <c r="G127" s="5"/>
      <c r="H127" s="5"/>
      <c r="I127" s="5"/>
      <c r="J127" s="5"/>
      <c r="K127" s="19" t="n">
        <f aca="false">A127</f>
        <v>7.60110833858001</v>
      </c>
      <c r="L127" s="19" t="n">
        <f aca="false">$B$4-((($L$23*$L$26)/($L$24-$L$23))*(EXP(-$L$23*K127)-EXP(-$L$24*K127))+($L$21*EXP(-$L$24*K127)))</f>
        <v>6.9735697425423</v>
      </c>
      <c r="M127" s="5"/>
      <c r="N127" s="5"/>
      <c r="O127" s="5"/>
      <c r="P127" s="5"/>
      <c r="Q127" s="5"/>
      <c r="R127" s="5"/>
      <c r="S127" s="18" t="n">
        <v>94</v>
      </c>
      <c r="T127" s="19" t="n">
        <f aca="false">((S127*1000)/$B$8)/(60*60*24)</f>
        <v>4.35185185185185</v>
      </c>
      <c r="U127" s="19" t="n">
        <f aca="false">IF(S127&lt;$L$6,$B$4-((($B$18*$B$21)/($B$19-$B$18))*(EXP(-$B$18*T127)-EXP(-$B$19*T127))+$B$16*EXP(-$B$19*T127)),$B$4-((($L$23*$L$26)/($L$24-$L$23))*(EXP(-$L$23*T127)-EXP(-$L$24*T127))+($L$21*EXP(-$L$24*T127))))</f>
        <v>4.84870765683618</v>
      </c>
      <c r="V127" s="5"/>
      <c r="W127" s="5"/>
      <c r="X127" s="5"/>
      <c r="Y127" s="5"/>
      <c r="Z127" s="5"/>
      <c r="AA127" s="5"/>
    </row>
    <row r="128" customFormat="false" ht="15" hidden="false" customHeight="false" outlineLevel="0" collapsed="false">
      <c r="A128" s="19" t="n">
        <f aca="false">A127+$A$34</f>
        <v>7.68197119325001</v>
      </c>
      <c r="B128" s="19" t="n">
        <f aca="false">$B$4-((($B$18*$B$21)/($B$19-$B$18))*(EXP(-$B$18*A128)-EXP(-$B$19*A128))+$B$16*EXP(-$B$19*A128))</f>
        <v>7.80139132196604</v>
      </c>
      <c r="C128" s="5"/>
      <c r="D128" s="5"/>
      <c r="E128" s="5"/>
      <c r="F128" s="5"/>
      <c r="G128" s="5"/>
      <c r="H128" s="5"/>
      <c r="I128" s="5"/>
      <c r="J128" s="5"/>
      <c r="K128" s="19" t="n">
        <f aca="false">A128</f>
        <v>7.68197119325001</v>
      </c>
      <c r="L128" s="19" t="n">
        <f aca="false">$B$4-((($L$23*$L$26)/($L$24-$L$23))*(EXP(-$L$23*K128)-EXP(-$L$24*K128))+($L$21*EXP(-$L$24*K128)))</f>
        <v>7.01047684177499</v>
      </c>
      <c r="M128" s="5"/>
      <c r="N128" s="5"/>
      <c r="O128" s="5"/>
      <c r="P128" s="5"/>
      <c r="Q128" s="5"/>
      <c r="R128" s="5"/>
      <c r="S128" s="18" t="n">
        <v>95</v>
      </c>
      <c r="T128" s="19" t="n">
        <f aca="false">((S128*1000)/$B$8)/(60*60*24)</f>
        <v>4.39814814814815</v>
      </c>
      <c r="U128" s="19" t="n">
        <f aca="false">IF(S128&lt;$L$6,$B$4-((($B$18*$B$21)/($B$19-$B$18))*(EXP(-$B$18*T128)-EXP(-$B$19*T128))+$B$16*EXP(-$B$19*T128)),$B$4-((($L$23*$L$26)/($L$24-$L$23))*(EXP(-$L$23*T128)-EXP(-$L$24*T128))+($L$21*EXP(-$L$24*T128))))</f>
        <v>4.88836506924468</v>
      </c>
      <c r="V128" s="5"/>
      <c r="W128" s="5"/>
      <c r="X128" s="5"/>
      <c r="Y128" s="5"/>
      <c r="Z128" s="5"/>
      <c r="AA128" s="5"/>
    </row>
    <row r="129" customFormat="false" ht="15" hidden="false" customHeight="false" outlineLevel="0" collapsed="false">
      <c r="A129" s="19" t="n">
        <f aca="false">A128+$A$34</f>
        <v>7.76283404792001</v>
      </c>
      <c r="B129" s="19" t="n">
        <f aca="false">$B$4-((($B$18*$B$21)/($B$19-$B$18))*(EXP(-$B$18*A129)-EXP(-$B$19*A129))+$B$16*EXP(-$B$19*A129))</f>
        <v>7.81782524339026</v>
      </c>
      <c r="C129" s="5"/>
      <c r="D129" s="5"/>
      <c r="E129" s="5"/>
      <c r="F129" s="5"/>
      <c r="G129" s="5"/>
      <c r="H129" s="5"/>
      <c r="I129" s="5"/>
      <c r="J129" s="5"/>
      <c r="K129" s="19" t="n">
        <f aca="false">A129</f>
        <v>7.76283404792001</v>
      </c>
      <c r="L129" s="19" t="n">
        <f aca="false">$B$4-((($L$23*$L$26)/($L$24-$L$23))*(EXP(-$L$23*K129)-EXP(-$L$24*K129))+($L$21*EXP(-$L$24*K129)))</f>
        <v>7.04673110617288</v>
      </c>
      <c r="M129" s="5"/>
      <c r="N129" s="5"/>
      <c r="O129" s="5"/>
      <c r="P129" s="5"/>
      <c r="Q129" s="5"/>
      <c r="R129" s="5"/>
      <c r="S129" s="18" t="n">
        <v>96</v>
      </c>
      <c r="T129" s="19" t="n">
        <f aca="false">((S129*1000)/$B$8)/(60*60*24)</f>
        <v>4.44444444444445</v>
      </c>
      <c r="U129" s="19" t="n">
        <f aca="false">IF(S129&lt;$L$6,$B$4-((($B$18*$B$21)/($B$19-$B$18))*(EXP(-$B$18*T129)-EXP(-$B$19*T129))+$B$16*EXP(-$B$19*T129)),$B$4-((($L$23*$L$26)/($L$24-$L$23))*(EXP(-$L$23*T129)-EXP(-$L$24*T129))+($L$21*EXP(-$L$24*T129))))</f>
        <v>4.92778009899164</v>
      </c>
      <c r="V129" s="5"/>
      <c r="W129" s="5"/>
      <c r="X129" s="5"/>
      <c r="Y129" s="5"/>
      <c r="Z129" s="5"/>
      <c r="AA129" s="5"/>
    </row>
    <row r="130" customFormat="false" ht="15" hidden="false" customHeight="false" outlineLevel="0" collapsed="false">
      <c r="A130" s="19" t="n">
        <f aca="false">A129+$A$34</f>
        <v>7.84369690259001</v>
      </c>
      <c r="B130" s="19" t="n">
        <f aca="false">$B$4-((($B$18*$B$21)/($B$19-$B$18))*(EXP(-$B$18*A130)-EXP(-$B$19*A130))+$B$16*EXP(-$B$19*A130))</f>
        <v>7.83404180240093</v>
      </c>
      <c r="C130" s="5"/>
      <c r="D130" s="5"/>
      <c r="E130" s="5"/>
      <c r="F130" s="5"/>
      <c r="G130" s="5"/>
      <c r="H130" s="5"/>
      <c r="I130" s="5"/>
      <c r="J130" s="5"/>
      <c r="K130" s="19" t="n">
        <f aca="false">A130</f>
        <v>7.84369690259001</v>
      </c>
      <c r="L130" s="19" t="n">
        <f aca="false">$B$4-((($L$23*$L$26)/($L$24-$L$23))*(EXP(-$L$23*K130)-EXP(-$L$24*K130))+($L$21*EXP(-$L$24*K130)))</f>
        <v>7.0823426777052</v>
      </c>
      <c r="M130" s="5"/>
      <c r="N130" s="5"/>
      <c r="O130" s="5"/>
      <c r="P130" s="5"/>
      <c r="Q130" s="5"/>
      <c r="R130" s="5"/>
      <c r="S130" s="18" t="n">
        <v>97</v>
      </c>
      <c r="T130" s="19" t="n">
        <f aca="false">((S130*1000)/$B$8)/(60*60*24)</f>
        <v>4.49074074074074</v>
      </c>
      <c r="U130" s="19" t="n">
        <f aca="false">IF(S130&lt;$L$6,$B$4-((($B$18*$B$21)/($B$19-$B$18))*(EXP(-$B$18*T130)-EXP(-$B$19*T130))+$B$16*EXP(-$B$19*T130)),$B$4-((($L$23*$L$26)/($L$24-$L$23))*(EXP(-$L$23*T130)-EXP(-$L$24*T130))+($L$21*EXP(-$L$24*T130))))</f>
        <v>4.96694790792793</v>
      </c>
      <c r="V130" s="5"/>
      <c r="W130" s="5"/>
      <c r="X130" s="5"/>
      <c r="Y130" s="5"/>
      <c r="Z130" s="5"/>
      <c r="AA130" s="5"/>
    </row>
    <row r="131" customFormat="false" ht="15" hidden="false" customHeight="false" outlineLevel="0" collapsed="false">
      <c r="A131" s="19" t="n">
        <f aca="false">A130+$A$34</f>
        <v>7.92455975726001</v>
      </c>
      <c r="B131" s="19" t="n">
        <f aca="false">$B$4-((($B$18*$B$21)/($B$19-$B$18))*(EXP(-$B$18*A131)-EXP(-$B$19*A131))+$B$16*EXP(-$B$19*A131))</f>
        <v>7.85004329641879</v>
      </c>
      <c r="C131" s="5"/>
      <c r="D131" s="5"/>
      <c r="E131" s="5"/>
      <c r="F131" s="5"/>
      <c r="G131" s="5"/>
      <c r="H131" s="5"/>
      <c r="I131" s="5"/>
      <c r="J131" s="5"/>
      <c r="K131" s="19" t="n">
        <f aca="false">A131</f>
        <v>7.92455975726001</v>
      </c>
      <c r="L131" s="19" t="n">
        <f aca="false">$B$4-((($L$23*$L$26)/($L$24-$L$23))*(EXP(-$L$23*K131)-EXP(-$L$24*K131))+($L$21*EXP(-$L$24*K131)))</f>
        <v>7.11732164594215</v>
      </c>
      <c r="M131" s="5"/>
      <c r="N131" s="5"/>
      <c r="O131" s="5"/>
      <c r="P131" s="5"/>
      <c r="Q131" s="5"/>
      <c r="R131" s="5"/>
      <c r="S131" s="18" t="n">
        <v>98</v>
      </c>
      <c r="T131" s="19" t="n">
        <f aca="false">((S131*1000)/$B$8)/(60*60*24)</f>
        <v>4.53703703703704</v>
      </c>
      <c r="U131" s="19" t="n">
        <f aca="false">IF(S131&lt;$L$6,$B$4-((($B$18*$B$21)/($B$19-$B$18))*(EXP(-$B$18*T131)-EXP(-$B$19*T131))+$B$16*EXP(-$B$19*T131)),$B$4-((($L$23*$L$26)/($L$24-$L$23))*(EXP(-$L$23*T131)-EXP(-$L$24*T131))+($L$21*EXP(-$L$24*T131))))</f>
        <v>5.00586401875153</v>
      </c>
      <c r="V131" s="5"/>
      <c r="W131" s="5"/>
      <c r="X131" s="5"/>
      <c r="Y131" s="5"/>
      <c r="Z131" s="5"/>
      <c r="AA131" s="5"/>
    </row>
    <row r="132" customFormat="false" ht="15" hidden="false" customHeight="false" outlineLevel="0" collapsed="false">
      <c r="A132" s="19" t="n">
        <f aca="false">A131+$A$34</f>
        <v>8.00542261193001</v>
      </c>
      <c r="B132" s="19" t="n">
        <f aca="false">$B$4-((($B$18*$B$21)/($B$19-$B$18))*(EXP(-$B$18*A132)-EXP(-$B$19*A132))+$B$16*EXP(-$B$19*A132))</f>
        <v>7.86583204201418</v>
      </c>
      <c r="C132" s="5"/>
      <c r="D132" s="5"/>
      <c r="E132" s="5"/>
      <c r="F132" s="5"/>
      <c r="G132" s="5"/>
      <c r="H132" s="5"/>
      <c r="I132" s="5"/>
      <c r="J132" s="5"/>
      <c r="K132" s="19" t="n">
        <f aca="false">A132</f>
        <v>8.00542261193001</v>
      </c>
      <c r="L132" s="19" t="n">
        <f aca="false">$B$4-((($L$23*$L$26)/($L$24-$L$23))*(EXP(-$L$23*K132)-EXP(-$L$24*K132))+($L$21*EXP(-$L$24*K132)))</f>
        <v>7.15167803936869</v>
      </c>
      <c r="M132" s="5"/>
      <c r="N132" s="5"/>
      <c r="O132" s="5"/>
      <c r="P132" s="5"/>
      <c r="Q132" s="5"/>
      <c r="R132" s="5"/>
      <c r="S132" s="18" t="n">
        <v>99</v>
      </c>
      <c r="T132" s="19" t="n">
        <f aca="false">((S132*1000)/$B$8)/(60*60*24)</f>
        <v>4.58333333333333</v>
      </c>
      <c r="U132" s="19" t="n">
        <f aca="false">IF(S132&lt;$L$6,$B$4-((($B$18*$B$21)/($B$19-$B$18))*(EXP(-$B$18*T132)-EXP(-$B$19*T132))+$B$16*EXP(-$B$19*T132)),$B$4-((($L$23*$L$26)/($L$24-$L$23))*(EXP(-$L$23*T132)-EXP(-$L$24*T132))+($L$21*EXP(-$L$24*T132))))</f>
        <v>5.044524298232</v>
      </c>
      <c r="V132" s="5"/>
      <c r="W132" s="5"/>
      <c r="X132" s="5"/>
      <c r="Y132" s="5"/>
      <c r="Z132" s="5"/>
      <c r="AA132" s="5"/>
    </row>
    <row r="133" customFormat="false" ht="15" hidden="false" customHeight="false" outlineLevel="0" collapsed="false">
      <c r="A133" s="19" t="n">
        <f aca="false">A132+$A$34</f>
        <v>8.08628546660001</v>
      </c>
      <c r="B133" s="19" t="n">
        <f aca="false">$B$4-((($B$18*$B$21)/($B$19-$B$18))*(EXP(-$B$18*A133)-EXP(-$B$19*A133))+$B$16*EXP(-$B$19*A133))</f>
        <v>7.88141037097918</v>
      </c>
      <c r="C133" s="5"/>
      <c r="D133" s="5"/>
      <c r="E133" s="5"/>
      <c r="F133" s="5"/>
      <c r="G133" s="5"/>
      <c r="H133" s="5"/>
      <c r="I133" s="5"/>
      <c r="J133" s="5"/>
      <c r="K133" s="19" t="n">
        <f aca="false">A133</f>
        <v>8.08628546660001</v>
      </c>
      <c r="L133" s="19" t="n">
        <f aca="false">$B$4-((($L$23*$L$26)/($L$24-$L$23))*(EXP(-$L$23*K133)-EXP(-$L$24*K133))+($L$21*EXP(-$L$24*K133)))</f>
        <v>7.18542181755249</v>
      </c>
      <c r="M133" s="5"/>
      <c r="N133" s="5"/>
      <c r="O133" s="5"/>
      <c r="P133" s="5"/>
      <c r="Q133" s="5"/>
      <c r="R133" s="5"/>
      <c r="S133" s="18" t="n">
        <v>100</v>
      </c>
      <c r="T133" s="19" t="n">
        <f aca="false">((S133*1000)/$B$8)/(60*60*24)</f>
        <v>4.62962962962963</v>
      </c>
      <c r="U133" s="19" t="n">
        <f aca="false">IF(S133&lt;$L$6,$B$4-((($B$18*$B$21)/($B$19-$B$18))*(EXP(-$B$18*T133)-EXP(-$B$19*T133))+$B$16*EXP(-$B$19*T133)),$B$4-((($L$23*$L$26)/($L$24-$L$23))*(EXP(-$L$23*T133)-EXP(-$L$24*T133))+($L$21*EXP(-$L$24*T133))))</f>
        <v>5.08292494115468</v>
      </c>
      <c r="V133" s="5"/>
      <c r="W133" s="5"/>
      <c r="X133" s="5"/>
      <c r="Y133" s="5"/>
      <c r="Z133" s="5"/>
      <c r="AA133" s="5"/>
    </row>
    <row r="134" customFormat="false" ht="15" hidden="false" customHeight="false" outlineLevel="0" collapsed="false">
      <c r="A134" s="19" t="n">
        <f aca="false">A133+$A$34</f>
        <v>8.16714832127001</v>
      </c>
      <c r="B134" s="19" t="n">
        <f aca="false">$B$4-((($B$18*$B$21)/($B$19-$B$18))*(EXP(-$B$18*A134)-EXP(-$B$19*A134))+$B$16*EXP(-$B$19*A134))</f>
        <v>7.8967806267177</v>
      </c>
      <c r="C134" s="5"/>
      <c r="D134" s="5"/>
      <c r="E134" s="5"/>
      <c r="F134" s="5"/>
      <c r="G134" s="5"/>
      <c r="H134" s="5"/>
      <c r="I134" s="5"/>
      <c r="J134" s="5"/>
      <c r="K134" s="19" t="n">
        <f aca="false">A134</f>
        <v>8.16714832127001</v>
      </c>
      <c r="L134" s="19" t="n">
        <f aca="false">$B$4-((($L$23*$L$26)/($L$24-$L$23))*(EXP(-$L$23*K134)-EXP(-$L$24*K134))+($L$21*EXP(-$L$24*K134)))</f>
        <v>7.21856286410015</v>
      </c>
      <c r="M134" s="5"/>
      <c r="N134" s="5"/>
      <c r="O134" s="5"/>
      <c r="P134" s="5"/>
      <c r="Q134" s="5"/>
      <c r="R134" s="5"/>
      <c r="S134" s="18" t="n">
        <v>101</v>
      </c>
      <c r="T134" s="19" t="n">
        <f aca="false">((S134*1000)/$B$8)/(60*60*24)</f>
        <v>4.67592592592593</v>
      </c>
      <c r="U134" s="19" t="n">
        <f aca="false">IF(S134&lt;$L$6,$B$4-((($B$18*$B$21)/($B$19-$B$18))*(EXP(-$B$18*T134)-EXP(-$B$19*T134))+$B$16*EXP(-$B$19*T134)),$B$4-((($L$23*$L$26)/($L$24-$L$23))*(EXP(-$L$23*T134)-EXP(-$L$24*T134))+($L$21*EXP(-$L$24*T134))))</f>
        <v>5.12106245495435</v>
      </c>
      <c r="V134" s="5"/>
      <c r="W134" s="5"/>
      <c r="X134" s="5"/>
      <c r="Y134" s="5"/>
      <c r="Z134" s="5"/>
      <c r="AA134" s="5"/>
    </row>
    <row r="135" customFormat="false" ht="15" hidden="false" customHeight="false" outlineLevel="0" collapsed="false">
      <c r="A135" s="19" t="n">
        <f aca="false">A134+$A$34</f>
        <v>8.24801117594001</v>
      </c>
      <c r="B135" s="19" t="n">
        <f aca="false">$B$4-((($B$18*$B$21)/($B$19-$B$18))*(EXP(-$B$18*A135)-EXP(-$B$19*A135))+$B$16*EXP(-$B$19*A135))</f>
        <v>7.91194516093</v>
      </c>
      <c r="C135" s="5"/>
      <c r="D135" s="5"/>
      <c r="E135" s="5"/>
      <c r="F135" s="5"/>
      <c r="G135" s="5"/>
      <c r="H135" s="5"/>
      <c r="I135" s="5"/>
      <c r="J135" s="5"/>
      <c r="K135" s="19" t="n">
        <f aca="false">A135</f>
        <v>8.24801117594001</v>
      </c>
      <c r="L135" s="19" t="n">
        <f aca="false">$B$4-((($L$23*$L$26)/($L$24-$L$23))*(EXP(-$L$23*K135)-EXP(-$L$24*K135))+($L$21*EXP(-$L$24*K135)))</f>
        <v>7.25111098034105</v>
      </c>
      <c r="M135" s="5"/>
      <c r="N135" s="5"/>
      <c r="O135" s="5"/>
      <c r="P135" s="5"/>
      <c r="Q135" s="5"/>
      <c r="R135" s="5"/>
      <c r="S135" s="18" t="n">
        <v>102</v>
      </c>
      <c r="T135" s="19" t="n">
        <f aca="false">((S135*1000)/$B$8)/(60*60*24)</f>
        <v>4.72222222222222</v>
      </c>
      <c r="U135" s="19" t="n">
        <f aca="false">IF(S135&lt;$L$6,$B$4-((($B$18*$B$21)/($B$19-$B$18))*(EXP(-$B$18*T135)-EXP(-$B$19*T135))+$B$16*EXP(-$B$19*T135)),$B$4-((($L$23*$L$26)/($L$24-$L$23))*(EXP(-$L$23*T135)-EXP(-$L$24*T135))+($L$21*EXP(-$L$24*T135))))</f>
        <v>5.15893364500933</v>
      </c>
      <c r="V135" s="5"/>
      <c r="W135" s="5"/>
      <c r="X135" s="5"/>
      <c r="Y135" s="5"/>
      <c r="Z135" s="5"/>
      <c r="AA135" s="5"/>
    </row>
    <row r="136" customFormat="false" ht="15" hidden="false" customHeight="false" outlineLevel="0" collapsed="false">
      <c r="A136" s="19" t="n">
        <f aca="false">A135+$A$34</f>
        <v>8.32887403061001</v>
      </c>
      <c r="B136" s="19" t="n">
        <f aca="false">$B$4-((($B$18*$B$21)/($B$19-$B$18))*(EXP(-$B$18*A136)-EXP(-$B$19*A136))+$B$16*EXP(-$B$19*A136))</f>
        <v>7.92690633057007</v>
      </c>
      <c r="C136" s="5"/>
      <c r="D136" s="5"/>
      <c r="E136" s="5"/>
      <c r="F136" s="5"/>
      <c r="G136" s="5"/>
      <c r="H136" s="5"/>
      <c r="I136" s="5"/>
      <c r="J136" s="5"/>
      <c r="K136" s="19" t="n">
        <f aca="false">A136</f>
        <v>8.32887403061001</v>
      </c>
      <c r="L136" s="19" t="n">
        <f aca="false">$B$4-((($L$23*$L$26)/($L$24-$L$23))*(EXP(-$L$23*K136)-EXP(-$L$24*K136))+($L$21*EXP(-$L$24*K136)))</f>
        <v>7.28307587968225</v>
      </c>
      <c r="M136" s="5"/>
      <c r="N136" s="5"/>
      <c r="O136" s="5"/>
      <c r="P136" s="5"/>
      <c r="Q136" s="5"/>
      <c r="R136" s="5"/>
      <c r="S136" s="18" t="n">
        <v>103</v>
      </c>
      <c r="T136" s="19" t="n">
        <f aca="false">((S136*1000)/$B$8)/(60*60*24)</f>
        <v>4.76851851851852</v>
      </c>
      <c r="U136" s="19" t="n">
        <f aca="false">IF(S136&lt;$L$6,$B$4-((($B$18*$B$21)/($B$19-$B$18))*(EXP(-$B$18*T136)-EXP(-$B$19*T136))+$B$16*EXP(-$B$19*T136)),$B$4-((($L$23*$L$26)/($L$24-$L$23))*(EXP(-$L$23*T136)-EXP(-$L$24*T136))+($L$21*EXP(-$L$24*T136))))</f>
        <v>5.19653560056808</v>
      </c>
      <c r="V136" s="5"/>
      <c r="W136" s="5"/>
      <c r="X136" s="5"/>
      <c r="Y136" s="5"/>
      <c r="Z136" s="5"/>
      <c r="AA136" s="5"/>
    </row>
    <row r="137" customFormat="false" ht="15" hidden="false" customHeight="false" outlineLevel="0" collapsed="false">
      <c r="A137" s="19" t="n">
        <f aca="false">A136+$A$34</f>
        <v>8.40973688528001</v>
      </c>
      <c r="B137" s="19" t="n">
        <f aca="false">$B$4-((($B$18*$B$21)/($B$19-$B$18))*(EXP(-$B$18*A137)-EXP(-$B$19*A137))+$B$16*EXP(-$B$19*A137))</f>
        <v>7.94166649505575</v>
      </c>
      <c r="C137" s="5"/>
      <c r="D137" s="5"/>
      <c r="E137" s="5"/>
      <c r="F137" s="5"/>
      <c r="G137" s="5"/>
      <c r="H137" s="5"/>
      <c r="I137" s="5"/>
      <c r="J137" s="5"/>
      <c r="K137" s="19" t="n">
        <f aca="false">A137</f>
        <v>8.40973688528001</v>
      </c>
      <c r="L137" s="19" t="n">
        <f aca="false">$B$4-((($L$23*$L$26)/($L$24-$L$23))*(EXP(-$L$23*K137)-EXP(-$L$24*K137))+($L$21*EXP(-$L$24*K137)))</f>
        <v>7.3144671825823</v>
      </c>
      <c r="M137" s="5"/>
      <c r="N137" s="5"/>
      <c r="O137" s="5"/>
      <c r="P137" s="5"/>
      <c r="Q137" s="5"/>
      <c r="R137" s="5"/>
      <c r="S137" s="18" t="n">
        <v>104</v>
      </c>
      <c r="T137" s="19" t="n">
        <f aca="false">((S137*1000)/$B$8)/(60*60*24)</f>
        <v>4.81481481481482</v>
      </c>
      <c r="U137" s="19" t="n">
        <f aca="false">IF(S137&lt;$L$6,$B$4-((($B$18*$B$21)/($B$19-$B$18))*(EXP(-$B$18*T137)-EXP(-$B$19*T137))+$B$16*EXP(-$B$19*T137)),$B$4-((($L$23*$L$26)/($L$24-$L$23))*(EXP(-$L$23*T137)-EXP(-$L$24*T137))+($L$21*EXP(-$L$24*T137))))</f>
        <v>5.23386568128179</v>
      </c>
      <c r="V137" s="5"/>
      <c r="W137" s="5"/>
      <c r="X137" s="5"/>
      <c r="Y137" s="5"/>
      <c r="Z137" s="5"/>
      <c r="AA137" s="5"/>
    </row>
    <row r="138" customFormat="false" ht="15" hidden="false" customHeight="false" outlineLevel="0" collapsed="false">
      <c r="A138" s="19" t="n">
        <f aca="false">A137+$A$34</f>
        <v>8.49059973995001</v>
      </c>
      <c r="B138" s="19" t="n">
        <f aca="false">$B$4-((($B$18*$B$21)/($B$19-$B$18))*(EXP(-$B$18*A138)-EXP(-$B$19*A138))+$B$16*EXP(-$B$19*A138))</f>
        <v>7.95622801371289</v>
      </c>
      <c r="C138" s="5"/>
      <c r="D138" s="5"/>
      <c r="E138" s="5"/>
      <c r="F138" s="5"/>
      <c r="G138" s="5"/>
      <c r="H138" s="5"/>
      <c r="I138" s="5"/>
      <c r="J138" s="5"/>
      <c r="K138" s="19" t="n">
        <f aca="false">A138</f>
        <v>8.49059973995001</v>
      </c>
      <c r="L138" s="19" t="n">
        <f aca="false">$B$4-((($L$23*$L$26)/($L$24-$L$23))*(EXP(-$L$23*K138)-EXP(-$L$24*K138))+($L$21*EXP(-$L$24*K138)))</f>
        <v>7.34529441209543</v>
      </c>
      <c r="M138" s="5"/>
      <c r="N138" s="5"/>
      <c r="O138" s="5"/>
      <c r="P138" s="5"/>
      <c r="Q138" s="5"/>
      <c r="R138" s="5"/>
      <c r="S138" s="18" t="n">
        <v>105</v>
      </c>
      <c r="T138" s="19" t="n">
        <f aca="false">((S138*1000)/$B$8)/(60*60*24)</f>
        <v>4.86111111111111</v>
      </c>
      <c r="U138" s="19" t="n">
        <f aca="false">IF(S138&lt;$L$6,$B$4-((($B$18*$B$21)/($B$19-$B$18))*(EXP(-$B$18*T138)-EXP(-$B$19*T138))+$B$16*EXP(-$B$19*T138)),$B$4-((($L$23*$L$26)/($L$24-$L$23))*(EXP(-$L$23*T138)-EXP(-$L$24*T138))+($L$21*EXP(-$L$24*T138))))</f>
        <v>5.27092150431738</v>
      </c>
      <c r="V138" s="5"/>
      <c r="W138" s="5"/>
      <c r="X138" s="5"/>
      <c r="Y138" s="5"/>
      <c r="Z138" s="5"/>
      <c r="AA138" s="5"/>
    </row>
    <row r="139" customFormat="false" ht="15" hidden="false" customHeight="false" outlineLevel="0" collapsed="false">
      <c r="A139" s="19" t="n">
        <f aca="false">A138+$A$34</f>
        <v>8.57146259462001</v>
      </c>
      <c r="B139" s="19" t="n">
        <f aca="false">$B$4-((($B$18*$B$21)/($B$19-$B$18))*(EXP(-$B$18*A139)-EXP(-$B$19*A139))+$B$16*EXP(-$B$19*A139))</f>
        <v>7.97059324343634</v>
      </c>
      <c r="C139" s="5"/>
      <c r="D139" s="5"/>
      <c r="E139" s="5"/>
      <c r="F139" s="5"/>
      <c r="G139" s="5"/>
      <c r="H139" s="5"/>
      <c r="I139" s="5"/>
      <c r="J139" s="5"/>
      <c r="K139" s="19" t="n">
        <f aca="false">A139</f>
        <v>8.57146259462001</v>
      </c>
      <c r="L139" s="19" t="n">
        <f aca="false">$B$4-((($L$23*$L$26)/($L$24-$L$23))*(EXP(-$L$23*K139)-EXP(-$L$24*K139))+($L$21*EXP(-$L$24*K139)))</f>
        <v>7.37556698994126</v>
      </c>
      <c r="M139" s="5"/>
      <c r="N139" s="5"/>
      <c r="O139" s="5"/>
      <c r="P139" s="5"/>
      <c r="Q139" s="5"/>
      <c r="R139" s="5"/>
      <c r="S139" s="18" t="n">
        <v>106</v>
      </c>
      <c r="T139" s="19" t="n">
        <f aca="false">((S139*1000)/$B$8)/(60*60*24)</f>
        <v>4.90740740740741</v>
      </c>
      <c r="U139" s="19" t="n">
        <f aca="false">IF(S139&lt;$L$6,$B$4-((($B$18*$B$21)/($B$19-$B$18))*(EXP(-$B$18*T139)-EXP(-$B$19*T139))+$B$16*EXP(-$B$19*T139)),$B$4-((($L$23*$L$26)/($L$24-$L$23))*(EXP(-$L$23*T139)-EXP(-$L$24*T139))+($L$21*EXP(-$L$24*T139))))</f>
        <v>5.30770093202634</v>
      </c>
      <c r="V139" s="5"/>
      <c r="W139" s="5"/>
      <c r="X139" s="5"/>
      <c r="Y139" s="5"/>
      <c r="Z139" s="5"/>
      <c r="AA139" s="5"/>
    </row>
    <row r="140" customFormat="false" ht="15" hidden="false" customHeight="false" outlineLevel="0" collapsed="false">
      <c r="A140" s="19" t="n">
        <f aca="false">A139+$A$34</f>
        <v>8.65232544929001</v>
      </c>
      <c r="B140" s="19" t="n">
        <f aca="false">$B$4-((($B$18*$B$21)/($B$19-$B$18))*(EXP(-$B$18*A140)-EXP(-$B$19*A140))+$B$16*EXP(-$B$19*A140))</f>
        <v>7.98476453655164</v>
      </c>
      <c r="C140" s="5"/>
      <c r="D140" s="5"/>
      <c r="E140" s="5"/>
      <c r="F140" s="5"/>
      <c r="G140" s="5"/>
      <c r="H140" s="5"/>
      <c r="I140" s="5"/>
      <c r="J140" s="5"/>
      <c r="K140" s="19" t="n">
        <f aca="false">A140</f>
        <v>8.65232544929001</v>
      </c>
      <c r="L140" s="19" t="n">
        <f aca="false">$B$4-((($L$23*$L$26)/($L$24-$L$23))*(EXP(-$L$23*K140)-EXP(-$L$24*K140))+($L$21*EXP(-$L$24*K140)))</f>
        <v>7.4052942330585</v>
      </c>
      <c r="M140" s="5"/>
      <c r="N140" s="5"/>
      <c r="O140" s="5"/>
      <c r="P140" s="5"/>
      <c r="Q140" s="5"/>
      <c r="R140" s="5"/>
      <c r="S140" s="18" t="n">
        <v>107</v>
      </c>
      <c r="T140" s="19" t="n">
        <f aca="false">((S140*1000)/$B$8)/(60*60*24)</f>
        <v>4.9537037037037</v>
      </c>
      <c r="U140" s="19" t="n">
        <f aca="false">IF(S140&lt;$L$6,$B$4-((($B$18*$B$21)/($B$19-$B$18))*(EXP(-$B$18*T140)-EXP(-$B$19*T140))+$B$16*EXP(-$B$19*T140)),$B$4-((($L$23*$L$26)/($L$24-$L$23))*(EXP(-$L$23*T140)-EXP(-$L$24*T140))+($L$21*EXP(-$L$24*T140))))</f>
        <v>5.34420206014615</v>
      </c>
      <c r="V140" s="5"/>
      <c r="W140" s="5"/>
      <c r="X140" s="5"/>
      <c r="Y140" s="5"/>
      <c r="Z140" s="5"/>
      <c r="AA140" s="5"/>
    </row>
    <row r="141" customFormat="false" ht="15" hidden="false" customHeight="false" outlineLevel="0" collapsed="false">
      <c r="A141" s="19" t="n">
        <f aca="false">A140+$A$34</f>
        <v>8.73318830396002</v>
      </c>
      <c r="B141" s="19" t="n">
        <f aca="false">$B$4-((($B$18*$B$21)/($B$19-$B$18))*(EXP(-$B$18*A141)-EXP(-$B$19*A141))+$B$16*EXP(-$B$19*A141))</f>
        <v>7.99874423886251</v>
      </c>
      <c r="C141" s="5"/>
      <c r="D141" s="5"/>
      <c r="E141" s="5"/>
      <c r="F141" s="5"/>
      <c r="G141" s="5"/>
      <c r="H141" s="5"/>
      <c r="I141" s="5"/>
      <c r="J141" s="5"/>
      <c r="K141" s="19" t="n">
        <f aca="false">A141</f>
        <v>8.73318830396002</v>
      </c>
      <c r="L141" s="19" t="n">
        <f aca="false">$B$4-((($L$23*$L$26)/($L$24-$L$23))*(EXP(-$L$23*K141)-EXP(-$L$24*K141))+($L$21*EXP(-$L$24*K141)))</f>
        <v>7.43448535060407</v>
      </c>
      <c r="M141" s="5"/>
      <c r="N141" s="5"/>
      <c r="O141" s="5"/>
      <c r="P141" s="5"/>
      <c r="Q141" s="5"/>
      <c r="R141" s="5"/>
      <c r="S141" s="18" t="n">
        <v>108</v>
      </c>
      <c r="T141" s="19" t="n">
        <f aca="false">((S141*1000)/$B$8)/(60*60*24)</f>
        <v>5</v>
      </c>
      <c r="U141" s="19" t="n">
        <f aca="false">IF(S141&lt;$L$6,$B$4-((($B$18*$B$21)/($B$19-$B$18))*(EXP(-$B$18*T141)-EXP(-$B$19*T141))+$B$16*EXP(-$B$19*T141)),$B$4-((($L$23*$L$26)/($L$24-$L$23))*(EXP(-$L$23*T141)-EXP(-$L$24*T141))+($L$21*EXP(-$L$24*T141))))</f>
        <v>5.38042320651166</v>
      </c>
      <c r="V141" s="5"/>
      <c r="W141" s="5"/>
      <c r="X141" s="5"/>
      <c r="Y141" s="5"/>
      <c r="Z141" s="5"/>
      <c r="AA141" s="5"/>
    </row>
    <row r="142" customFormat="false" ht="15" hidden="false" customHeight="false" outlineLevel="0" collapsed="false">
      <c r="A142" s="19" t="n">
        <f aca="false">A141+$A$34</f>
        <v>8.81405115863002</v>
      </c>
      <c r="B142" s="19" t="n">
        <f aca="false">$B$4-((($B$18*$B$21)/($B$19-$B$18))*(EXP(-$B$18*A142)-EXP(-$B$19*A142))+$B$16*EXP(-$B$19*A142))</f>
        <v>8.0125346878704</v>
      </c>
      <c r="C142" s="5"/>
      <c r="D142" s="5"/>
      <c r="E142" s="5"/>
      <c r="F142" s="5"/>
      <c r="G142" s="5"/>
      <c r="H142" s="5"/>
      <c r="I142" s="5"/>
      <c r="J142" s="5"/>
      <c r="K142" s="19" t="n">
        <f aca="false">A142</f>
        <v>8.81405115863002</v>
      </c>
      <c r="L142" s="19" t="n">
        <f aca="false">$B$4-((($L$23*$L$26)/($L$24-$L$23))*(EXP(-$L$23*K142)-EXP(-$L$24*K142))+($L$21*EXP(-$L$24*K142)))</f>
        <v>7.46314944136192</v>
      </c>
      <c r="M142" s="5"/>
      <c r="N142" s="5"/>
      <c r="O142" s="5"/>
      <c r="P142" s="5"/>
      <c r="Q142" s="5"/>
      <c r="R142" s="5"/>
      <c r="S142" s="18" t="n">
        <v>109</v>
      </c>
      <c r="T142" s="19" t="n">
        <f aca="false">((S142*1000)/$B$8)/(60*60*24)</f>
        <v>5.0462962962963</v>
      </c>
      <c r="U142" s="19" t="n">
        <f aca="false">IF(S142&lt;$L$6,$B$4-((($B$18*$B$21)/($B$19-$B$18))*(EXP(-$B$18*T142)-EXP(-$B$19*T142))+$B$16*EXP(-$B$19*T142)),$B$4-((($L$23*$L$26)/($L$24-$L$23))*(EXP(-$L$23*T142)-EXP(-$L$24*T142))+($L$21*EXP(-$L$24*T142))))</f>
        <v>5.416362900255</v>
      </c>
      <c r="V142" s="5"/>
      <c r="W142" s="5"/>
      <c r="X142" s="5"/>
      <c r="Y142" s="5"/>
      <c r="Z142" s="5"/>
      <c r="AA142" s="5"/>
    </row>
    <row r="143" customFormat="false" ht="15" hidden="false" customHeight="false" outlineLevel="0" collapsed="false">
      <c r="A143" s="19" t="n">
        <f aca="false">A142+$A$34</f>
        <v>8.89491401330002</v>
      </c>
      <c r="B143" s="19" t="n">
        <f aca="false">$B$4-((($B$18*$B$21)/($B$19-$B$18))*(EXP(-$B$18*A143)-EXP(-$B$19*A143))+$B$16*EXP(-$B$19*A143))</f>
        <v>8.02613821115322</v>
      </c>
      <c r="C143" s="5"/>
      <c r="D143" s="5"/>
      <c r="E143" s="5"/>
      <c r="F143" s="5"/>
      <c r="G143" s="5"/>
      <c r="H143" s="5"/>
      <c r="I143" s="5"/>
      <c r="J143" s="5"/>
      <c r="K143" s="19" t="n">
        <f aca="false">A143</f>
        <v>8.89491401330002</v>
      </c>
      <c r="L143" s="19" t="n">
        <f aca="false">$B$4-((($L$23*$L$26)/($L$24-$L$23))*(EXP(-$L$23*K143)-EXP(-$L$24*K143))+($L$21*EXP(-$L$24*K143)))</f>
        <v>7.49129549152864</v>
      </c>
      <c r="M143" s="5"/>
      <c r="N143" s="5"/>
      <c r="O143" s="5"/>
      <c r="P143" s="5"/>
      <c r="Q143" s="5"/>
      <c r="R143" s="5"/>
      <c r="S143" s="18" t="n">
        <v>110</v>
      </c>
      <c r="T143" s="19" t="n">
        <f aca="false">((S143*1000)/$B$8)/(60*60*24)</f>
        <v>5.09259259259259</v>
      </c>
      <c r="U143" s="19" t="n">
        <f aca="false">IF(S143&lt;$L$6,$B$4-((($B$18*$B$21)/($B$19-$B$18))*(EXP(-$B$18*T143)-EXP(-$B$19*T143))+$B$16*EXP(-$B$19*T143)),$B$4-((($L$23*$L$26)/($L$24-$L$23))*(EXP(-$L$23*T143)-EXP(-$L$24*T143))+($L$21*EXP(-$L$24*T143))))</f>
        <v>5.45201987147341</v>
      </c>
      <c r="V143" s="5"/>
      <c r="W143" s="5"/>
      <c r="X143" s="5"/>
      <c r="Y143" s="5"/>
      <c r="Z143" s="5"/>
      <c r="AA143" s="5"/>
    </row>
    <row r="144" customFormat="false" ht="15" hidden="false" customHeight="false" outlineLevel="0" collapsed="false">
      <c r="A144" s="19" t="n">
        <f aca="false">A143+$A$34</f>
        <v>8.97577686797002</v>
      </c>
      <c r="B144" s="19" t="n">
        <f aca="false">$B$4-((($B$18*$B$21)/($B$19-$B$18))*(EXP(-$B$18*A144)-EXP(-$B$19*A144))+$B$16*EXP(-$B$19*A144))</f>
        <v>8.03955712489147</v>
      </c>
      <c r="C144" s="5"/>
      <c r="D144" s="5"/>
      <c r="E144" s="5"/>
      <c r="F144" s="5"/>
      <c r="G144" s="5"/>
      <c r="H144" s="5"/>
      <c r="I144" s="5"/>
      <c r="J144" s="5"/>
      <c r="K144" s="19" t="n">
        <f aca="false">A144</f>
        <v>8.97577686797002</v>
      </c>
      <c r="L144" s="19" t="n">
        <f aca="false">$B$4-((($L$23*$L$26)/($L$24-$L$23))*(EXP(-$L$23*K144)-EXP(-$L$24*K144))+($L$21*EXP(-$L$24*K144)))</f>
        <v>7.51893237284511</v>
      </c>
      <c r="M144" s="5"/>
      <c r="N144" s="5"/>
      <c r="O144" s="5"/>
      <c r="P144" s="5"/>
      <c r="Q144" s="5"/>
      <c r="R144" s="5"/>
      <c r="S144" s="18" t="n">
        <v>111</v>
      </c>
      <c r="T144" s="19" t="n">
        <f aca="false">((S144*1000)/$B$8)/(60*60*24)</f>
        <v>5.13888888888889</v>
      </c>
      <c r="U144" s="19" t="n">
        <f aca="false">IF(S144&lt;$L$6,$B$4-((($B$18*$B$21)/($B$19-$B$18))*(EXP(-$B$18*T144)-EXP(-$B$19*T144))+$B$16*EXP(-$B$19*T144)),$B$4-((($L$23*$L$26)/($L$24-$L$23))*(EXP(-$L$23*T144)-EXP(-$L$24*T144))+($L$21*EXP(-$L$24*T144))))</f>
        <v>5.48739304134514</v>
      </c>
      <c r="V144" s="5"/>
      <c r="W144" s="5"/>
      <c r="X144" s="5"/>
      <c r="Y144" s="5"/>
      <c r="Z144" s="5"/>
      <c r="AA144" s="5"/>
    </row>
    <row r="145" customFormat="false" ht="15" hidden="false" customHeight="false" outlineLevel="0" collapsed="false">
      <c r="A145" s="19" t="n">
        <f aca="false">A144+$A$34</f>
        <v>9.05663972264002</v>
      </c>
      <c r="B145" s="19" t="n">
        <f aca="false">$B$4-((($B$18*$B$21)/($B$19-$B$18))*(EXP(-$B$18*A145)-EXP(-$B$19*A145))+$B$16*EXP(-$B$19*A145))</f>
        <v>8.05279373253052</v>
      </c>
      <c r="C145" s="5"/>
      <c r="D145" s="5"/>
      <c r="E145" s="5"/>
      <c r="F145" s="5"/>
      <c r="G145" s="5"/>
      <c r="H145" s="5"/>
      <c r="I145" s="5"/>
      <c r="J145" s="5"/>
      <c r="K145" s="19" t="n">
        <f aca="false">A145</f>
        <v>9.05663972264002</v>
      </c>
      <c r="L145" s="19" t="n">
        <f aca="false">$B$4-((($L$23*$L$26)/($L$24-$L$23))*(EXP(-$L$23*K145)-EXP(-$L$24*K145))+($L$21*EXP(-$L$24*K145)))</f>
        <v>7.54606884104591</v>
      </c>
      <c r="M145" s="5"/>
      <c r="N145" s="5"/>
      <c r="O145" s="5"/>
      <c r="P145" s="5"/>
      <c r="Q145" s="5"/>
      <c r="R145" s="5"/>
      <c r="S145" s="18" t="n">
        <v>112</v>
      </c>
      <c r="T145" s="19" t="n">
        <f aca="false">((S145*1000)/$B$8)/(60*60*24)</f>
        <v>5.18518518518519</v>
      </c>
      <c r="U145" s="19" t="n">
        <f aca="false">IF(S145&lt;$L$6,$B$4-((($B$18*$B$21)/($B$19-$B$18))*(EXP(-$B$18*T145)-EXP(-$B$19*T145))+$B$16*EXP(-$B$19*T145)),$B$4-((($L$23*$L$26)/($L$24-$L$23))*(EXP(-$L$23*T145)-EXP(-$L$24*T145))+($L$21*EXP(-$L$24*T145))))</f>
        <v>5.5224815126747</v>
      </c>
      <c r="V145" s="5"/>
      <c r="W145" s="5"/>
      <c r="X145" s="5"/>
      <c r="Y145" s="5"/>
      <c r="Z145" s="5"/>
      <c r="AA145" s="5"/>
    </row>
    <row r="146" customFormat="false" ht="15" hidden="false" customHeight="false" outlineLevel="0" collapsed="false">
      <c r="A146" s="19" t="n">
        <f aca="false">A145+$A$34</f>
        <v>9.13750257731002</v>
      </c>
      <c r="B146" s="19" t="n">
        <f aca="false">$B$4-((($B$18*$B$21)/($B$19-$B$18))*(EXP(-$B$18*A146)-EXP(-$B$19*A146))+$B$16*EXP(-$B$19*A146))</f>
        <v>8.06585032356909</v>
      </c>
      <c r="C146" s="5"/>
      <c r="D146" s="5"/>
      <c r="E146" s="5"/>
      <c r="F146" s="5"/>
      <c r="G146" s="5"/>
      <c r="H146" s="5"/>
      <c r="I146" s="5"/>
      <c r="J146" s="5"/>
      <c r="K146" s="19" t="n">
        <f aca="false">A146</f>
        <v>9.13750257731002</v>
      </c>
      <c r="L146" s="19" t="n">
        <f aca="false">$B$4-((($L$23*$L$26)/($L$24-$L$23))*(EXP(-$L$23*K146)-EXP(-$L$24*K146))+($L$21*EXP(-$L$24*K146)))</f>
        <v>7.57271353460032</v>
      </c>
      <c r="M146" s="5"/>
      <c r="N146" s="5"/>
      <c r="O146" s="5"/>
      <c r="P146" s="5"/>
      <c r="Q146" s="5"/>
      <c r="R146" s="5"/>
      <c r="S146" s="18" t="n">
        <v>113</v>
      </c>
      <c r="T146" s="19" t="n">
        <f aca="false">((S146*1000)/$B$8)/(60*60*24)</f>
        <v>5.23148148148148</v>
      </c>
      <c r="U146" s="19" t="n">
        <f aca="false">IF(S146&lt;$L$6,$B$4-((($B$18*$B$21)/($B$19-$B$18))*(EXP(-$B$18*T146)-EXP(-$B$19*T146))+$B$16*EXP(-$B$19*T146)),$B$4-((($L$23*$L$26)/($L$24-$L$23))*(EXP(-$L$23*T146)-EXP(-$L$24*T146))+($L$21*EXP(-$L$24*T146))))</f>
        <v>5.55728456084909</v>
      </c>
      <c r="V146" s="5"/>
      <c r="W146" s="5"/>
      <c r="X146" s="5"/>
      <c r="Y146" s="5"/>
      <c r="Z146" s="5"/>
      <c r="AA146" s="5"/>
    </row>
    <row r="147" customFormat="false" ht="15" hidden="false" customHeight="false" outlineLevel="0" collapsed="false">
      <c r="A147" s="19" t="n">
        <f aca="false">A146+$A$34</f>
        <v>9.21836543198002</v>
      </c>
      <c r="B147" s="19" t="n">
        <f aca="false">$B$4-((($B$18*$B$21)/($B$19-$B$18))*(EXP(-$B$18*A147)-EXP(-$B$19*A147))+$B$16*EXP(-$B$19*A147))</f>
        <v>8.07872917246429</v>
      </c>
      <c r="C147" s="5"/>
      <c r="D147" s="5"/>
      <c r="E147" s="5"/>
      <c r="F147" s="5"/>
      <c r="G147" s="5"/>
      <c r="H147" s="5"/>
      <c r="I147" s="5"/>
      <c r="J147" s="5"/>
      <c r="K147" s="19" t="n">
        <f aca="false">A147</f>
        <v>9.21836543198002</v>
      </c>
      <c r="L147" s="19" t="n">
        <f aca="false">$B$4-((($L$23*$L$26)/($L$24-$L$23))*(EXP(-$L$23*K147)-EXP(-$L$24*K147))+($L$21*EXP(-$L$24*K147)))</f>
        <v>7.5988749737205</v>
      </c>
      <c r="M147" s="5"/>
      <c r="N147" s="5"/>
      <c r="O147" s="5"/>
      <c r="P147" s="5"/>
      <c r="Q147" s="5"/>
      <c r="R147" s="5"/>
      <c r="S147" s="18" t="n">
        <v>114</v>
      </c>
      <c r="T147" s="19" t="n">
        <f aca="false">((S147*1000)/$B$8)/(60*60*24)</f>
        <v>5.27777777777778</v>
      </c>
      <c r="U147" s="19" t="n">
        <f aca="false">IF(S147&lt;$L$6,$B$4-((($B$18*$B$21)/($B$19-$B$18))*(EXP(-$B$18*T147)-EXP(-$B$19*T147))+$B$16*EXP(-$B$19*T147)),$B$4-((($L$23*$L$26)/($L$24-$L$23))*(EXP(-$L$23*T147)-EXP(-$L$24*T147))+($L$21*EXP(-$L$24*T147))))</f>
        <v>5.59180162518778</v>
      </c>
      <c r="V147" s="5"/>
      <c r="W147" s="5"/>
      <c r="X147" s="5"/>
      <c r="Y147" s="5"/>
      <c r="Z147" s="5"/>
      <c r="AA147" s="5"/>
    </row>
    <row r="148" customFormat="false" ht="15" hidden="false" customHeight="false" outlineLevel="0" collapsed="false">
      <c r="A148" s="19" t="n">
        <f aca="false">A147+$A$34</f>
        <v>9.29922828665002</v>
      </c>
      <c r="B148" s="19" t="n">
        <f aca="false">$B$4-((($B$18*$B$21)/($B$19-$B$18))*(EXP(-$B$18*A148)-EXP(-$B$19*A148))+$B$16*EXP(-$B$19*A148))</f>
        <v>8.09143253764441</v>
      </c>
      <c r="C148" s="5"/>
      <c r="D148" s="5"/>
      <c r="E148" s="5"/>
      <c r="F148" s="5"/>
      <c r="G148" s="5"/>
      <c r="H148" s="5"/>
      <c r="I148" s="5"/>
      <c r="J148" s="5"/>
      <c r="K148" s="19" t="n">
        <f aca="false">A148</f>
        <v>9.29922828665002</v>
      </c>
      <c r="L148" s="19" t="n">
        <f aca="false">$B$4-((($L$23*$L$26)/($L$24-$L$23))*(EXP(-$L$23*K148)-EXP(-$L$24*K148))+($L$21*EXP(-$L$24*K148)))</f>
        <v>7.62456155961444</v>
      </c>
      <c r="M148" s="5"/>
      <c r="N148" s="5"/>
      <c r="O148" s="5"/>
      <c r="P148" s="5"/>
      <c r="Q148" s="5"/>
      <c r="R148" s="5"/>
      <c r="S148" s="18" t="n">
        <v>115</v>
      </c>
      <c r="T148" s="19" t="n">
        <f aca="false">((S148*1000)/$B$8)/(60*60*24)</f>
        <v>5.32407407407407</v>
      </c>
      <c r="U148" s="19" t="n">
        <f aca="false">IF(S148&lt;$L$6,$B$4-((($B$18*$B$21)/($B$19-$B$18))*(EXP(-$B$18*T148)-EXP(-$B$19*T148))+$B$16*EXP(-$B$19*T148)),$B$4-((($L$23*$L$26)/($L$24-$L$23))*(EXP(-$L$23*T148)-EXP(-$L$24*T148))+($L$21*EXP(-$L$24*T148))))</f>
        <v>5.62603230066987</v>
      </c>
      <c r="V148" s="5"/>
      <c r="W148" s="5"/>
      <c r="X148" s="5"/>
      <c r="Y148" s="5"/>
      <c r="Z148" s="5"/>
      <c r="AA148" s="5"/>
    </row>
    <row r="149" customFormat="false" ht="15" hidden="false" customHeight="false" outlineLevel="0" collapsed="false">
      <c r="A149" s="19" t="n">
        <f aca="false">A148+$A$34</f>
        <v>9.38009114132002</v>
      </c>
      <c r="B149" s="19" t="n">
        <f aca="false">$B$4-((($B$18*$B$21)/($B$19-$B$18))*(EXP(-$B$18*A149)-EXP(-$B$19*A149))+$B$16*EXP(-$B$19*A149))</f>
        <v>8.10396266062143</v>
      </c>
      <c r="C149" s="5"/>
      <c r="D149" s="5"/>
      <c r="E149" s="5"/>
      <c r="F149" s="5"/>
      <c r="G149" s="5"/>
      <c r="H149" s="5"/>
      <c r="I149" s="5"/>
      <c r="J149" s="5"/>
      <c r="K149" s="19" t="n">
        <f aca="false">A149</f>
        <v>9.38009114132002</v>
      </c>
      <c r="L149" s="19" t="n">
        <f aca="false">$B$4-((($L$23*$L$26)/($L$24-$L$23))*(EXP(-$L$23*K149)-EXP(-$L$24*K149))+($L$21*EXP(-$L$24*K149)))</f>
        <v>7.64978157396295</v>
      </c>
      <c r="M149" s="5"/>
      <c r="N149" s="5"/>
      <c r="O149" s="5"/>
      <c r="P149" s="5"/>
      <c r="Q149" s="5"/>
      <c r="R149" s="5"/>
      <c r="S149" s="18" t="n">
        <v>116</v>
      </c>
      <c r="T149" s="19" t="n">
        <f aca="false">((S149*1000)/$B$8)/(60*60*24)</f>
        <v>5.37037037037037</v>
      </c>
      <c r="U149" s="19" t="n">
        <f aca="false">IF(S149&lt;$L$6,$B$4-((($B$18*$B$21)/($B$19-$B$18))*(EXP(-$B$18*T149)-EXP(-$B$19*T149))+$B$16*EXP(-$B$19*T149)),$B$4-((($L$23*$L$26)/($L$24-$L$23))*(EXP(-$L$23*T149)-EXP(-$L$24*T149))+($L$21*EXP(-$L$24*T149))))</f>
        <v>5.65997633002226</v>
      </c>
      <c r="V149" s="5"/>
      <c r="W149" s="5"/>
      <c r="X149" s="5"/>
      <c r="Y149" s="5"/>
      <c r="Z149" s="5"/>
      <c r="AA149" s="5"/>
    </row>
    <row r="150" customFormat="false" ht="15" hidden="false" customHeight="false" outlineLevel="0" collapsed="false">
      <c r="A150" s="19" t="n">
        <f aca="false">A149+$A$34</f>
        <v>9.46095399599002</v>
      </c>
      <c r="B150" s="19" t="n">
        <f aca="false">$B$4-((($B$18*$B$21)/($B$19-$B$18))*(EXP(-$B$18*A150)-EXP(-$B$19*A150))+$B$16*EXP(-$B$19*A150))</f>
        <v>8.11632176519549</v>
      </c>
      <c r="C150" s="5"/>
      <c r="D150" s="5"/>
      <c r="E150" s="5"/>
      <c r="F150" s="5"/>
      <c r="G150" s="5"/>
      <c r="H150" s="5"/>
      <c r="I150" s="5"/>
      <c r="J150" s="5"/>
      <c r="K150" s="19" t="n">
        <f aca="false">A150</f>
        <v>9.46095399599002</v>
      </c>
      <c r="L150" s="19" t="n">
        <f aca="false">$B$4-((($L$23*$L$26)/($L$24-$L$23))*(EXP(-$L$23*K150)-EXP(-$L$24*K150))+($L$21*EXP(-$L$24*K150)))</f>
        <v>7.67454317860126</v>
      </c>
      <c r="M150" s="5"/>
      <c r="N150" s="5"/>
      <c r="O150" s="5"/>
      <c r="P150" s="5"/>
      <c r="Q150" s="5"/>
      <c r="R150" s="5"/>
      <c r="S150" s="18" t="n">
        <v>117</v>
      </c>
      <c r="T150" s="19" t="n">
        <f aca="false">((S150*1000)/$B$8)/(60*60*24)</f>
        <v>5.41666666666667</v>
      </c>
      <c r="U150" s="19" t="n">
        <f aca="false">IF(S150&lt;$L$6,$B$4-((($B$18*$B$21)/($B$19-$B$18))*(EXP(-$B$18*T150)-EXP(-$B$19*T150))+$B$16*EXP(-$B$19*T150)),$B$4-((($L$23*$L$26)/($L$24-$L$23))*(EXP(-$L$23*T150)-EXP(-$L$24*T150))+($L$21*EXP(-$L$24*T150))))</f>
        <v>5.69363359615385</v>
      </c>
      <c r="V150" s="5"/>
      <c r="W150" s="5"/>
      <c r="X150" s="5"/>
      <c r="Y150" s="5"/>
      <c r="Z150" s="5"/>
      <c r="AA150" s="5"/>
    </row>
    <row r="151" customFormat="false" ht="15" hidden="false" customHeight="false" outlineLevel="0" collapsed="false">
      <c r="A151" s="19" t="n">
        <f aca="false">A150+$A$34</f>
        <v>9.54181685066002</v>
      </c>
      <c r="B151" s="19" t="n">
        <f aca="false">$B$4-((($B$18*$B$21)/($B$19-$B$18))*(EXP(-$B$18*A151)-EXP(-$B$19*A151))+$B$16*EXP(-$B$19*A151))</f>
        <v>8.12851205674452</v>
      </c>
      <c r="C151" s="5"/>
      <c r="D151" s="5"/>
      <c r="E151" s="5"/>
      <c r="F151" s="5"/>
      <c r="G151" s="5"/>
      <c r="H151" s="5"/>
      <c r="I151" s="5"/>
      <c r="J151" s="5"/>
      <c r="K151" s="19" t="n">
        <f aca="false">A151</f>
        <v>9.54181685066002</v>
      </c>
      <c r="L151" s="19" t="n">
        <f aca="false">$B$4-((($L$23*$L$26)/($L$24-$L$23))*(EXP(-$L$23*K151)-EXP(-$L$24*K151))+($L$21*EXP(-$L$24*K151)))</f>
        <v>7.69885441538763</v>
      </c>
      <c r="M151" s="5"/>
      <c r="N151" s="5"/>
      <c r="O151" s="5"/>
      <c r="P151" s="5"/>
      <c r="Q151" s="5"/>
      <c r="R151" s="5"/>
      <c r="S151" s="18" t="n">
        <v>118</v>
      </c>
      <c r="T151" s="19" t="n">
        <f aca="false">((S151*1000)/$B$8)/(60*60*24)</f>
        <v>5.46296296296296</v>
      </c>
      <c r="U151" s="19" t="n">
        <f aca="false">IF(S151&lt;$L$6,$B$4-((($B$18*$B$21)/($B$19-$B$18))*(EXP(-$B$18*T151)-EXP(-$B$19*T151))+$B$16*EXP(-$B$19*T151)),$B$4-((($L$23*$L$26)/($L$24-$L$23))*(EXP(-$L$23*T151)-EXP(-$L$24*T151))+($L$21*EXP(-$L$24*T151))))</f>
        <v>5.72700411492083</v>
      </c>
      <c r="V151" s="5"/>
      <c r="W151" s="5"/>
      <c r="X151" s="5"/>
      <c r="Y151" s="5"/>
      <c r="Z151" s="5"/>
      <c r="AA151" s="5"/>
    </row>
    <row r="152" customFormat="false" ht="15" hidden="false" customHeight="false" outlineLevel="0" collapsed="false">
      <c r="A152" s="19" t="n">
        <f aca="false">A151+$A$34</f>
        <v>9.62267970533002</v>
      </c>
      <c r="B152" s="19" t="n">
        <f aca="false">$B$4-((($B$18*$B$21)/($B$19-$B$18))*(EXP(-$B$18*A152)-EXP(-$B$19*A152))+$B$16*EXP(-$B$19*A152))</f>
        <v>8.14053572159239</v>
      </c>
      <c r="C152" s="5"/>
      <c r="D152" s="5"/>
      <c r="E152" s="5"/>
      <c r="F152" s="5"/>
      <c r="G152" s="5"/>
      <c r="H152" s="5"/>
      <c r="I152" s="5"/>
      <c r="J152" s="5"/>
      <c r="K152" s="19" t="n">
        <f aca="false">A152</f>
        <v>9.62267970533002</v>
      </c>
      <c r="L152" s="19" t="n">
        <f aca="false">$B$4-((($L$23*$L$26)/($L$24-$L$23))*(EXP(-$L$23*K152)-EXP(-$L$24*K152))+($L$21*EXP(-$L$24*K152)))</f>
        <v>7.72272320624236</v>
      </c>
      <c r="M152" s="5"/>
      <c r="N152" s="5"/>
      <c r="O152" s="5"/>
      <c r="P152" s="5"/>
      <c r="Q152" s="5"/>
      <c r="R152" s="5"/>
      <c r="S152" s="18" t="n">
        <v>119</v>
      </c>
      <c r="T152" s="19" t="n">
        <f aca="false">((S152*1000)/$B$8)/(60*60*24)</f>
        <v>5.50925925925926</v>
      </c>
      <c r="U152" s="19" t="n">
        <f aca="false">IF(S152&lt;$L$6,$B$4-((($B$18*$B$21)/($B$19-$B$18))*(EXP(-$B$18*T152)-EXP(-$B$19*T152))+$B$16*EXP(-$B$19*T152)),$B$4-((($L$23*$L$26)/($L$24-$L$23))*(EXP(-$L$23*T152)-EXP(-$L$24*T152))+($L$21*EXP(-$L$24*T152))))</f>
        <v>5.76008802820934</v>
      </c>
      <c r="V152" s="5"/>
      <c r="W152" s="5"/>
      <c r="X152" s="5"/>
      <c r="Y152" s="5"/>
      <c r="Z152" s="5"/>
      <c r="AA152" s="5"/>
    </row>
    <row r="153" customFormat="false" ht="15" hidden="false" customHeight="false" outlineLevel="0" collapsed="false">
      <c r="A153" s="19" t="n">
        <f aca="false">A152+$A$34</f>
        <v>9.70354256000002</v>
      </c>
      <c r="B153" s="19" t="n">
        <f aca="false">$B$4-((($B$18*$B$21)/($B$19-$B$18))*(EXP(-$B$18*A153)-EXP(-$B$19*A153))+$B$16*EXP(-$B$19*A153))</f>
        <v>8.15239492644955</v>
      </c>
      <c r="C153" s="5"/>
      <c r="D153" s="5"/>
      <c r="E153" s="5"/>
      <c r="F153" s="5"/>
      <c r="G153" s="5"/>
      <c r="H153" s="5"/>
      <c r="I153" s="5"/>
      <c r="J153" s="5"/>
      <c r="K153" s="19" t="n">
        <f aca="false">A153</f>
        <v>9.70354256000002</v>
      </c>
      <c r="L153" s="19" t="n">
        <f aca="false">$B$4-((($L$23*$L$26)/($L$24-$L$23))*(EXP(-$L$23*K153)-EXP(-$L$24*K153))+($L$21*EXP(-$L$24*K153)))</f>
        <v>7.74615735334209</v>
      </c>
      <c r="M153" s="5"/>
      <c r="N153" s="5"/>
      <c r="O153" s="5"/>
      <c r="P153" s="5"/>
      <c r="Q153" s="5"/>
      <c r="R153" s="5"/>
      <c r="S153" s="18" t="n">
        <v>120</v>
      </c>
      <c r="T153" s="19" t="n">
        <f aca="false">((S153*1000)/$B$8)/(60*60*24)</f>
        <v>5.55555555555556</v>
      </c>
      <c r="U153" s="19" t="n">
        <f aca="false">IF(S153&lt;$L$6,$B$4-((($B$18*$B$21)/($B$19-$B$18))*(EXP(-$B$18*T153)-EXP(-$B$19*T153))+$B$16*EXP(-$B$19*T153)),$B$4-((($L$23*$L$26)/($L$24-$L$23))*(EXP(-$L$23*T153)-EXP(-$L$24*T153))+($L$21*EXP(-$L$24*T153))))</f>
        <v>5.79288559732184</v>
      </c>
      <c r="V153" s="5"/>
      <c r="W153" s="5"/>
      <c r="X153" s="5"/>
      <c r="Y153" s="5"/>
      <c r="Z153" s="5"/>
      <c r="AA153" s="5"/>
    </row>
    <row r="154" customFormat="false" ht="15" hidden="false" customHeight="false" outlineLevel="0" collapsed="false">
      <c r="A154" s="19" t="n">
        <f aca="false">A153+$A$34</f>
        <v>9.78440541467002</v>
      </c>
      <c r="B154" s="19" t="n">
        <f aca="false">$B$4-((($B$18*$B$21)/($B$19-$B$18))*(EXP(-$B$18*A154)-EXP(-$B$19*A154))+$B$16*EXP(-$B$19*A154))</f>
        <v>8.16409181792066</v>
      </c>
      <c r="C154" s="5"/>
      <c r="D154" s="5"/>
      <c r="E154" s="5"/>
      <c r="F154" s="5"/>
      <c r="G154" s="5"/>
      <c r="H154" s="5"/>
      <c r="I154" s="5"/>
      <c r="J154" s="5"/>
      <c r="K154" s="19" t="n">
        <f aca="false">A154</f>
        <v>9.78440541467002</v>
      </c>
      <c r="L154" s="19" t="n">
        <f aca="false">$B$4-((($L$23*$L$26)/($L$24-$L$23))*(EXP(-$L$23*K154)-EXP(-$L$24*K154))+($L$21*EXP(-$L$24*K154)))</f>
        <v>7.76916453945515</v>
      </c>
      <c r="M154" s="5"/>
      <c r="N154" s="5"/>
      <c r="O154" s="5"/>
      <c r="P154" s="5"/>
      <c r="Q154" s="5"/>
      <c r="R154" s="5"/>
      <c r="S154" s="18" t="n">
        <v>121</v>
      </c>
      <c r="T154" s="19" t="n">
        <f aca="false">((S154*1000)/$B$8)/(60*60*24)</f>
        <v>5.60185185185185</v>
      </c>
      <c r="U154" s="19" t="n">
        <f aca="false">IF(S154&lt;$L$6,$B$4-((($B$18*$B$21)/($B$19-$B$18))*(EXP(-$B$18*T154)-EXP(-$B$19*T154))+$B$16*EXP(-$B$19*T154)),$B$4-((($L$23*$L$26)/($L$24-$L$23))*(EXP(-$L$23*T154)-EXP(-$L$24*T154))+($L$21*EXP(-$L$24*T154))))</f>
        <v>5.82539719665445</v>
      </c>
      <c r="V154" s="5"/>
      <c r="W154" s="5"/>
      <c r="X154" s="5"/>
      <c r="Y154" s="5"/>
      <c r="Z154" s="5"/>
      <c r="AA154" s="5"/>
    </row>
    <row r="155" customFormat="false" ht="15" hidden="false" customHeight="false" outlineLevel="0" collapsed="false">
      <c r="A155" s="19" t="n">
        <f aca="false">A154+$A$34</f>
        <v>9.86526826934002</v>
      </c>
      <c r="B155" s="19" t="n">
        <f aca="false">$B$4-((($B$18*$B$21)/($B$19-$B$18))*(EXP(-$B$18*A155)-EXP(-$B$19*A155))+$B$16*EXP(-$B$19*A155))</f>
        <v>8.1756285220739</v>
      </c>
      <c r="C155" s="5"/>
      <c r="D155" s="5"/>
      <c r="E155" s="5"/>
      <c r="F155" s="5"/>
      <c r="G155" s="5"/>
      <c r="H155" s="5"/>
      <c r="I155" s="5"/>
      <c r="J155" s="5"/>
      <c r="K155" s="19" t="n">
        <f aca="false">A155</f>
        <v>9.86526826934002</v>
      </c>
      <c r="L155" s="19" t="n">
        <f aca="false">$B$4-((($L$23*$L$26)/($L$24-$L$23))*(EXP(-$L$23*K155)-EXP(-$L$24*K155))+($L$21*EXP(-$L$24*K155)))</f>
        <v>7.79175232840518</v>
      </c>
      <c r="M155" s="5"/>
      <c r="N155" s="5"/>
      <c r="O155" s="5"/>
      <c r="P155" s="5"/>
      <c r="Q155" s="5"/>
      <c r="R155" s="5"/>
      <c r="S155" s="18" t="n">
        <v>122</v>
      </c>
      <c r="T155" s="19" t="n">
        <f aca="false">((S155*1000)/$B$8)/(60*60*24)</f>
        <v>5.64814814814815</v>
      </c>
      <c r="U155" s="19" t="n">
        <f aca="false">IF(S155&lt;$L$6,$B$4-((($B$18*$B$21)/($B$19-$B$18))*(EXP(-$B$18*T155)-EXP(-$B$19*T155))+$B$16*EXP(-$B$19*T155)),$B$4-((($L$23*$L$26)/($L$24-$L$23))*(EXP(-$L$23*T155)-EXP(-$L$24*T155))+($L$21*EXP(-$L$24*T155))))</f>
        <v>5.8576233076529</v>
      </c>
      <c r="V155" s="5"/>
      <c r="W155" s="5"/>
      <c r="X155" s="5"/>
      <c r="Y155" s="5"/>
      <c r="Z155" s="5"/>
      <c r="AA155" s="5"/>
    </row>
    <row r="156" customFormat="false" ht="15" hidden="false" customHeight="false" outlineLevel="0" collapsed="false">
      <c r="A156" s="19" t="n">
        <f aca="false">A155+$A$34</f>
        <v>9.94613112401002</v>
      </c>
      <c r="B156" s="19" t="n">
        <f aca="false">$B$4-((($B$18*$B$21)/($B$19-$B$18))*(EXP(-$B$18*A156)-EXP(-$B$19*A156))+$B$16*EXP(-$B$19*A156))</f>
        <v>8.18700714406728</v>
      </c>
      <c r="C156" s="5"/>
      <c r="D156" s="5"/>
      <c r="E156" s="5"/>
      <c r="F156" s="5"/>
      <c r="G156" s="5"/>
      <c r="H156" s="5"/>
      <c r="I156" s="5"/>
      <c r="J156" s="5"/>
      <c r="K156" s="19" t="n">
        <f aca="false">A156</f>
        <v>9.94613112401002</v>
      </c>
      <c r="L156" s="19" t="n">
        <f aca="false">$B$4-((($L$23*$L$26)/($L$24-$L$23))*(EXP(-$L$23*K156)-EXP(-$L$24*K156))+($L$21*EXP(-$L$24*K156)))</f>
        <v>7.81392816565074</v>
      </c>
      <c r="M156" s="5"/>
      <c r="N156" s="5"/>
      <c r="O156" s="5"/>
      <c r="P156" s="5"/>
      <c r="Q156" s="5"/>
      <c r="R156" s="5"/>
      <c r="S156" s="18" t="n">
        <v>123</v>
      </c>
      <c r="T156" s="19" t="n">
        <f aca="false">((S156*1000)/$B$8)/(60*60*24)</f>
        <v>5.69444444444445</v>
      </c>
      <c r="U156" s="19" t="n">
        <f aca="false">IF(S156&lt;$L$6,$B$4-((($B$18*$B$21)/($B$19-$B$18))*(EXP(-$B$18*T156)-EXP(-$B$19*T156))+$B$16*EXP(-$B$19*T156)),$B$4-((($L$23*$L$26)/($L$24-$L$23))*(EXP(-$L$23*T156)-EXP(-$L$24*T156))+($L$21*EXP(-$L$24*T156))))</f>
        <v>5.88956451303527</v>
      </c>
      <c r="V156" s="5"/>
      <c r="W156" s="5"/>
      <c r="X156" s="5"/>
      <c r="Y156" s="5"/>
      <c r="Z156" s="5"/>
      <c r="AA156" s="5"/>
    </row>
    <row r="157" customFormat="false" ht="15" hidden="false" customHeight="false" outlineLevel="0" collapsed="false">
      <c r="A157" s="19" t="n">
        <f aca="false">A156+$A$34</f>
        <v>10.02699397868</v>
      </c>
      <c r="B157" s="19" t="n">
        <f aca="false">$B$4-((($B$18*$B$21)/($B$19-$B$18))*(EXP(-$B$18*A157)-EXP(-$B$19*A157))+$B$16*EXP(-$B$19*A157))</f>
        <v>8.19822976782738</v>
      </c>
      <c r="C157" s="5"/>
      <c r="D157" s="5"/>
      <c r="E157" s="5"/>
      <c r="F157" s="5"/>
      <c r="G157" s="5"/>
      <c r="H157" s="5"/>
      <c r="I157" s="5"/>
      <c r="J157" s="5"/>
      <c r="K157" s="19" t="n">
        <f aca="false">A157</f>
        <v>10.02699397868</v>
      </c>
      <c r="L157" s="19" t="n">
        <f aca="false">$B$4-((($L$23*$L$26)/($L$24-$L$23))*(EXP(-$L$23*K157)-EXP(-$L$24*K157))+($L$21*EXP(-$L$24*K157)))</f>
        <v>7.83569937897009</v>
      </c>
      <c r="M157" s="5"/>
      <c r="N157" s="5"/>
      <c r="O157" s="5"/>
      <c r="P157" s="5"/>
      <c r="Q157" s="5"/>
      <c r="R157" s="5"/>
      <c r="S157" s="18" t="n">
        <v>124</v>
      </c>
      <c r="T157" s="19" t="n">
        <f aca="false">((S157*1000)/$B$8)/(60*60*24)</f>
        <v>5.74074074074074</v>
      </c>
      <c r="U157" s="19" t="n">
        <f aca="false">IF(S157&lt;$L$6,$B$4-((($B$18*$B$21)/($B$19-$B$18))*(EXP(-$B$18*T157)-EXP(-$B$19*T157))+$B$16*EXP(-$B$19*T157)),$B$4-((($L$23*$L$26)/($L$24-$L$23))*(EXP(-$L$23*T157)-EXP(-$L$24*T157))+($L$21*EXP(-$L$24*T157))))</f>
        <v>5.92122149127025</v>
      </c>
      <c r="V157" s="5"/>
      <c r="W157" s="5"/>
      <c r="X157" s="5"/>
      <c r="Y157" s="5"/>
      <c r="Z157" s="5"/>
      <c r="AA157" s="5"/>
    </row>
    <row r="158" customFormat="false" ht="15" hidden="false" customHeight="false" outlineLevel="0" collapsed="false">
      <c r="A158" s="19" t="n">
        <f aca="false">A157+$A$34</f>
        <v>10.10785683335</v>
      </c>
      <c r="B158" s="19" t="n">
        <f aca="false">$B$4-((($B$18*$B$21)/($B$19-$B$18))*(EXP(-$B$18*A158)-EXP(-$B$19*A158))+$B$16*EXP(-$B$19*A158))</f>
        <v>8.2092984557765</v>
      </c>
      <c r="C158" s="5"/>
      <c r="D158" s="5"/>
      <c r="E158" s="5"/>
      <c r="F158" s="5"/>
      <c r="G158" s="5"/>
      <c r="H158" s="5"/>
      <c r="I158" s="5"/>
      <c r="J158" s="5"/>
      <c r="K158" s="19" t="n">
        <f aca="false">A158</f>
        <v>10.10785683335</v>
      </c>
      <c r="L158" s="19" t="n">
        <f aca="false">$B$4-((($L$23*$L$26)/($L$24-$L$23))*(EXP(-$L$23*K158)-EXP(-$L$24*K158))+($L$21*EXP(-$L$24*K158)))</f>
        <v>7.85707317924059</v>
      </c>
      <c r="M158" s="5"/>
      <c r="N158" s="5"/>
      <c r="O158" s="5"/>
      <c r="P158" s="5"/>
      <c r="Q158" s="5"/>
      <c r="R158" s="5"/>
      <c r="S158" s="18" t="n">
        <v>125</v>
      </c>
      <c r="T158" s="19" t="n">
        <f aca="false">((S158*1000)/$B$8)/(60*60*24)</f>
        <v>5.78703703703704</v>
      </c>
      <c r="U158" s="19" t="n">
        <f aca="false">IF(S158&lt;$L$6,$B$4-((($B$18*$B$21)/($B$19-$B$18))*(EXP(-$B$18*T158)-EXP(-$B$19*T158))+$B$16*EXP(-$B$19*T158)),$B$4-((($L$23*$L$26)/($L$24-$L$23))*(EXP(-$L$23*T158)-EXP(-$L$24*T158))+($L$21*EXP(-$L$24*T158))))</f>
        <v>5.9525950113</v>
      </c>
      <c r="V158" s="5"/>
      <c r="W158" s="5"/>
      <c r="X158" s="5"/>
      <c r="Y158" s="5"/>
      <c r="Z158" s="5"/>
      <c r="AA158" s="5"/>
    </row>
    <row r="159" customFormat="false" ht="15" hidden="false" customHeight="false" outlineLevel="0" collapsed="false">
      <c r="A159" s="19" t="n">
        <f aca="false">A158+$A$34</f>
        <v>10.18871968802</v>
      </c>
      <c r="B159" s="19" t="n">
        <f aca="false">$B$4-((($B$18*$B$21)/($B$19-$B$18))*(EXP(-$B$18*A159)-EXP(-$B$19*A159))+$B$16*EXP(-$B$19*A159))</f>
        <v>8.22021524860428</v>
      </c>
      <c r="C159" s="5"/>
      <c r="D159" s="5"/>
      <c r="E159" s="5"/>
      <c r="F159" s="5"/>
      <c r="G159" s="5"/>
      <c r="H159" s="5"/>
      <c r="I159" s="5"/>
      <c r="J159" s="5"/>
      <c r="K159" s="19" t="n">
        <f aca="false">A159</f>
        <v>10.18871968802</v>
      </c>
      <c r="L159" s="19" t="n">
        <f aca="false">$B$4-((($L$23*$L$26)/($L$24-$L$23))*(EXP(-$L$23*K159)-EXP(-$L$24*K159))+($L$21*EXP(-$L$24*K159)))</f>
        <v>7.87805666130351</v>
      </c>
      <c r="M159" s="5"/>
      <c r="N159" s="5"/>
      <c r="O159" s="5"/>
      <c r="P159" s="5"/>
      <c r="Q159" s="5"/>
      <c r="R159" s="5"/>
      <c r="S159" s="18" t="n">
        <v>126</v>
      </c>
      <c r="T159" s="19" t="n">
        <f aca="false">((S159*1000)/$B$8)/(60*60*24)</f>
        <v>5.83333333333333</v>
      </c>
      <c r="U159" s="19" t="n">
        <f aca="false">IF(S159&lt;$L$6,$B$4-((($B$18*$B$21)/($B$19-$B$18))*(EXP(-$B$18*T159)-EXP(-$B$19*T159))+$B$16*EXP(-$B$19*T159)),$B$4-((($L$23*$L$26)/($L$24-$L$23))*(EXP(-$L$23*T159)-EXP(-$L$24*T159))+($L$21*EXP(-$L$24*T159))))</f>
        <v>5.98368592749734</v>
      </c>
      <c r="V159" s="5"/>
      <c r="W159" s="5"/>
      <c r="X159" s="5"/>
      <c r="Y159" s="5"/>
      <c r="Z159" s="5"/>
      <c r="AA159" s="5"/>
    </row>
    <row r="160" customFormat="false" ht="15" hidden="false" customHeight="false" outlineLevel="0" collapsed="false">
      <c r="A160" s="19" t="n">
        <f aca="false">A159+$A$34</f>
        <v>10.26958254269</v>
      </c>
      <c r="B160" s="19" t="n">
        <f aca="false">$B$4-((($B$18*$B$21)/($B$19-$B$18))*(EXP(-$B$18*A160)-EXP(-$B$19*A160))+$B$16*EXP(-$B$19*A160))</f>
        <v>8.23098216508033</v>
      </c>
      <c r="C160" s="5"/>
      <c r="D160" s="5"/>
      <c r="E160" s="5"/>
      <c r="F160" s="5"/>
      <c r="G160" s="5"/>
      <c r="H160" s="5"/>
      <c r="I160" s="5"/>
      <c r="J160" s="5"/>
      <c r="K160" s="19" t="n">
        <f aca="false">A160</f>
        <v>10.26958254269</v>
      </c>
      <c r="L160" s="19" t="n">
        <f aca="false">$B$4-((($L$23*$L$26)/($L$24-$L$23))*(EXP(-$L$23*K160)-EXP(-$L$24*K160))+($L$21*EXP(-$L$24*K160)))</f>
        <v>7.89865680490532</v>
      </c>
      <c r="M160" s="5"/>
      <c r="N160" s="5"/>
      <c r="O160" s="5"/>
      <c r="P160" s="5"/>
      <c r="Q160" s="5"/>
      <c r="R160" s="5"/>
      <c r="S160" s="18" t="n">
        <v>127</v>
      </c>
      <c r="T160" s="19" t="n">
        <f aca="false">((S160*1000)/$B$8)/(60*60*24)</f>
        <v>5.87962962962963</v>
      </c>
      <c r="U160" s="19" t="n">
        <f aca="false">IF(S160&lt;$L$6,$B$4-((($B$18*$B$21)/($B$19-$B$18))*(EXP(-$B$18*T160)-EXP(-$B$19*T160))+$B$16*EXP(-$B$19*T160)),$B$4-((($L$23*$L$26)/($L$24-$L$23))*(EXP(-$L$23*T160)-EXP(-$L$24*T160))+($L$21*EXP(-$L$24*T160))))</f>
        <v>6.01449517484723</v>
      </c>
      <c r="V160" s="5"/>
      <c r="W160" s="5"/>
      <c r="X160" s="5"/>
      <c r="Y160" s="5"/>
      <c r="Z160" s="5"/>
      <c r="AA160" s="5"/>
    </row>
    <row r="161" customFormat="false" ht="15" hidden="false" customHeight="false" outlineLevel="0" collapsed="false">
      <c r="A161" s="19" t="n">
        <f aca="false">A160+$A$34</f>
        <v>10.35044539736</v>
      </c>
      <c r="B161" s="19" t="n">
        <f aca="false">$B$4-((($B$18*$B$21)/($B$19-$B$18))*(EXP(-$B$18*A161)-EXP(-$B$19*A161))+$B$16*EXP(-$B$19*A161))</f>
        <v>8.24160120190454</v>
      </c>
      <c r="C161" s="5"/>
      <c r="D161" s="5"/>
      <c r="E161" s="5"/>
      <c r="F161" s="5"/>
      <c r="G161" s="5"/>
      <c r="H161" s="5"/>
      <c r="I161" s="5"/>
      <c r="J161" s="5"/>
      <c r="K161" s="19" t="n">
        <f aca="false">A161</f>
        <v>10.35044539736</v>
      </c>
      <c r="L161" s="19" t="n">
        <f aca="false">$B$4-((($L$23*$L$26)/($L$24-$L$23))*(EXP(-$L$23*K161)-EXP(-$L$24*K161))+($L$21*EXP(-$L$24*K161)))</f>
        <v>7.91888047570753</v>
      </c>
      <c r="M161" s="5"/>
      <c r="N161" s="5"/>
      <c r="O161" s="5"/>
      <c r="P161" s="5"/>
      <c r="Q161" s="5"/>
      <c r="R161" s="5"/>
      <c r="S161" s="18" t="n">
        <v>128</v>
      </c>
      <c r="T161" s="19" t="n">
        <f aca="false">((S161*1000)/$B$8)/(60*60*24)</f>
        <v>5.92592592592593</v>
      </c>
      <c r="U161" s="19" t="n">
        <f aca="false">IF(S161&lt;$L$6,$B$4-((($B$18*$B$21)/($B$19-$B$18))*(EXP(-$B$18*T161)-EXP(-$B$19*T161))+$B$16*EXP(-$B$19*T161)),$B$4-((($L$23*$L$26)/($L$24-$L$23))*(EXP(-$L$23*T161)-EXP(-$L$24*T161))+($L$21*EXP(-$L$24*T161))))</f>
        <v>6.04502376434303</v>
      </c>
      <c r="V161" s="5"/>
      <c r="W161" s="5"/>
      <c r="X161" s="5"/>
      <c r="Y161" s="5"/>
      <c r="Z161" s="5"/>
      <c r="AA161" s="5"/>
    </row>
    <row r="162" customFormat="false" ht="15" hidden="false" customHeight="false" outlineLevel="0" collapsed="false">
      <c r="A162" s="19" t="n">
        <f aca="false">A161+$A$34</f>
        <v>10.43130825203</v>
      </c>
      <c r="B162" s="19" t="n">
        <f aca="false">$B$4-((($B$18*$B$21)/($B$19-$B$18))*(EXP(-$B$18*A162)-EXP(-$B$19*A162))+$B$16*EXP(-$B$19*A162))</f>
        <v>8.25207433359204</v>
      </c>
      <c r="C162" s="5"/>
      <c r="D162" s="5"/>
      <c r="E162" s="5"/>
      <c r="F162" s="5"/>
      <c r="G162" s="5"/>
      <c r="H162" s="5"/>
      <c r="I162" s="5"/>
      <c r="J162" s="5"/>
      <c r="K162" s="19" t="n">
        <f aca="false">A162</f>
        <v>10.43130825203</v>
      </c>
      <c r="L162" s="19" t="n">
        <f aca="false">$B$4-((($L$23*$L$26)/($L$24-$L$23))*(EXP(-$L$23*K162)-EXP(-$L$24*K162))+($L$21*EXP(-$L$24*K162)))</f>
        <v>7.93873442635759</v>
      </c>
      <c r="M162" s="5"/>
      <c r="N162" s="5"/>
      <c r="O162" s="5"/>
      <c r="P162" s="5"/>
      <c r="Q162" s="5"/>
      <c r="R162" s="5"/>
      <c r="S162" s="18" t="n">
        <v>129</v>
      </c>
      <c r="T162" s="19" t="n">
        <f aca="false">((S162*1000)/$B$8)/(60*60*24)</f>
        <v>5.97222222222222</v>
      </c>
      <c r="U162" s="19" t="n">
        <f aca="false">IF(S162&lt;$L$6,$B$4-((($B$18*$B$21)/($B$19-$B$18))*(EXP(-$B$18*T162)-EXP(-$B$19*T162))+$B$16*EXP(-$B$19*T162)),$B$4-((($L$23*$L$26)/($L$24-$L$23))*(EXP(-$L$23*T162)-EXP(-$L$24*T162))+($L$21*EXP(-$L$24*T162))))</f>
        <v>6.07527277858851</v>
      </c>
      <c r="V162" s="5"/>
      <c r="W162" s="5"/>
      <c r="X162" s="5"/>
      <c r="Y162" s="5"/>
      <c r="Z162" s="5"/>
      <c r="AA162" s="5"/>
    </row>
    <row r="163" customFormat="false" ht="15" hidden="false" customHeight="false" outlineLevel="0" collapsed="false">
      <c r="A163" s="19" t="n">
        <f aca="false">A162+$A$34</f>
        <v>10.5121711067</v>
      </c>
      <c r="B163" s="19" t="n">
        <f aca="false">$B$4-((($B$18*$B$21)/($B$19-$B$18))*(EXP(-$B$18*A163)-EXP(-$B$19*A163))+$B$16*EXP(-$B$19*A163))</f>
        <v>8.26240351238998</v>
      </c>
      <c r="C163" s="5"/>
      <c r="D163" s="5"/>
      <c r="E163" s="5"/>
      <c r="F163" s="5"/>
      <c r="G163" s="5"/>
      <c r="H163" s="5"/>
      <c r="I163" s="5"/>
      <c r="J163" s="5"/>
      <c r="K163" s="19" t="n">
        <f aca="false">A163</f>
        <v>10.5121711067</v>
      </c>
      <c r="L163" s="19" t="n">
        <f aca="false">$B$4-((($L$23*$L$26)/($L$24-$L$23))*(EXP(-$L$23*K163)-EXP(-$L$24*K163))+($L$21*EXP(-$L$24*K163)))</f>
        <v>7.95822529761397</v>
      </c>
      <c r="M163" s="5"/>
      <c r="N163" s="5"/>
      <c r="O163" s="5"/>
      <c r="P163" s="5"/>
      <c r="Q163" s="5"/>
      <c r="R163" s="5"/>
      <c r="S163" s="18" t="n">
        <v>130</v>
      </c>
      <c r="T163" s="19" t="n">
        <f aca="false">((S163*1000)/$B$8)/(60*60*24)</f>
        <v>6.01851851851852</v>
      </c>
      <c r="U163" s="19" t="n">
        <f aca="false">IF(S163&lt;$L$6,$B$4-((($B$18*$B$21)/($B$19-$B$18))*(EXP(-$B$18*T163)-EXP(-$B$19*T163))+$B$16*EXP(-$B$19*T163)),$B$4-((($L$23*$L$26)/($L$24-$L$23))*(EXP(-$L$23*T163)-EXP(-$L$24*T163))+($L$21*EXP(-$L$24*T163))))</f>
        <v>6.10524336759664</v>
      </c>
      <c r="V163" s="5"/>
      <c r="W163" s="5"/>
      <c r="X163" s="5"/>
      <c r="Y163" s="5"/>
      <c r="Z163" s="5"/>
      <c r="AA163" s="5"/>
    </row>
    <row r="164" customFormat="false" ht="15" hidden="false" customHeight="false" outlineLevel="0" collapsed="false">
      <c r="A164" s="19" t="n">
        <f aca="false">A163+$A$34</f>
        <v>10.59303396137</v>
      </c>
      <c r="B164" s="19" t="n">
        <f aca="false">$B$4-((($B$18*$B$21)/($B$19-$B$18))*(EXP(-$B$18*A164)-EXP(-$B$19*A164))+$B$16*EXP(-$B$19*A164))</f>
        <v>8.2725906682235</v>
      </c>
      <c r="C164" s="5"/>
      <c r="D164" s="5"/>
      <c r="E164" s="5"/>
      <c r="F164" s="5"/>
      <c r="G164" s="5"/>
      <c r="H164" s="5"/>
      <c r="I164" s="5"/>
      <c r="J164" s="5"/>
      <c r="K164" s="19" t="n">
        <f aca="false">A164</f>
        <v>10.59303396137</v>
      </c>
      <c r="L164" s="19" t="n">
        <f aca="false">$B$4-((($L$23*$L$26)/($L$24-$L$23))*(EXP(-$L$23*K164)-EXP(-$L$24*K164))+($L$21*EXP(-$L$24*K164)))</f>
        <v>7.97735961951916</v>
      </c>
      <c r="M164" s="5"/>
      <c r="N164" s="5"/>
      <c r="O164" s="5"/>
      <c r="P164" s="5"/>
      <c r="Q164" s="5"/>
      <c r="R164" s="5"/>
      <c r="S164" s="18" t="n">
        <v>131</v>
      </c>
      <c r="T164" s="19" t="n">
        <f aca="false">((S164*1000)/$B$8)/(60*60*24)</f>
        <v>6.06481481481482</v>
      </c>
      <c r="U164" s="19" t="n">
        <f aca="false">IF(S164&lt;$L$6,$B$4-((($B$18*$B$21)/($B$19-$B$18))*(EXP(-$B$18*T164)-EXP(-$B$19*T164))+$B$16*EXP(-$B$19*T164)),$B$4-((($L$23*$L$26)/($L$24-$L$23))*(EXP(-$L$23*T164)-EXP(-$L$24*T164))+($L$21*EXP(-$L$24*T164))))</f>
        <v>6.13493674477711</v>
      </c>
      <c r="V164" s="5"/>
      <c r="W164" s="5"/>
      <c r="X164" s="5"/>
      <c r="Y164" s="5"/>
      <c r="Z164" s="5"/>
      <c r="AA164" s="5"/>
    </row>
    <row r="165" customFormat="false" ht="15" hidden="false" customHeight="false" outlineLevel="0" collapsed="false">
      <c r="A165" s="19" t="n">
        <f aca="false">A164+$A$34</f>
        <v>10.67389681604</v>
      </c>
      <c r="B165" s="19" t="n">
        <f aca="false">$B$4-((($B$18*$B$21)/($B$19-$B$18))*(EXP(-$B$18*A165)-EXP(-$B$19*A165))+$B$16*EXP(-$B$19*A165))</f>
        <v>8.28263770866851</v>
      </c>
      <c r="C165" s="5"/>
      <c r="D165" s="5"/>
      <c r="E165" s="5"/>
      <c r="F165" s="5"/>
      <c r="G165" s="5"/>
      <c r="H165" s="5"/>
      <c r="I165" s="5"/>
      <c r="J165" s="5"/>
      <c r="K165" s="19" t="n">
        <f aca="false">A165</f>
        <v>10.67389681604</v>
      </c>
      <c r="L165" s="19" t="n">
        <f aca="false">$B$4-((($L$23*$L$26)/($L$24-$L$23))*(EXP(-$L$23*K165)-EXP(-$L$24*K165))+($L$21*EXP(-$L$24*K165)))</f>
        <v>7.99614381261481</v>
      </c>
      <c r="M165" s="5"/>
      <c r="N165" s="5"/>
      <c r="O165" s="5"/>
      <c r="P165" s="5"/>
      <c r="Q165" s="5"/>
      <c r="R165" s="5"/>
      <c r="S165" s="18" t="n">
        <v>132</v>
      </c>
      <c r="T165" s="19" t="n">
        <f aca="false">((S165*1000)/$B$8)/(60*60*24)</f>
        <v>6.11111111111111</v>
      </c>
      <c r="U165" s="19" t="n">
        <f aca="false">IF(S165&lt;$L$6,$B$4-((($B$18*$B$21)/($B$19-$B$18))*(EXP(-$B$18*T165)-EXP(-$B$19*T165))+$B$16*EXP(-$B$19*T165)),$B$4-((($L$23*$L$26)/($L$24-$L$23))*(EXP(-$L$23*T165)-EXP(-$L$24*T165))+($L$21*EXP(-$L$24*T165))))</f>
        <v>6.16435418310419</v>
      </c>
      <c r="V165" s="5"/>
      <c r="W165" s="5"/>
      <c r="X165" s="5"/>
      <c r="Y165" s="5"/>
      <c r="Z165" s="5"/>
      <c r="AA165" s="5"/>
    </row>
    <row r="166" customFormat="false" ht="15" hidden="false" customHeight="false" outlineLevel="0" collapsed="false">
      <c r="A166" s="19" t="n">
        <f aca="false">A165+$A$34</f>
        <v>10.75475967071</v>
      </c>
      <c r="B166" s="19" t="n">
        <f aca="false">$B$4-((($B$18*$B$21)/($B$19-$B$18))*(EXP(-$B$18*A166)-EXP(-$B$19*A166))+$B$16*EXP(-$B$19*A166))</f>
        <v>8.29254651894899</v>
      </c>
      <c r="C166" s="5"/>
      <c r="D166" s="5"/>
      <c r="E166" s="5"/>
      <c r="F166" s="5"/>
      <c r="G166" s="5"/>
      <c r="H166" s="5"/>
      <c r="I166" s="5"/>
      <c r="J166" s="5"/>
      <c r="K166" s="19" t="n">
        <f aca="false">A166</f>
        <v>10.75475967071</v>
      </c>
      <c r="L166" s="19" t="n">
        <f aca="false">$B$4-((($L$23*$L$26)/($L$24-$L$23))*(EXP(-$L$23*K166)-EXP(-$L$24*K166))+($L$21*EXP(-$L$24*K166)))</f>
        <v>8.01458418919344</v>
      </c>
      <c r="M166" s="5"/>
      <c r="N166" s="5"/>
      <c r="O166" s="5"/>
      <c r="P166" s="5"/>
      <c r="Q166" s="5"/>
      <c r="R166" s="5"/>
      <c r="S166" s="18" t="n">
        <v>133</v>
      </c>
      <c r="T166" s="19" t="n">
        <f aca="false">((S166*1000)/$B$8)/(60*60*24)</f>
        <v>6.15740740740741</v>
      </c>
      <c r="U166" s="19" t="n">
        <f aca="false">IF(S166&lt;$L$6,$B$4-((($B$18*$B$21)/($B$19-$B$18))*(EXP(-$B$18*T166)-EXP(-$B$19*T166))+$B$16*EXP(-$B$19*T166)),$B$4-((($L$23*$L$26)/($L$24-$L$23))*(EXP(-$L$23*T166)-EXP(-$L$24*T166))+($L$21*EXP(-$L$24*T166))))</f>
        <v>6.19349701145758</v>
      </c>
      <c r="V166" s="5"/>
      <c r="W166" s="5"/>
      <c r="X166" s="5"/>
      <c r="Y166" s="5"/>
      <c r="Z166" s="5"/>
      <c r="AA166" s="5"/>
    </row>
    <row r="167" customFormat="false" ht="15" hidden="false" customHeight="false" outlineLevel="0" collapsed="false">
      <c r="A167" s="19" t="n">
        <f aca="false">A166+$A$34</f>
        <v>10.83562252538</v>
      </c>
      <c r="B167" s="19" t="n">
        <f aca="false">$B$4-((($B$18*$B$21)/($B$19-$B$18))*(EXP(-$B$18*A167)-EXP(-$B$19*A167))+$B$16*EXP(-$B$19*A167))</f>
        <v>8.30231896195675</v>
      </c>
      <c r="C167" s="5"/>
      <c r="D167" s="5"/>
      <c r="E167" s="5"/>
      <c r="F167" s="5"/>
      <c r="G167" s="5"/>
      <c r="H167" s="5"/>
      <c r="I167" s="5"/>
      <c r="J167" s="5"/>
      <c r="K167" s="19" t="n">
        <f aca="false">A167</f>
        <v>10.83562252538</v>
      </c>
      <c r="L167" s="19" t="n">
        <f aca="false">$B$4-((($L$23*$L$26)/($L$24-$L$23))*(EXP(-$L$23*K167)-EXP(-$L$24*K167))+($L$21*EXP(-$L$24*K167)))</f>
        <v>8.03268695458217</v>
      </c>
      <c r="M167" s="5"/>
      <c r="N167" s="5"/>
      <c r="O167" s="5"/>
      <c r="P167" s="5"/>
      <c r="Q167" s="5"/>
      <c r="R167" s="5"/>
      <c r="S167" s="18" t="n">
        <v>134</v>
      </c>
      <c r="T167" s="19" t="n">
        <f aca="false">((S167*1000)/$B$8)/(60*60*24)</f>
        <v>6.2037037037037</v>
      </c>
      <c r="U167" s="19" t="n">
        <f aca="false">IF(S167&lt;$L$6,$B$4-((($B$18*$B$21)/($B$19-$B$18))*(EXP(-$B$18*T167)-EXP(-$B$19*T167))+$B$16*EXP(-$B$19*T167)),$B$4-((($L$23*$L$26)/($L$24-$L$23))*(EXP(-$L$23*T167)-EXP(-$L$24*T167))+($L$21*EXP(-$L$24*T167))))</f>
        <v>6.22236661112858</v>
      </c>
      <c r="V167" s="5"/>
      <c r="W167" s="5"/>
      <c r="X167" s="5"/>
      <c r="Y167" s="5"/>
      <c r="Z167" s="5"/>
      <c r="AA167" s="5"/>
    </row>
    <row r="168" customFormat="false" ht="15" hidden="false" customHeight="false" outlineLevel="0" collapsed="false">
      <c r="A168" s="19" t="n">
        <f aca="false">A167+$A$34</f>
        <v>10.91648538005</v>
      </c>
      <c r="B168" s="19" t="n">
        <f aca="false">$B$4-((($B$18*$B$21)/($B$19-$B$18))*(EXP(-$B$18*A168)-EXP(-$B$19*A168))+$B$16*EXP(-$B$19*A168))</f>
        <v>8.31195687829176</v>
      </c>
      <c r="C168" s="5"/>
      <c r="D168" s="5"/>
      <c r="E168" s="5"/>
      <c r="F168" s="5"/>
      <c r="G168" s="5"/>
      <c r="H168" s="5"/>
      <c r="I168" s="5"/>
      <c r="J168" s="5"/>
      <c r="K168" s="19" t="n">
        <f aca="false">A168</f>
        <v>10.91648538005</v>
      </c>
      <c r="L168" s="19" t="n">
        <f aca="false">$B$4-((($L$23*$L$26)/($L$24-$L$23))*(EXP(-$L$23*K168)-EXP(-$L$24*K168))+($L$21*EXP(-$L$24*K168)))</f>
        <v>8.05045820845351</v>
      </c>
      <c r="M168" s="5"/>
      <c r="N168" s="5"/>
      <c r="O168" s="5"/>
      <c r="P168" s="5"/>
      <c r="Q168" s="5"/>
      <c r="R168" s="5"/>
      <c r="S168" s="18" t="n">
        <v>135</v>
      </c>
      <c r="T168" s="19" t="n">
        <f aca="false">((S168*1000)/$B$8)/(60*60*24)</f>
        <v>6.25</v>
      </c>
      <c r="U168" s="19" t="n">
        <f aca="false">IF(S168&lt;$L$6,$B$4-((($B$18*$B$21)/($B$19-$B$18))*(EXP(-$B$18*T168)-EXP(-$B$19*T168))+$B$16*EXP(-$B$19*T168)),$B$4-((($L$23*$L$26)/($L$24-$L$23))*(EXP(-$L$23*T168)-EXP(-$L$24*T168))+($L$21*EXP(-$L$24*T168))))</f>
        <v>6.2509644124848</v>
      </c>
      <c r="V168" s="5"/>
      <c r="W168" s="5"/>
      <c r="X168" s="5"/>
      <c r="Y168" s="5"/>
      <c r="Z168" s="5"/>
      <c r="AA168" s="5"/>
    </row>
    <row r="169" customFormat="false" ht="15" hidden="false" customHeight="false" outlineLevel="0" collapsed="false">
      <c r="A169" s="19" t="n">
        <f aca="false">A168+$A$34</f>
        <v>10.99734823472</v>
      </c>
      <c r="B169" s="19" t="n">
        <f aca="false">$B$4-((($B$18*$B$21)/($B$19-$B$18))*(EXP(-$B$18*A169)-EXP(-$B$19*A169))+$B$16*EXP(-$B$19*A169))</f>
        <v>8.32146208632116</v>
      </c>
      <c r="C169" s="5"/>
      <c r="D169" s="5"/>
      <c r="E169" s="5"/>
      <c r="F169" s="5"/>
      <c r="G169" s="5"/>
      <c r="H169" s="5"/>
      <c r="I169" s="5"/>
      <c r="J169" s="5"/>
      <c r="K169" s="19" t="n">
        <f aca="false">A169</f>
        <v>10.99734823472</v>
      </c>
      <c r="L169" s="19" t="n">
        <f aca="false">$B$4-((($L$23*$L$26)/($L$24-$L$23))*(EXP(-$L$23*K169)-EXP(-$L$24*K169))+($L$21*EXP(-$L$24*K169)))</f>
        <v>8.06790394615942</v>
      </c>
      <c r="M169" s="5"/>
      <c r="N169" s="5"/>
      <c r="O169" s="5"/>
      <c r="P169" s="5"/>
      <c r="Q169" s="5"/>
      <c r="R169" s="5"/>
      <c r="S169" s="18" t="n">
        <v>136</v>
      </c>
      <c r="T169" s="19" t="n">
        <f aca="false">((S169*1000)/$B$8)/(60*60*24)</f>
        <v>6.2962962962963</v>
      </c>
      <c r="U169" s="19" t="n">
        <f aca="false">IF(S169&lt;$L$6,$B$4-((($B$18*$B$21)/($B$19-$B$18))*(EXP(-$B$18*T169)-EXP(-$B$19*T169))+$B$16*EXP(-$B$19*T169)),$B$4-((($L$23*$L$26)/($L$24-$L$23))*(EXP(-$L$23*T169)-EXP(-$L$24*T169))+($L$21*EXP(-$L$24*T169))))</f>
        <v>6.27929189178648</v>
      </c>
      <c r="V169" s="5"/>
      <c r="W169" s="5"/>
      <c r="X169" s="5"/>
      <c r="Y169" s="5"/>
      <c r="Z169" s="5"/>
      <c r="AA169" s="5"/>
    </row>
    <row r="170" customFormat="false" ht="15" hidden="false" customHeight="false" outlineLevel="0" collapsed="false">
      <c r="A170" s="19" t="n">
        <f aca="false">A169+$A$34</f>
        <v>11.07821108939</v>
      </c>
      <c r="B170" s="19" t="n">
        <f aca="false">$B$4-((($B$18*$B$21)/($B$19-$B$18))*(EXP(-$B$18*A170)-EXP(-$B$19*A170))+$B$16*EXP(-$B$19*A170))</f>
        <v>8.33083638225551</v>
      </c>
      <c r="C170" s="5"/>
      <c r="D170" s="5"/>
      <c r="E170" s="5"/>
      <c r="F170" s="5"/>
      <c r="G170" s="5"/>
      <c r="H170" s="5"/>
      <c r="I170" s="5"/>
      <c r="J170" s="5"/>
      <c r="K170" s="19" t="n">
        <f aca="false">A170</f>
        <v>11.07821108939</v>
      </c>
      <c r="L170" s="19" t="n">
        <f aca="false">$B$4-((($L$23*$L$26)/($L$24-$L$23))*(EXP(-$L$23*K170)-EXP(-$L$24*K170))+($L$21*EXP(-$L$24*K170)))</f>
        <v>8.08503006008456</v>
      </c>
      <c r="M170" s="5"/>
      <c r="N170" s="5"/>
      <c r="O170" s="5"/>
      <c r="P170" s="5"/>
      <c r="Q170" s="5"/>
      <c r="R170" s="5"/>
      <c r="S170" s="18" t="n">
        <v>137</v>
      </c>
      <c r="T170" s="19" t="n">
        <f aca="false">((S170*1000)/$B$8)/(60*60*24)</f>
        <v>6.34259259259259</v>
      </c>
      <c r="U170" s="19" t="n">
        <f aca="false">IF(S170&lt;$L$6,$B$4-((($B$18*$B$21)/($B$19-$B$18))*(EXP(-$B$18*T170)-EXP(-$B$19*T170))+$B$16*EXP(-$B$19*T170)),$B$4-((($L$23*$L$26)/($L$24-$L$23))*(EXP(-$L$23*T170)-EXP(-$L$24*T170))+($L$21*EXP(-$L$24*T170))))</f>
        <v>6.30735056814795</v>
      </c>
      <c r="V170" s="5"/>
      <c r="W170" s="5"/>
      <c r="X170" s="5"/>
      <c r="Y170" s="5"/>
      <c r="Z170" s="5"/>
      <c r="AA170" s="5"/>
    </row>
    <row r="171" customFormat="false" ht="1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19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customFormat="false" ht="1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19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customFormat="false" ht="1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19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customFormat="false" ht="1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19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customFormat="false" ht="1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19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customFormat="false" ht="1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19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customFormat="false" ht="1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19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customFormat="false" ht="1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19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customFormat="false" ht="1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19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customFormat="false" ht="1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19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customFormat="false" ht="1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customFormat="false" ht="1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customFormat="false" ht="1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customFormat="false" ht="1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customFormat="false" ht="1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customFormat="false" ht="1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customFormat="false" ht="1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customFormat="false" ht="1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customFormat="false" ht="1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customFormat="false" ht="1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customFormat="false" ht="1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customFormat="false" ht="1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customFormat="false" ht="1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customFormat="false" ht="1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customFormat="false" ht="1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customFormat="false" ht="1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customFormat="false" ht="1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customFormat="false" ht="1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customFormat="false" ht="1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customFormat="false" ht="1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customFormat="false" ht="1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customFormat="false" ht="1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customFormat="false" ht="1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customFormat="false" ht="1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customFormat="false" ht="1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customFormat="false" ht="1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customFormat="false" ht="1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customFormat="false" ht="1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customFormat="false" ht="1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customFormat="false" ht="1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customFormat="false" ht="1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customFormat="false" ht="1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customFormat="false" ht="1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customFormat="false" ht="1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customFormat="false" ht="1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customFormat="false" ht="1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customFormat="false" ht="1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customFormat="false" ht="1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customFormat="false" ht="1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customFormat="false" ht="1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customFormat="false" ht="1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customFormat="false" ht="1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customFormat="false" ht="1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customFormat="false" ht="1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customFormat="false" ht="1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customFormat="false" ht="1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customFormat="false" ht="1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customFormat="false" ht="1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customFormat="false" ht="1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customFormat="false" ht="1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customFormat="false" ht="1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customFormat="false" ht="1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customFormat="false" ht="1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customFormat="false" ht="1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customFormat="false" ht="1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customFormat="false" ht="1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customFormat="false" ht="1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customFormat="false" ht="1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customFormat="false" ht="1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customFormat="false" ht="1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customFormat="false" ht="1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customFormat="false" ht="1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customFormat="false" ht="1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customFormat="false" ht="1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customFormat="false" ht="1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customFormat="false" ht="1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customFormat="false" ht="1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customFormat="false" ht="1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customFormat="false" ht="1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customFormat="false" ht="1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customFormat="false" ht="1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customFormat="false" ht="1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customFormat="false" ht="1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customFormat="false" ht="1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customFormat="false" ht="1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customFormat="false" ht="1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customFormat="false" ht="1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customFormat="false" ht="1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customFormat="false" ht="1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customFormat="false" ht="1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customFormat="false" ht="1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customFormat="false" ht="1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customFormat="false" ht="1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customFormat="false" ht="1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customFormat="false" ht="1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customFormat="false" ht="1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customFormat="false" ht="1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customFormat="false" ht="1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customFormat="false" ht="1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customFormat="false" ht="1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customFormat="false" ht="1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customFormat="false" ht="1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customFormat="false" ht="1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customFormat="false" ht="1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customFormat="false" ht="1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customFormat="false" ht="1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customFormat="false" ht="1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customFormat="false" ht="1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customFormat="false" ht="1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customFormat="false" ht="1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customFormat="false" ht="1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customFormat="false" ht="1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customFormat="false" ht="1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customFormat="false" ht="1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customFormat="false" ht="1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customFormat="false" ht="1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customFormat="false" ht="1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customFormat="false" ht="1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customFormat="false" ht="1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customFormat="false" ht="1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customFormat="false" ht="1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customFormat="false" ht="1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customFormat="false" ht="1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customFormat="false" ht="1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customFormat="false" ht="1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customFormat="false" ht="1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customFormat="false" ht="1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customFormat="false" ht="1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customFormat="false" ht="1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customFormat="false" ht="1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customFormat="false" ht="1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customFormat="false" ht="1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customFormat="false" ht="1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customFormat="false" ht="1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customFormat="false" ht="1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customFormat="false" ht="1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customFormat="false" ht="1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customFormat="false" ht="1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customFormat="false" ht="1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customFormat="false" ht="1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customFormat="false" ht="1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customFormat="false" ht="1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customFormat="false" ht="1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customFormat="false" ht="1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customFormat="false" ht="1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customFormat="false" ht="1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customFormat="false" ht="1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customFormat="false" ht="1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customFormat="false" ht="1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customFormat="false" ht="1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customFormat="false" ht="1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customFormat="false" ht="1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customFormat="false" ht="1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customFormat="false" ht="1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customFormat="false" ht="1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customFormat="false" ht="1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customFormat="false" ht="1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customFormat="false" ht="1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customFormat="false" ht="1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customFormat="false" ht="1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customFormat="false" ht="1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customFormat="false" ht="1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customFormat="false" ht="1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customFormat="false" ht="1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customFormat="false" ht="1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customFormat="false" ht="1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customFormat="false" ht="1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customFormat="false" ht="1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customFormat="false" ht="1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customFormat="false" ht="1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customFormat="false" ht="1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customFormat="false" ht="1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customFormat="false" ht="1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customFormat="false" ht="1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customFormat="false" ht="1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customFormat="false" ht="1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customFormat="false" ht="1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customFormat="false" ht="1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customFormat="false" ht="1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customFormat="false" ht="1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customFormat="false" ht="1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customFormat="false" ht="1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customFormat="false" ht="1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customFormat="false" ht="1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customFormat="false" ht="1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customFormat="false" ht="1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customFormat="false" ht="1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customFormat="false" ht="1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customFormat="false" ht="1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customFormat="false" ht="1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customFormat="false" ht="1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customFormat="false" ht="1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customFormat="false" ht="1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customFormat="false" ht="1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customFormat="false" ht="1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customFormat="false" ht="1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customFormat="false" ht="1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customFormat="false" ht="1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customFormat="false" ht="1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customFormat="false" ht="1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customFormat="false" ht="1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customFormat="false" ht="1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customFormat="false" ht="1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customFormat="false" ht="1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customFormat="false" ht="1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customFormat="false" ht="1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customFormat="false" ht="1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customFormat="false" ht="1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customFormat="false" ht="1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customFormat="false" ht="1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customFormat="false" ht="1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customFormat="false" ht="1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customFormat="false" ht="1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customFormat="false" ht="1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customFormat="false" ht="1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customFormat="false" ht="1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customFormat="false" ht="1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customFormat="false" ht="1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customFormat="false" ht="1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customFormat="false" ht="1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customFormat="false" ht="1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customFormat="false" ht="1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customFormat="false" ht="1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customFormat="false" ht="1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customFormat="false" ht="1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customFormat="false" ht="1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customFormat="false" ht="1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customFormat="false" ht="1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customFormat="false" ht="1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customFormat="false" ht="1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customFormat="false" ht="1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customFormat="false" ht="1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customFormat="false" ht="1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customFormat="false" ht="1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customFormat="false" ht="1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customFormat="false" ht="1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customFormat="false" ht="1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customFormat="false" ht="1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customFormat="false" ht="1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customFormat="false" ht="1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customFormat="false" ht="1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customFormat="false" ht="1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customFormat="false" ht="1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customFormat="false" ht="1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customFormat="false" ht="1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customFormat="false" ht="1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customFormat="false" ht="1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customFormat="false" ht="1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customFormat="false" ht="1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customFormat="false" ht="1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customFormat="false" ht="1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customFormat="false" ht="1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customFormat="false" ht="1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customFormat="false" ht="1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customFormat="false" ht="1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customFormat="false" ht="1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customFormat="false" ht="1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customFormat="false" ht="1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customFormat="false" ht="1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customFormat="false" ht="1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customFormat="false" ht="1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customFormat="false" ht="1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customFormat="false" ht="1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customFormat="false" ht="1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customFormat="false" ht="1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customFormat="false" ht="1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customFormat="false" ht="1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customFormat="false" ht="1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customFormat="false" ht="1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customFormat="false" ht="1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customFormat="false" ht="1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customFormat="false" ht="1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customFormat="false" ht="1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customFormat="false" ht="1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customFormat="false" ht="1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customFormat="false" ht="1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customFormat="false" ht="1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customFormat="false" ht="1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customFormat="false" ht="1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customFormat="false" ht="1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customFormat="false" ht="1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customFormat="false" ht="1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customFormat="false" ht="1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customFormat="false" ht="1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customFormat="false" ht="1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customFormat="false" ht="1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customFormat="false" ht="1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customFormat="false" ht="1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customFormat="false" ht="1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customFormat="false" ht="1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customFormat="false" ht="1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customFormat="false" ht="1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customFormat="false" ht="1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customFormat="false" ht="1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customFormat="false" ht="1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customFormat="false" ht="1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customFormat="false" ht="1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customFormat="false" ht="1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customFormat="false" ht="1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customFormat="false" ht="1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customFormat="false" ht="1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customFormat="false" ht="1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customFormat="false" ht="1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customFormat="false" ht="1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customFormat="false" ht="1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customFormat="false" ht="1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customFormat="false" ht="1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customFormat="false" ht="1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customFormat="false" ht="1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customFormat="false" ht="1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customFormat="false" ht="1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customFormat="false" ht="1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customFormat="false" ht="1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customFormat="false" ht="1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customFormat="false" ht="1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customFormat="false" ht="1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customFormat="false" ht="1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customFormat="false" ht="1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customFormat="false" ht="1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customFormat="false" ht="1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customFormat="false" ht="1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customFormat="false" ht="1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customFormat="false" ht="1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customFormat="false" ht="1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customFormat="false" ht="1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customFormat="false" ht="1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customFormat="false" ht="1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customFormat="false" ht="1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customFormat="false" ht="1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customFormat="false" ht="1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customFormat="false" ht="1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customFormat="false" ht="1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customFormat="false" ht="1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customFormat="false" ht="1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customFormat="false" ht="1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customFormat="false" ht="1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customFormat="false" ht="1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customFormat="false" ht="1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customFormat="false" ht="1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customFormat="false" ht="1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customFormat="false" ht="1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customFormat="false" ht="1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customFormat="false" ht="1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customFormat="false" ht="1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customFormat="false" ht="1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customFormat="false" ht="1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customFormat="false" ht="1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customFormat="false" ht="1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customFormat="false" ht="1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customFormat="false" ht="1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customFormat="false" ht="1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customFormat="false" ht="1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customFormat="false" ht="1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customFormat="false" ht="1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customFormat="false" ht="1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customFormat="false" ht="1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customFormat="false" ht="1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customFormat="false" ht="1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customFormat="false" ht="1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customFormat="false" ht="1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customFormat="false" ht="1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customFormat="false" ht="1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customFormat="false" ht="1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customFormat="false" ht="1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customFormat="false" ht="1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customFormat="false" ht="1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customFormat="false" ht="1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customFormat="false" ht="1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customFormat="false" ht="1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customFormat="false" ht="1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customFormat="false" ht="1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customFormat="false" ht="1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customFormat="false" ht="1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customFormat="false" ht="1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customFormat="false" ht="1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customFormat="false" ht="1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customFormat="false" ht="1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customFormat="false" ht="1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customFormat="false" ht="1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customFormat="false" ht="1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customFormat="false" ht="1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customFormat="false" ht="1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customFormat="false" ht="1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customFormat="false" ht="1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customFormat="false" ht="1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customFormat="false" ht="1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customFormat="false" ht="1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customFormat="false" ht="1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customFormat="false" ht="1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customFormat="false" ht="1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customFormat="false" ht="1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customFormat="false" ht="1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customFormat="false" ht="1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customFormat="false" ht="1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customFormat="false" ht="1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customFormat="false" ht="1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customFormat="false" ht="1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customFormat="false" ht="1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customFormat="false" ht="1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customFormat="false" ht="1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customFormat="false" ht="1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customFormat="false" ht="1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customFormat="false" ht="1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customFormat="false" ht="1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customFormat="false" ht="1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customFormat="false" ht="1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customFormat="false" ht="1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customFormat="false" ht="1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customFormat="false" ht="1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customFormat="false" ht="1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customFormat="false" ht="1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customFormat="false" ht="1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customFormat="false" ht="1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customFormat="false" ht="1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customFormat="false" ht="1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customFormat="false" ht="1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customFormat="false" ht="1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customFormat="false" ht="1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customFormat="false" ht="1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customFormat="false" ht="1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customFormat="false" ht="1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customFormat="false" ht="1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customFormat="false" ht="1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customFormat="false" ht="1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customFormat="false" ht="1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customFormat="false" ht="1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customFormat="false" ht="1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customFormat="false" ht="1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customFormat="false" ht="1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customFormat="false" ht="1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customFormat="false" ht="1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customFormat="false" ht="1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customFormat="false" ht="1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customFormat="false" ht="1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customFormat="false" ht="1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customFormat="false" ht="1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customFormat="false" ht="1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customFormat="false" ht="1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customFormat="false" ht="1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customFormat="false" ht="1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customFormat="false" ht="1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customFormat="false" ht="1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customFormat="false" ht="1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customFormat="false" ht="1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customFormat="false" ht="1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customFormat="false" ht="1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customFormat="false" ht="1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customFormat="false" ht="1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customFormat="false" ht="1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customFormat="false" ht="1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customFormat="false" ht="1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customFormat="false" ht="1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customFormat="false" ht="1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customFormat="false" ht="1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customFormat="false" ht="1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customFormat="false" ht="1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customFormat="false" ht="1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customFormat="false" ht="1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customFormat="false" ht="1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customFormat="false" ht="1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customFormat="false" ht="1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customFormat="false" ht="1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customFormat="false" ht="1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customFormat="false" ht="1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customFormat="false" ht="1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customFormat="false" ht="1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customFormat="false" ht="1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customFormat="false" ht="1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customFormat="false" ht="1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customFormat="false" ht="1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customFormat="false" ht="1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customFormat="false" ht="1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customFormat="false" ht="1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customFormat="false" ht="1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customFormat="false" ht="1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customFormat="false" ht="1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customFormat="false" ht="1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customFormat="false" ht="1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customFormat="false" ht="1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customFormat="false" ht="1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customFormat="false" ht="1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customFormat="false" ht="1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customFormat="false" ht="1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customFormat="false" ht="1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customFormat="false" ht="1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customFormat="false" ht="1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customFormat="false" ht="1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customFormat="false" ht="1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customFormat="false" ht="1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customFormat="false" ht="1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customFormat="false" ht="1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customFormat="false" ht="1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customFormat="false" ht="1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customFormat="false" ht="1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customFormat="false" ht="1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customFormat="false" ht="1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customFormat="false" ht="1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customFormat="false" ht="1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customFormat="false" ht="1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customFormat="false" ht="1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customFormat="false" ht="1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customFormat="false" ht="1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customFormat="false" ht="1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customFormat="false" ht="1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customFormat="false" ht="1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customFormat="false" ht="1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customFormat="false" ht="1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customFormat="false" ht="1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customFormat="false" ht="1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customFormat="false" ht="1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customFormat="false" ht="1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customFormat="false" ht="1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customFormat="false" ht="1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customFormat="false" ht="1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customFormat="false" ht="1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customFormat="false" ht="1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customFormat="false" ht="1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customFormat="false" ht="1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customFormat="false" ht="1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customFormat="false" ht="1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customFormat="false" ht="1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customFormat="false" ht="1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customFormat="false" ht="1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customFormat="false" ht="1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customFormat="false" ht="1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customFormat="false" ht="1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customFormat="false" ht="1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customFormat="false" ht="1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customFormat="false" ht="1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customFormat="false" ht="1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customFormat="false" ht="1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customFormat="false" ht="1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customFormat="false" ht="1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customFormat="false" ht="1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customFormat="false" ht="1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customFormat="false" ht="1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customFormat="false" ht="1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customFormat="false" ht="1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customFormat="false" ht="1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customFormat="false" ht="1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customFormat="false" ht="1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customFormat="false" ht="1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customFormat="false" ht="1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customFormat="false" ht="1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customFormat="false" ht="1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customFormat="false" ht="1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customFormat="false" ht="1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customFormat="false" ht="1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customFormat="false" ht="1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customFormat="false" ht="1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customFormat="false" ht="1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customFormat="false" ht="1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customFormat="false" ht="1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customFormat="false" ht="1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customFormat="false" ht="1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customFormat="false" ht="1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customFormat="false" ht="1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customFormat="false" ht="1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customFormat="false" ht="1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customFormat="false" ht="1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customFormat="false" ht="1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customFormat="false" ht="1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customFormat="false" ht="1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customFormat="false" ht="1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customFormat="false" ht="1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customFormat="false" ht="1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customFormat="false" ht="1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customFormat="false" ht="1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customFormat="false" ht="1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customFormat="false" ht="1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customFormat="false" ht="1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customFormat="false" ht="1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customFormat="false" ht="1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customFormat="false" ht="1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customFormat="false" ht="1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customFormat="false" ht="1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customFormat="false" ht="1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customFormat="false" ht="1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customFormat="false" ht="1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customFormat="false" ht="1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customFormat="false" ht="1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customFormat="false" ht="1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customFormat="false" ht="1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customFormat="false" ht="1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customFormat="false" ht="1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customFormat="false" ht="1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customFormat="false" ht="1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customFormat="false" ht="1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customFormat="false" ht="1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customFormat="false" ht="1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customFormat="false" ht="1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customFormat="false" ht="1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customFormat="false" ht="1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customFormat="false" ht="1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customFormat="false" ht="1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customFormat="false" ht="1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customFormat="false" ht="1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customFormat="false" ht="1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customFormat="false" ht="1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customFormat="false" ht="1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customFormat="false" ht="1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customFormat="false" ht="1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customFormat="false" ht="1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customFormat="false" ht="1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customFormat="false" ht="1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customFormat="false" ht="1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customFormat="false" ht="1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customFormat="false" ht="1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customFormat="false" ht="1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customFormat="false" ht="1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customFormat="false" ht="1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customFormat="false" ht="1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customFormat="false" ht="1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customFormat="false" ht="1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customFormat="false" ht="1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customFormat="false" ht="1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customFormat="false" ht="1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customFormat="false" ht="1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customFormat="false" ht="1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customFormat="false" ht="1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customFormat="false" ht="1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customFormat="false" ht="1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customFormat="false" ht="1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customFormat="false" ht="1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customFormat="false" ht="1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customFormat="false" ht="1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customFormat="false" ht="1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customFormat="false" ht="1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customFormat="false" ht="1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customFormat="false" ht="1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customFormat="false" ht="1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customFormat="false" ht="1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customFormat="false" ht="1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customFormat="false" ht="1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customFormat="false" ht="1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customFormat="false" ht="1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customFormat="false" ht="1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customFormat="false" ht="1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customFormat="false" ht="1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customFormat="false" ht="1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customFormat="false" ht="1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customFormat="false" ht="1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customFormat="false" ht="1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customFormat="false" ht="1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customFormat="false" ht="1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customFormat="false" ht="1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customFormat="false" ht="1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customFormat="false" ht="1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customFormat="false" ht="1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customFormat="false" ht="1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customFormat="false" ht="1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customFormat="false" ht="1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customFormat="false" ht="1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customFormat="false" ht="1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customFormat="false" ht="1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customFormat="false" ht="1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customFormat="false" ht="1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customFormat="false" ht="1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customFormat="false" ht="1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customFormat="false" ht="1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customFormat="false" ht="1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customFormat="false" ht="1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customFormat="false" ht="1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customFormat="false" ht="1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customFormat="false" ht="1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customFormat="false" ht="1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customFormat="false" ht="1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customFormat="false" ht="1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customFormat="false" ht="1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customFormat="false" ht="1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customFormat="false" ht="1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customFormat="false" ht="1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customFormat="false" ht="1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customFormat="false" ht="1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customFormat="false" ht="1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customFormat="false" ht="1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customFormat="false" ht="1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customFormat="false" ht="1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customFormat="false" ht="1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customFormat="false" ht="1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customFormat="false" ht="1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customFormat="false" ht="1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customFormat="false" ht="1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customFormat="false" ht="1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customFormat="false" ht="1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customFormat="false" ht="1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customFormat="false" ht="1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customFormat="false" ht="1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customFormat="false" ht="1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customFormat="false" ht="1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customFormat="false" ht="1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customFormat="false" ht="1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customFormat="false" ht="1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customFormat="false" ht="1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customFormat="false" ht="1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customFormat="false" ht="1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customFormat="false" ht="1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customFormat="false" ht="1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customFormat="false" ht="1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customFormat="false" ht="1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customFormat="false" ht="1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customFormat="false" ht="1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customFormat="false" ht="1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customFormat="false" ht="1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customFormat="false" ht="1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customFormat="false" ht="1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customFormat="false" ht="1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customFormat="false" ht="1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customFormat="false" ht="1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customFormat="false" ht="1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customFormat="false" ht="1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customFormat="false" ht="1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customFormat="false" ht="1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customFormat="false" ht="1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customFormat="false" ht="1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customFormat="false" ht="1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customFormat="false" ht="1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customFormat="false" ht="1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customFormat="false" ht="1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customFormat="false" ht="1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customFormat="false" ht="1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customFormat="false" ht="1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customFormat="false" ht="1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customFormat="false" ht="1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customFormat="false" ht="1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customFormat="false" ht="1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customFormat="false" ht="1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customFormat="false" ht="1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customFormat="false" ht="1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customFormat="false" ht="1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customFormat="false" ht="1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customFormat="false" ht="1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customFormat="false" ht="1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customFormat="false" ht="1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customFormat="false" ht="1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customFormat="false" ht="1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customFormat="false" ht="1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customFormat="false" ht="1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customFormat="false" ht="1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customFormat="false" ht="1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customFormat="false" ht="1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customFormat="false" ht="1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customFormat="false" ht="1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customFormat="false" ht="1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customFormat="false" ht="1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customFormat="false" ht="1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customFormat="false" ht="1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customFormat="false" ht="1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customFormat="false" ht="1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customFormat="false" ht="1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customFormat="false" ht="1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customFormat="false" ht="1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customFormat="false" ht="1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customFormat="false" ht="1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customFormat="false" ht="1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customFormat="false" ht="1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customFormat="false" ht="1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customFormat="false" ht="1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customFormat="false" ht="1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customFormat="false" ht="1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customFormat="false" ht="1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customFormat="false" ht="1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customFormat="false" ht="1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customFormat="false" ht="1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customFormat="false" ht="1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customFormat="false" ht="1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customFormat="false" ht="1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customFormat="false" ht="1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customFormat="false" ht="1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customFormat="false" ht="1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customFormat="false" ht="1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customFormat="false" ht="1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customFormat="false" ht="1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customFormat="false" ht="1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customFormat="false" ht="1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customFormat="false" ht="1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customFormat="false" ht="1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customFormat="false" ht="1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customFormat="false" ht="1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customFormat="false" ht="1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customFormat="false" ht="1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customFormat="false" ht="1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customFormat="false" ht="1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customFormat="false" ht="1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customFormat="false" ht="1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customFormat="false" ht="1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customFormat="false" ht="1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customFormat="false" ht="1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customFormat="false" ht="1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customFormat="false" ht="1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customFormat="false" ht="1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customFormat="false" ht="1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customFormat="false" ht="1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customFormat="false" ht="1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customFormat="false" ht="1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customFormat="false" ht="1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customFormat="false" ht="1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customFormat="false" ht="1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customFormat="false" ht="1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customFormat="false" ht="1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customFormat="false" ht="1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customFormat="false" ht="1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customFormat="false" ht="1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customFormat="false" ht="1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customFormat="false" ht="1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customFormat="false" ht="1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customFormat="false" ht="1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customFormat="false" ht="1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customFormat="false" ht="1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customFormat="false" ht="1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customFormat="false" ht="1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customFormat="false" ht="1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customFormat="false" ht="1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customFormat="false" ht="1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customFormat="false" ht="1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customFormat="false" ht="1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customFormat="false" ht="1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customFormat="false" ht="1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customFormat="false" ht="1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customFormat="false" ht="1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customFormat="false" ht="1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customFormat="false" ht="1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customFormat="false" ht="1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customFormat="false" ht="1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customFormat="false" ht="1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customFormat="false" ht="1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customFormat="false" ht="1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customFormat="false" ht="1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customFormat="false" ht="1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customFormat="false" ht="1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customFormat="false" ht="15" hidden="false" customHeight="fals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customFormat="false" ht="15" hidden="false" customHeight="fals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customFormat="false" ht="15" hidden="false" customHeight="false" outlineLevel="0" collapsed="false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customFormat="false" ht="15" hidden="false" customHeight="false" outlineLevel="0" collapsed="false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customFormat="false" ht="15" hidden="false" customHeight="false" outlineLevel="0" collapsed="false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customFormat="false" ht="15" hidden="false" customHeight="false" outlineLevel="0" collapsed="false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customFormat="false" ht="15" hidden="false" customHeight="false" outlineLevel="0" collapsed="false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2022-10-28T13:37:54Z</dcterms:created>
  <dc:creator>I'am</dc:creator>
  <dc:description/>
  <dc:language>en-US</dc:language>
  <cp:lastModifiedBy/>
  <dcterms:modified xsi:type="dcterms:W3CDTF">2022-11-20T16:26:34Z</dcterms:modified>
  <cp:revision>1</cp:revision>
  <dc:subject/>
  <dc:title/>
</cp:coreProperties>
</file>