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fa2a0f314604bb/7jtfCode/"/>
    </mc:Choice>
  </mc:AlternateContent>
  <xr:revisionPtr revIDLastSave="21" documentId="8_{87B73751-D069-4126-8478-8CF77432F7F5}" xr6:coauthVersionLast="43" xr6:coauthVersionMax="43" xr10:uidLastSave="{CFB897BB-7E5D-4898-B3AC-DC14DB8030B9}"/>
  <bookViews>
    <workbookView xWindow="-21720" yWindow="-120" windowWidth="21840" windowHeight="13740" xr2:uid="{41E4C366-794D-41B4-BD70-006AF0BA3188}"/>
  </bookViews>
  <sheets>
    <sheet name="Assy A" sheetId="9" r:id="rId1"/>
    <sheet name="Assy B instance 1" sheetId="10" r:id="rId2"/>
    <sheet name="Assy B instance 2" sheetId="7" r:id="rId3"/>
    <sheet name="Assy C" sheetId="6" r:id="rId4"/>
    <sheet name="Assy D multiple location" sheetId="11" r:id="rId5"/>
    <sheet name="Catalog" sheetId="1" r:id="rId6"/>
    <sheet name="Material Spec" sheetId="2" r:id="rId7"/>
    <sheet name="Chemical Finish" sheetId="3" r:id="rId8"/>
    <sheet name="Paint Spec" sheetId="4" r:id="rId9"/>
    <sheet name="Mfg Variation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9" l="1"/>
  <c r="C9" i="9"/>
  <c r="B8" i="9"/>
  <c r="C8" i="9"/>
  <c r="B7" i="9"/>
  <c r="C7" i="9"/>
  <c r="B5" i="11"/>
  <c r="C5" i="11"/>
  <c r="D13" i="1"/>
  <c r="E4" i="11" s="1"/>
  <c r="P4" i="11" s="1"/>
  <c r="V7" i="11"/>
  <c r="U7" i="11"/>
  <c r="T7" i="11"/>
  <c r="E7" i="11"/>
  <c r="P7" i="11" s="1"/>
  <c r="C7" i="11"/>
  <c r="B7" i="11"/>
  <c r="V6" i="11"/>
  <c r="U6" i="11"/>
  <c r="C6" i="11"/>
  <c r="B6" i="11"/>
  <c r="C4" i="11"/>
  <c r="B4" i="11"/>
  <c r="B6" i="9"/>
  <c r="C6" i="9"/>
  <c r="B5" i="9"/>
  <c r="C5" i="9"/>
  <c r="B4" i="9"/>
  <c r="C4" i="9"/>
  <c r="C16" i="10"/>
  <c r="B16" i="10"/>
  <c r="E15" i="10"/>
  <c r="P15" i="10" s="1"/>
  <c r="C15" i="10"/>
  <c r="B15" i="10"/>
  <c r="C14" i="10"/>
  <c r="B14" i="10"/>
  <c r="C13" i="10"/>
  <c r="B13" i="10"/>
  <c r="C12" i="10"/>
  <c r="B12" i="10"/>
  <c r="E11" i="10"/>
  <c r="P11" i="10" s="1"/>
  <c r="C11" i="10"/>
  <c r="B11" i="10"/>
  <c r="C10" i="10"/>
  <c r="B10" i="10"/>
  <c r="C9" i="10"/>
  <c r="B9" i="10"/>
  <c r="C8" i="10"/>
  <c r="B8" i="10"/>
  <c r="E7" i="10"/>
  <c r="P7" i="10" s="1"/>
  <c r="C7" i="10"/>
  <c r="B7" i="10"/>
  <c r="C6" i="10"/>
  <c r="B6" i="10"/>
  <c r="C5" i="10"/>
  <c r="B5" i="10"/>
  <c r="C4" i="10"/>
  <c r="B4" i="10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D12" i="1"/>
  <c r="E6" i="10" s="1"/>
  <c r="P6" i="10" s="1"/>
  <c r="D11" i="1"/>
  <c r="E5" i="10" s="1"/>
  <c r="P5" i="10" s="1"/>
  <c r="B4" i="7"/>
  <c r="C4" i="7"/>
  <c r="B5" i="7"/>
  <c r="C5" i="7"/>
  <c r="B6" i="7"/>
  <c r="C6" i="7"/>
  <c r="B7" i="7"/>
  <c r="C7" i="7"/>
  <c r="E7" i="7"/>
  <c r="P7" i="7" s="1"/>
  <c r="U7" i="7" s="1"/>
  <c r="B8" i="7"/>
  <c r="C8" i="7"/>
  <c r="E8" i="7"/>
  <c r="P8" i="7" s="1"/>
  <c r="U8" i="7" s="1"/>
  <c r="U7" i="6"/>
  <c r="V7" i="6"/>
  <c r="U8" i="6"/>
  <c r="V8" i="6"/>
  <c r="T8" i="6"/>
  <c r="B7" i="6"/>
  <c r="C7" i="6"/>
  <c r="B8" i="6"/>
  <c r="C8" i="6"/>
  <c r="D8" i="1"/>
  <c r="D9" i="1"/>
  <c r="D10" i="1"/>
  <c r="E8" i="6" s="1"/>
  <c r="P8" i="6" s="1"/>
  <c r="Q8" i="6" s="1"/>
  <c r="D7" i="1"/>
  <c r="E9" i="7" s="1"/>
  <c r="P9" i="7" s="1"/>
  <c r="Q9" i="7" s="1"/>
  <c r="D6" i="1"/>
  <c r="E6" i="11" s="1"/>
  <c r="P6" i="11" s="1"/>
  <c r="C5" i="6"/>
  <c r="C6" i="6"/>
  <c r="C4" i="6"/>
  <c r="B5" i="6"/>
  <c r="B6" i="6"/>
  <c r="B4" i="6"/>
  <c r="D4" i="1"/>
  <c r="E5" i="6" s="1"/>
  <c r="P5" i="6" s="1"/>
  <c r="D5" i="1"/>
  <c r="E6" i="6" s="1"/>
  <c r="P6" i="6" s="1"/>
  <c r="E4" i="6" l="1"/>
  <c r="P4" i="6" s="1"/>
  <c r="E16" i="7"/>
  <c r="P16" i="7" s="1"/>
  <c r="E12" i="7"/>
  <c r="P12" i="7" s="1"/>
  <c r="E5" i="11"/>
  <c r="P5" i="11" s="1"/>
  <c r="P3" i="11" s="1"/>
  <c r="E3" i="11" s="1"/>
  <c r="E7" i="6"/>
  <c r="P7" i="6" s="1"/>
  <c r="E6" i="7"/>
  <c r="P6" i="7" s="1"/>
  <c r="U6" i="7" s="1"/>
  <c r="E8" i="10"/>
  <c r="P8" i="10" s="1"/>
  <c r="U8" i="10" s="1"/>
  <c r="E12" i="10"/>
  <c r="P12" i="10" s="1"/>
  <c r="R12" i="10" s="1"/>
  <c r="E16" i="10"/>
  <c r="P16" i="10" s="1"/>
  <c r="V16" i="10" s="1"/>
  <c r="E15" i="7"/>
  <c r="P15" i="7" s="1"/>
  <c r="Q15" i="7" s="1"/>
  <c r="E11" i="7"/>
  <c r="P11" i="7" s="1"/>
  <c r="Q11" i="7" s="1"/>
  <c r="E5" i="7"/>
  <c r="P5" i="7" s="1"/>
  <c r="U5" i="7" s="1"/>
  <c r="E9" i="10"/>
  <c r="P9" i="10" s="1"/>
  <c r="E13" i="10"/>
  <c r="P13" i="10" s="1"/>
  <c r="E14" i="7"/>
  <c r="P14" i="7" s="1"/>
  <c r="V14" i="7" s="1"/>
  <c r="E10" i="7"/>
  <c r="P10" i="7" s="1"/>
  <c r="V10" i="7" s="1"/>
  <c r="E10" i="10"/>
  <c r="P10" i="10" s="1"/>
  <c r="V10" i="10" s="1"/>
  <c r="E14" i="10"/>
  <c r="P14" i="10" s="1"/>
  <c r="R14" i="10" s="1"/>
  <c r="E13" i="7"/>
  <c r="P13" i="7" s="1"/>
  <c r="Q13" i="7" s="1"/>
  <c r="R5" i="11"/>
  <c r="T5" i="11"/>
  <c r="U5" i="11"/>
  <c r="S5" i="11"/>
  <c r="V5" i="11"/>
  <c r="Q5" i="11"/>
  <c r="T8" i="7"/>
  <c r="V8" i="7"/>
  <c r="U10" i="10"/>
  <c r="T10" i="10"/>
  <c r="U14" i="10"/>
  <c r="T14" i="10"/>
  <c r="S14" i="10"/>
  <c r="R14" i="7"/>
  <c r="Q14" i="7"/>
  <c r="U14" i="7"/>
  <c r="Q10" i="7"/>
  <c r="R10" i="7"/>
  <c r="S10" i="7"/>
  <c r="R8" i="10"/>
  <c r="S8" i="10"/>
  <c r="S16" i="7"/>
  <c r="V16" i="7"/>
  <c r="Q16" i="7"/>
  <c r="R16" i="7"/>
  <c r="U16" i="7"/>
  <c r="T16" i="7"/>
  <c r="T12" i="7"/>
  <c r="Q12" i="7"/>
  <c r="R12" i="7"/>
  <c r="S12" i="7"/>
  <c r="V12" i="7"/>
  <c r="U12" i="7"/>
  <c r="T13" i="7"/>
  <c r="S13" i="7"/>
  <c r="R13" i="7"/>
  <c r="U13" i="7"/>
  <c r="V7" i="7"/>
  <c r="U9" i="7"/>
  <c r="R15" i="7"/>
  <c r="V13" i="7"/>
  <c r="U15" i="7"/>
  <c r="V4" i="11"/>
  <c r="V3" i="11" s="1"/>
  <c r="U4" i="11"/>
  <c r="T4" i="11"/>
  <c r="S4" i="11"/>
  <c r="Q4" i="11"/>
  <c r="R4" i="11"/>
  <c r="T6" i="11"/>
  <c r="S6" i="11"/>
  <c r="R6" i="11"/>
  <c r="Q6" i="11"/>
  <c r="S7" i="11"/>
  <c r="R7" i="11"/>
  <c r="Q7" i="11"/>
  <c r="T12" i="10"/>
  <c r="V12" i="10"/>
  <c r="U12" i="10"/>
  <c r="S12" i="10"/>
  <c r="T15" i="10"/>
  <c r="S15" i="10"/>
  <c r="R15" i="10"/>
  <c r="Q15" i="10"/>
  <c r="V15" i="10"/>
  <c r="U15" i="10"/>
  <c r="Q7" i="10"/>
  <c r="V7" i="10"/>
  <c r="S7" i="10"/>
  <c r="U7" i="10"/>
  <c r="R7" i="10"/>
  <c r="T7" i="10"/>
  <c r="V11" i="10"/>
  <c r="U11" i="10"/>
  <c r="R11" i="10"/>
  <c r="T11" i="10"/>
  <c r="S11" i="10"/>
  <c r="Q11" i="10"/>
  <c r="V5" i="10"/>
  <c r="U5" i="10"/>
  <c r="T5" i="10"/>
  <c r="R5" i="10"/>
  <c r="S5" i="10"/>
  <c r="Q5" i="10"/>
  <c r="T9" i="10"/>
  <c r="S9" i="10"/>
  <c r="R9" i="10"/>
  <c r="Q9" i="10"/>
  <c r="U9" i="10"/>
  <c r="V9" i="10"/>
  <c r="T6" i="10"/>
  <c r="V6" i="10"/>
  <c r="U6" i="10"/>
  <c r="S6" i="10"/>
  <c r="Q6" i="10"/>
  <c r="R6" i="10"/>
  <c r="Q13" i="10"/>
  <c r="V13" i="10"/>
  <c r="U13" i="10"/>
  <c r="T13" i="10"/>
  <c r="S13" i="10"/>
  <c r="R13" i="10"/>
  <c r="V8" i="10"/>
  <c r="V14" i="10"/>
  <c r="Q10" i="10"/>
  <c r="Q16" i="10"/>
  <c r="R10" i="10"/>
  <c r="T8" i="10"/>
  <c r="S10" i="10"/>
  <c r="S16" i="10"/>
  <c r="T16" i="10"/>
  <c r="U16" i="10"/>
  <c r="Q8" i="10"/>
  <c r="Q14" i="10"/>
  <c r="V9" i="7"/>
  <c r="T11" i="7"/>
  <c r="T9" i="7"/>
  <c r="T14" i="7"/>
  <c r="S9" i="7"/>
  <c r="S14" i="7"/>
  <c r="R9" i="7"/>
  <c r="S8" i="7"/>
  <c r="Q8" i="7"/>
  <c r="R8" i="7"/>
  <c r="T7" i="7"/>
  <c r="Q7" i="7"/>
  <c r="S7" i="7"/>
  <c r="R7" i="7"/>
  <c r="Q6" i="7"/>
  <c r="T6" i="7"/>
  <c r="R6" i="7"/>
  <c r="S6" i="7"/>
  <c r="V6" i="7"/>
  <c r="S5" i="7"/>
  <c r="T5" i="7"/>
  <c r="V5" i="7"/>
  <c r="R5" i="7"/>
  <c r="Q5" i="7"/>
  <c r="U5" i="6"/>
  <c r="V5" i="6"/>
  <c r="Q5" i="6"/>
  <c r="R5" i="6"/>
  <c r="S5" i="6"/>
  <c r="T5" i="6"/>
  <c r="V4" i="6"/>
  <c r="T4" i="6"/>
  <c r="R4" i="6"/>
  <c r="S4" i="6"/>
  <c r="Q4" i="6"/>
  <c r="P3" i="6"/>
  <c r="E3" i="6" s="1"/>
  <c r="E6" i="9" s="1"/>
  <c r="P6" i="9" s="1"/>
  <c r="U4" i="6"/>
  <c r="T7" i="6"/>
  <c r="R7" i="6"/>
  <c r="Q7" i="6"/>
  <c r="S7" i="6"/>
  <c r="S6" i="6"/>
  <c r="V6" i="6"/>
  <c r="U6" i="6"/>
  <c r="Q6" i="6"/>
  <c r="T6" i="6"/>
  <c r="R6" i="6"/>
  <c r="S8" i="6"/>
  <c r="R8" i="6"/>
  <c r="M3" i="1"/>
  <c r="L3" i="1"/>
  <c r="K3" i="1"/>
  <c r="D3" i="1"/>
  <c r="F4" i="5"/>
  <c r="F3" i="5"/>
  <c r="F2" i="5"/>
  <c r="E3" i="1"/>
  <c r="B2" i="3"/>
  <c r="E9" i="9" l="1"/>
  <c r="P9" i="9" s="1"/>
  <c r="E8" i="9"/>
  <c r="P8" i="9" s="1"/>
  <c r="E7" i="9"/>
  <c r="P7" i="9" s="1"/>
  <c r="V11" i="7"/>
  <c r="R11" i="7"/>
  <c r="S15" i="7"/>
  <c r="T15" i="7"/>
  <c r="U10" i="7"/>
  <c r="R16" i="10"/>
  <c r="Q12" i="10"/>
  <c r="U11" i="7"/>
  <c r="T10" i="7"/>
  <c r="E4" i="7"/>
  <c r="P4" i="7" s="1"/>
  <c r="E4" i="10"/>
  <c r="P4" i="10" s="1"/>
  <c r="S11" i="7"/>
  <c r="V15" i="7"/>
  <c r="R3" i="11"/>
  <c r="Q3" i="11"/>
  <c r="S3" i="11"/>
  <c r="I3" i="11" s="1"/>
  <c r="T3" i="11"/>
  <c r="U3" i="11"/>
  <c r="U3" i="6"/>
  <c r="Q3" i="6"/>
  <c r="G3" i="6" s="1"/>
  <c r="V3" i="6"/>
  <c r="T3" i="6"/>
  <c r="S3" i="6"/>
  <c r="I3" i="6" s="1"/>
  <c r="R3" i="6"/>
  <c r="T7" i="9" l="1"/>
  <c r="Q7" i="9"/>
  <c r="R7" i="9"/>
  <c r="S7" i="9"/>
  <c r="U7" i="9"/>
  <c r="V7" i="9"/>
  <c r="H3" i="6"/>
  <c r="H6" i="9" s="1"/>
  <c r="G3" i="11"/>
  <c r="V4" i="10"/>
  <c r="V3" i="10" s="1"/>
  <c r="U4" i="10"/>
  <c r="U3" i="10" s="1"/>
  <c r="T4" i="10"/>
  <c r="T3" i="10" s="1"/>
  <c r="S4" i="10"/>
  <c r="S3" i="10" s="1"/>
  <c r="I3" i="10" s="1"/>
  <c r="I4" i="9" s="1"/>
  <c r="V4" i="9" s="1"/>
  <c r="R4" i="10"/>
  <c r="R3" i="10" s="1"/>
  <c r="P3" i="10"/>
  <c r="E3" i="10" s="1"/>
  <c r="E4" i="9" s="1"/>
  <c r="P4" i="9" s="1"/>
  <c r="Q4" i="10"/>
  <c r="Q3" i="10" s="1"/>
  <c r="T8" i="9"/>
  <c r="Q8" i="9"/>
  <c r="R8" i="9"/>
  <c r="S8" i="9"/>
  <c r="V8" i="9"/>
  <c r="U8" i="9"/>
  <c r="H3" i="11"/>
  <c r="U4" i="7"/>
  <c r="U3" i="7" s="1"/>
  <c r="S4" i="7"/>
  <c r="S3" i="7" s="1"/>
  <c r="I3" i="7" s="1"/>
  <c r="I5" i="9" s="1"/>
  <c r="Q4" i="7"/>
  <c r="Q3" i="7" s="1"/>
  <c r="R4" i="7"/>
  <c r="R3" i="7" s="1"/>
  <c r="T4" i="7"/>
  <c r="T3" i="7" s="1"/>
  <c r="V4" i="7"/>
  <c r="V3" i="7" s="1"/>
  <c r="P3" i="7"/>
  <c r="E3" i="7" s="1"/>
  <c r="E5" i="9" s="1"/>
  <c r="P5" i="9" s="1"/>
  <c r="R9" i="9"/>
  <c r="Q9" i="9"/>
  <c r="V9" i="9"/>
  <c r="U9" i="9"/>
  <c r="T9" i="9"/>
  <c r="S9" i="9"/>
  <c r="G6" i="9"/>
  <c r="I6" i="9"/>
  <c r="P3" i="9" l="1"/>
  <c r="E3" i="9" s="1"/>
  <c r="G3" i="10"/>
  <c r="G4" i="9" s="1"/>
  <c r="T4" i="9" s="1"/>
  <c r="H3" i="7"/>
  <c r="H5" i="9" s="1"/>
  <c r="U5" i="9" s="1"/>
  <c r="G3" i="7"/>
  <c r="G5" i="9" s="1"/>
  <c r="T5" i="9" s="1"/>
  <c r="H3" i="10"/>
  <c r="H4" i="9" s="1"/>
  <c r="S4" i="9"/>
  <c r="Q4" i="9"/>
  <c r="V5" i="9"/>
  <c r="S5" i="9"/>
  <c r="V6" i="9"/>
  <c r="S6" i="9"/>
  <c r="R5" i="9"/>
  <c r="U6" i="9"/>
  <c r="R6" i="9"/>
  <c r="T6" i="9"/>
  <c r="Q6" i="9"/>
  <c r="U4" i="9" l="1"/>
  <c r="R4" i="9"/>
  <c r="Q5" i="9"/>
  <c r="Q3" i="9"/>
  <c r="S3" i="9"/>
  <c r="R3" i="9"/>
  <c r="H3" i="9" s="1"/>
  <c r="V3" i="9"/>
  <c r="U3" i="9"/>
  <c r="T3" i="9"/>
  <c r="G3" i="9" s="1"/>
  <c r="I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Jean-Marc Flamand</author>
  </authors>
  <commentList>
    <comment ref="G3" authorId="0" shapeId="0" xr:uid="{899BE405-2C7F-43C8-A35C-D897D3B72E13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H3" authorId="0" shapeId="0" xr:uid="{5B23FFC7-9306-48E9-9869-CC3E0622AC2E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I3" authorId="0" shapeId="0" xr:uid="{382D92E1-F3ED-4DE0-B364-E7F628DAAEC3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A4" authorId="0" shapeId="0" xr:uid="{5FE18009-B4AE-49DE-8816-6A5671FF39F5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From worksheet Assy B instance 1</t>
        </r>
      </text>
    </comment>
    <comment ref="A5" authorId="0" shapeId="0" xr:uid="{1F79DECC-349F-4879-85C1-B9CCD8368E18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From worksheet Assy B instance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Jean-Marc Flamand</author>
  </authors>
  <commentList>
    <comment ref="G3" authorId="0" shapeId="0" xr:uid="{E9C9F825-DA0B-4A1F-A957-D82C0A4E4E92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H3" authorId="0" shapeId="0" xr:uid="{6D70FEB1-C8E0-448B-A8B2-E5ADBCF5CF4A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I3" authorId="0" shapeId="0" xr:uid="{6321F46A-FB63-44AF-B3E7-2EFF27632894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Jean-Marc Flamand</author>
  </authors>
  <commentList>
    <comment ref="G3" authorId="0" shapeId="0" xr:uid="{6161196C-34D4-4DBC-95ED-8A2BF8B43A8B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H3" authorId="0" shapeId="0" xr:uid="{5938DA23-E16B-4AE7-8289-0D50C05ECEE4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I3" authorId="0" shapeId="0" xr:uid="{7C77337F-0D24-4045-A1DA-79EAB17AB551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Jean-Marc Flamand</author>
  </authors>
  <commentList>
    <comment ref="G3" authorId="0" shapeId="0" xr:uid="{99B944AA-BBFE-4B84-AAA7-E8F1A35851B0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H3" authorId="0" shapeId="0" xr:uid="{C59E6BE1-C301-4861-B024-0A7886541C04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I3" authorId="0" shapeId="0" xr:uid="{E9C0DCCB-3D1F-4EBF-AC94-B2B8FD6C7011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H7" authorId="0" shapeId="0" xr:uid="{F527B135-2108-474C-9B49-DE1AE163C1DB}">
      <text>
        <r>
          <rPr>
            <b/>
            <sz val="9"/>
            <color indexed="81"/>
            <rFont val="Tahoma"/>
            <family val="2"/>
          </rPr>
          <t>Jean-Marc Flamand:
Left Blank intentionnaly</t>
        </r>
      </text>
    </comment>
    <comment ref="I7" authorId="0" shapeId="0" xr:uid="{D3F81431-0452-432F-9586-FDAA4D5FFC72}">
      <text>
        <r>
          <rPr>
            <b/>
            <sz val="9"/>
            <color indexed="81"/>
            <rFont val="Tahoma"/>
            <family val="2"/>
          </rPr>
          <t>Jean-Marc Flamand:
Left Blank intentionnaly</t>
        </r>
      </text>
    </comment>
    <comment ref="G8" authorId="0" shapeId="0" xr:uid="{9DED2FF2-0A85-4FD5-8BD3-A08ED0C5E859}">
      <text>
        <r>
          <rPr>
            <b/>
            <sz val="9"/>
            <color indexed="81"/>
            <rFont val="Tahoma"/>
            <family val="2"/>
          </rPr>
          <t>Jean-Marc Flamand:
Left Blank intentionnaly</t>
        </r>
      </text>
    </comment>
    <comment ref="H8" authorId="0" shapeId="0" xr:uid="{13F28FFE-73FB-4D4A-A8E8-CCFCDF638246}">
      <text>
        <r>
          <rPr>
            <b/>
            <sz val="9"/>
            <color indexed="81"/>
            <rFont val="Tahoma"/>
            <family val="2"/>
          </rPr>
          <t>Jean-Marc Flamand:
Left Blank intentionnaly</t>
        </r>
      </text>
    </comment>
    <comment ref="I8" authorId="0" shapeId="0" xr:uid="{6E508F1D-B65C-411B-BA3C-99187E87CA22}">
      <text>
        <r>
          <rPr>
            <b/>
            <sz val="9"/>
            <color indexed="81"/>
            <rFont val="Tahoma"/>
            <family val="2"/>
          </rPr>
          <t>Jean-Marc Flamand:
Left Blank intentionnaly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Jean-Marc Flamand</author>
  </authors>
  <commentList>
    <comment ref="G3" authorId="0" shapeId="0" xr:uid="{249DA4AA-B2D5-4D5C-A0A3-0FE6122E82F2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H3" authorId="0" shapeId="0" xr:uid="{5B6ED938-56B2-4AF8-8298-C5620C25EE60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I3" authorId="0" shapeId="0" xr:uid="{44995F1E-317A-48D4-875A-6339CA096616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G6" authorId="0" shapeId="0" xr:uid="{91E12209-1D6B-4252-8939-AC052D06C41C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CB24ACFE-61C2-4E60-9E5C-210238ADF7EE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 xr:uid="{1E3081D7-032D-4FCA-951F-284889B388DB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" authorId="0" shapeId="0" xr:uid="{BBEAE480-2615-4D7A-A48D-427007EA68C6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" authorId="0" shapeId="0" xr:uid="{16411B67-DD16-40E8-B296-E5590799250E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" authorId="0" shapeId="0" xr:uid="{4029628F-9156-47AB-B8F0-FA9113A83C7C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<sst xmlns="http://schemas.openxmlformats.org/spreadsheetml/2006/main" count="244" uniqueCount="77">
  <si>
    <t>Part Number</t>
  </si>
  <si>
    <t>Description</t>
  </si>
  <si>
    <t>Unit Weight Calculated</t>
  </si>
  <si>
    <t>Wetted Area</t>
  </si>
  <si>
    <t>Volume</t>
  </si>
  <si>
    <t>Material Spec</t>
  </si>
  <si>
    <t>Chemical Finish spec</t>
  </si>
  <si>
    <t>Paint Spec</t>
  </si>
  <si>
    <t>Density</t>
  </si>
  <si>
    <t>Spécification Number</t>
  </si>
  <si>
    <t>Unit</t>
  </si>
  <si>
    <t>A-286</t>
  </si>
  <si>
    <r>
      <t>lb/In</t>
    </r>
    <r>
      <rPr>
        <vertAlign val="superscript"/>
        <sz val="11"/>
        <color theme="1"/>
        <rFont val="Calibri"/>
        <family val="2"/>
        <scheme val="minor"/>
      </rPr>
      <t>3</t>
    </r>
  </si>
  <si>
    <t>A201</t>
  </si>
  <si>
    <t>AM100A</t>
  </si>
  <si>
    <t>Primer</t>
  </si>
  <si>
    <t>Lacquer</t>
  </si>
  <si>
    <t>Enamel</t>
  </si>
  <si>
    <t>Lb per SQ In</t>
  </si>
  <si>
    <t>Cad plating</t>
  </si>
  <si>
    <t>Chem Film</t>
  </si>
  <si>
    <t>Anodized</t>
  </si>
  <si>
    <t>abc</t>
  </si>
  <si>
    <t>None</t>
  </si>
  <si>
    <r>
      <t>lb/In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</si>
  <si>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MFG Variation</t>
  </si>
  <si>
    <t>Type of Variation</t>
  </si>
  <si>
    <t>Machining 75% of .010 Tol</t>
  </si>
  <si>
    <t>Machining 50% of .010 Tol</t>
  </si>
  <si>
    <t>Machining 25% of .010 Tol</t>
  </si>
  <si>
    <t>In</t>
  </si>
  <si>
    <t>Additional Weight not cevered by a Cad system</t>
  </si>
  <si>
    <t>Items not covered by a Cad System</t>
  </si>
  <si>
    <t>Type of Part</t>
  </si>
  <si>
    <t>Qty</t>
  </si>
  <si>
    <t>Total Weight</t>
  </si>
  <si>
    <t>X arm</t>
  </si>
  <si>
    <t>Y arm</t>
  </si>
  <si>
    <t>Moment X</t>
  </si>
  <si>
    <t>Moment Y</t>
  </si>
  <si>
    <t>Moment Z</t>
  </si>
  <si>
    <t>∑ Weight With Xarm</t>
  </si>
  <si>
    <t>∑ Weight With Yarm</t>
  </si>
  <si>
    <t>∑ Weight With Zarm</t>
  </si>
  <si>
    <t>Assy C</t>
  </si>
  <si>
    <t>Assy</t>
  </si>
  <si>
    <t>Detail</t>
  </si>
  <si>
    <t>Hardware</t>
  </si>
  <si>
    <t>Detail A</t>
  </si>
  <si>
    <t>Hardware A</t>
  </si>
  <si>
    <t>Detail B</t>
  </si>
  <si>
    <t>Plate</t>
  </si>
  <si>
    <t>Chemical Finish spec2</t>
  </si>
  <si>
    <t>Paint Spec3</t>
  </si>
  <si>
    <t>MFG Variation4</t>
  </si>
  <si>
    <t>type of Part</t>
  </si>
  <si>
    <t>Hardware B</t>
  </si>
  <si>
    <t>Hardware C</t>
  </si>
  <si>
    <t>Hardware D</t>
  </si>
  <si>
    <t>Hardware E</t>
  </si>
  <si>
    <t>Hdw</t>
  </si>
  <si>
    <t>List of Attribute for Reporting - Left Blank intentionally</t>
  </si>
  <si>
    <t>Assy With missing CG on  some hardware
Detail A is qty 2 but they are not a the same location in that assy</t>
  </si>
  <si>
    <t>Assy B</t>
  </si>
  <si>
    <t>Detail C</t>
  </si>
  <si>
    <t>Detail D</t>
  </si>
  <si>
    <t>Angle</t>
  </si>
  <si>
    <t>Regular assy but at 2 location in the aircraft and each same hardware have different location</t>
  </si>
  <si>
    <t>Assy A</t>
  </si>
  <si>
    <t>Top Assy</t>
  </si>
  <si>
    <t>Spar Ldg Fitting</t>
  </si>
  <si>
    <t>Detail F</t>
  </si>
  <si>
    <t>Clip</t>
  </si>
  <si>
    <t>Assy D</t>
  </si>
  <si>
    <t>Assy With missing CG on  all hardware
and Detail.</t>
  </si>
  <si>
    <t>Field used to properly calculated the CG depending of values in X,Y Z arms.</t>
  </si>
  <si>
    <t>Unit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</si>
</sst>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3333CC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ont="1" applyFill="1" applyBorder="1"/>
    <xf numFmtId="0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left" indent="1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3" borderId="0" xfId="0" applyFill="1"/>
    <xf numFmtId="0" fontId="3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25A118-AD2C-442C-B603-B94176123865}" name="Catalog" displayName="Catalog" ref="A2:M13" totalsRowShown="0">
  <autoFilter ref="A2:M13" xr:uid="{B49819C3-6255-47CC-BE48-5CB5517985D4}"/>
  <tableColumns count="13">
    <tableColumn id="1" xr3:uid="{61F1C2DB-CDDA-472A-B9E3-AEBC595CE60D}" name="Part Number"/>
    <tableColumn id="2" xr3:uid="{2B32E37A-5B05-4A95-8E37-C0525B339B26}" name="Description"/>
    <tableColumn id="14" xr3:uid="{0CA0F2D0-7F29-4627-AC27-4372987CC382}" name="type of Part"/>
    <tableColumn id="3" xr3:uid="{836641A4-955C-4C13-8323-C454A576B26D}" name="Unit Weight Calculated">
      <calculatedColumnFormula>E3*IFERROR((INDEX(MaterialSpecTbl[Density],MATCH(G3,MaterialSpecTbl[Spécification Number],0))),0)+E3*IFERROR((INDEX(ChemicalFinishTbl[Density],MATCH(H3,ChemicalFinishTbl[Spécification Number],0))),0)+E3*IFERROR((INDEX(PaintSpecTbl[Density],MATCH(I3,PaintSpecTbl[Spécification Number],0))),0)+E3*IFERROR((INDEX(MFGVariationTbl[Density],MATCH(J3,MFGVariationTbl[Type of Variation],0))),0)</calculatedColumnFormula>
    </tableColumn>
    <tableColumn id="4" xr3:uid="{C8AE0F01-A5BC-4FAA-92F8-CF26BD0A12DC}" name="Volume"/>
    <tableColumn id="5" xr3:uid="{ED74D3E0-4C49-4A96-AD98-952823BF969E}" name="Wetted Area"/>
    <tableColumn id="6" xr3:uid="{CDFAE2A2-AC69-4ADB-95B1-3EA4E8CD2587}" name="Material Spec"/>
    <tableColumn id="7" xr3:uid="{70EBD9FB-3FA8-43A3-BBCD-7E8BFC0193FC}" name="Chemical Finish spec"/>
    <tableColumn id="8" xr3:uid="{33B10821-D1A8-4F46-BA18-2D29791CBE52}" name="Paint Spec"/>
    <tableColumn id="9" xr3:uid="{3E532AEC-4AA9-4F7A-B583-DB093CF27669}" name="MFG Variation"/>
    <tableColumn id="11" xr3:uid="{3C94297D-D85F-4598-9E5A-90F25B67BAE9}" name="Chemical Finish spec2"/>
    <tableColumn id="12" xr3:uid="{954F3D62-43DD-4806-9F07-75B21B6C3D14}" name="Paint Spec3"/>
    <tableColumn id="13" xr3:uid="{465ADFDE-2DD5-4FB5-A4B3-3904A912ADF7}" name="MFG Variation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D09E6A-8979-4509-B84F-48E3A7A7ED20}" name="MaterialSpecTbl" displayName="MaterialSpecTbl" ref="A1:C6" totalsRowShown="0">
  <autoFilter ref="A1:C6" xr:uid="{D536FF27-4056-4161-9F33-75D797597950}"/>
  <tableColumns count="3">
    <tableColumn id="1" xr3:uid="{1717CE1D-6C0F-43DB-ADD2-1F12F8FD8026}" name="Spécification Number"/>
    <tableColumn id="2" xr3:uid="{D77ED5E9-B185-4DFB-85A8-E6B08AEE0D5D}" name="Density"/>
    <tableColumn id="3" xr3:uid="{8970DFD9-B8D3-4AE5-A730-D18D81A2D749}" name="Un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307A8A-3CD1-490C-9D80-00596F0D829B}" name="ChemicalFinishTbl" displayName="ChemicalFinishTbl" ref="A1:C5" totalsRowShown="0">
  <autoFilter ref="A1:C5" xr:uid="{928AF8C7-0ABB-444B-BBED-9EF973768E26}"/>
  <tableColumns count="3">
    <tableColumn id="1" xr3:uid="{8117DDF8-BEE2-4864-BDA9-AAD3824653E1}" name="Spécification Number"/>
    <tableColumn id="2" xr3:uid="{ECA916CF-92B5-4ADE-8E08-5A07127748A8}" name="Density"/>
    <tableColumn id="3" xr3:uid="{6E3F826A-3963-4A05-8F4E-5DCD9C73C272}" name="Uni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1F4390-0D9B-43FD-AB65-18D28816753B}" name="PaintSpecTbl" displayName="PaintSpecTbl" ref="A1:C5" totalsRowShown="0">
  <autoFilter ref="A1:C5" xr:uid="{C7A09508-DEAC-47C4-B5E5-D66A671E5FFD}"/>
  <tableColumns count="3">
    <tableColumn id="1" xr3:uid="{0E12E718-6C19-44F0-AFA3-A187E689F327}" name="Spécification Number"/>
    <tableColumn id="2" xr3:uid="{60F74E4C-F5E1-4FDF-97DC-A7D0ACAD4C9C}" name="Density" dataDxfId="1">
      <calculatedColumnFormula>0.003/144</calculatedColumnFormula>
    </tableColumn>
    <tableColumn id="3" xr3:uid="{EA353DE5-D19D-4965-BBF0-E05BE18FB7FE}" name="Uni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36E632-4030-4F63-B2F7-4B96C5C55EA9}" name="MFGVariationTbl" displayName="MFGVariationTbl" ref="A1:C5" totalsRowShown="0">
  <autoFilter ref="A1:C5" xr:uid="{C7A09508-DEAC-47C4-B5E5-D66A671E5FFD}"/>
  <tableColumns count="3">
    <tableColumn id="1" xr3:uid="{1B851915-FC40-4259-AD8B-5CAD903A68DB}" name="Type of Variation"/>
    <tableColumn id="2" xr3:uid="{2B564E91-9E59-4453-87A2-6299C975060D}" name="Density" dataDxfId="0">
      <calculatedColumnFormula>0.003/144</calculatedColumnFormula>
    </tableColumn>
    <tableColumn id="3" xr3:uid="{7D2D5A2B-1DF8-43E8-976C-05635418FAB5}" name="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F087-85F2-457D-8FB9-A649BC2DFC1F}">
  <sheetPr>
    <tabColor rgb="FFFFC000"/>
  </sheetPr>
  <dimension ref="A1:V16"/>
  <sheetViews>
    <sheetView tabSelected="1" workbookViewId="0">
      <selection activeCell="V2" sqref="A1:W2"/>
    </sheetView>
  </sheetViews>
  <sheetFormatPr defaultRowHeight="15" x14ac:dyDescent="0.25"/>
  <cols>
    <col min="1" max="1" width="12.28515625" bestFit="1" customWidth="1"/>
    <col min="2" max="2" width="43.7109375" customWidth="1"/>
    <col min="3" max="3" width="11.5703125" bestFit="1" customWidth="1"/>
    <col min="5" max="5" width="12" bestFit="1" customWidth="1"/>
  </cols>
  <sheetData>
    <row r="1" spans="1:22" x14ac:dyDescent="0.25">
      <c r="J1" s="12" t="s">
        <v>61</v>
      </c>
      <c r="K1" s="12"/>
      <c r="L1" s="12"/>
      <c r="M1" s="12"/>
      <c r="N1" s="12"/>
      <c r="O1" s="12"/>
      <c r="P1" t="s">
        <v>75</v>
      </c>
    </row>
    <row r="2" spans="1:22" ht="45" x14ac:dyDescent="0.25">
      <c r="A2" t="s">
        <v>0</v>
      </c>
      <c r="B2" t="s">
        <v>1</v>
      </c>
      <c r="C2" t="s">
        <v>33</v>
      </c>
      <c r="D2" t="s">
        <v>34</v>
      </c>
      <c r="E2" t="s">
        <v>76</v>
      </c>
      <c r="G2" t="s">
        <v>36</v>
      </c>
      <c r="H2" t="s">
        <v>37</v>
      </c>
      <c r="I2" t="s">
        <v>37</v>
      </c>
      <c r="P2" s="8" t="s">
        <v>35</v>
      </c>
      <c r="Q2" s="8" t="s">
        <v>38</v>
      </c>
      <c r="R2" s="8" t="s">
        <v>39</v>
      </c>
      <c r="S2" s="8" t="s">
        <v>40</v>
      </c>
      <c r="T2" s="4" t="s">
        <v>41</v>
      </c>
      <c r="U2" s="4" t="s">
        <v>42</v>
      </c>
      <c r="V2" s="4" t="s">
        <v>43</v>
      </c>
    </row>
    <row r="3" spans="1:22" x14ac:dyDescent="0.25">
      <c r="A3" s="6" t="s">
        <v>68</v>
      </c>
      <c r="B3" s="7" t="s">
        <v>69</v>
      </c>
      <c r="C3" s="6" t="s">
        <v>45</v>
      </c>
      <c r="E3">
        <f>P3</f>
        <v>163.79769537037043</v>
      </c>
      <c r="G3">
        <f>IFERROR(Q3/T3,"")</f>
        <v>597.87188520139796</v>
      </c>
      <c r="H3">
        <f>IFERROR(R3/U3,"")</f>
        <v>-16.865409815521598</v>
      </c>
      <c r="I3">
        <f>IFERROR(S3/V3,"")</f>
        <v>79.141226091618819</v>
      </c>
      <c r="P3">
        <f t="shared" ref="P3:V3" si="0">SUM(P4:P16)</f>
        <v>163.79769537037043</v>
      </c>
      <c r="Q3">
        <f t="shared" si="0"/>
        <v>97930.036922727668</v>
      </c>
      <c r="R3">
        <f t="shared" si="0"/>
        <v>-2762.5152592592622</v>
      </c>
      <c r="S3">
        <f t="shared" si="0"/>
        <v>12963.15044259259</v>
      </c>
      <c r="T3" s="10">
        <f t="shared" si="0"/>
        <v>163.79769537037043</v>
      </c>
      <c r="U3" s="10">
        <f t="shared" si="0"/>
        <v>163.79769537037043</v>
      </c>
      <c r="V3" s="10">
        <f t="shared" si="0"/>
        <v>163.79769537037043</v>
      </c>
    </row>
    <row r="4" spans="1:22" ht="30" x14ac:dyDescent="0.25">
      <c r="A4" s="5" t="s">
        <v>63</v>
      </c>
      <c r="B4" s="13" t="str">
        <f>'Assy B instance 1'!B3</f>
        <v>Regular assy but at 2 location in the aircraft and each same hardware have different location</v>
      </c>
      <c r="C4" t="str">
        <f>'Assy B instance 1'!C3</f>
        <v>Assy</v>
      </c>
      <c r="D4">
        <v>1</v>
      </c>
      <c r="E4">
        <f>'Assy B instance 1'!E3</f>
        <v>58.163185185185213</v>
      </c>
      <c r="G4">
        <f>'Assy B instance 1'!G3</f>
        <v>655.42894831018191</v>
      </c>
      <c r="H4">
        <f>'Assy B instance 1'!H3</f>
        <v>-25.161493906671279</v>
      </c>
      <c r="I4">
        <f>'Assy B instance 1'!I3</f>
        <v>87.813701743370771</v>
      </c>
      <c r="P4">
        <f>D4*E4</f>
        <v>58.163185185185213</v>
      </c>
      <c r="Q4">
        <f t="shared" ref="Q4:S6" si="1">$P4*G4</f>
        <v>38121.835296296296</v>
      </c>
      <c r="R4">
        <f t="shared" si="1"/>
        <v>-1463.472629629631</v>
      </c>
      <c r="S4">
        <f t="shared" si="1"/>
        <v>5107.5245962962954</v>
      </c>
      <c r="T4">
        <f t="shared" ref="T4:V6" si="2">IF(G4&lt;&gt;"",$P4)</f>
        <v>58.163185185185213</v>
      </c>
      <c r="U4">
        <f t="shared" si="2"/>
        <v>58.163185185185213</v>
      </c>
      <c r="V4">
        <f t="shared" si="2"/>
        <v>58.163185185185213</v>
      </c>
    </row>
    <row r="5" spans="1:22" ht="30" x14ac:dyDescent="0.25">
      <c r="A5" s="5" t="s">
        <v>63</v>
      </c>
      <c r="B5" s="13" t="str">
        <f>'Assy B instance 2'!B3</f>
        <v>Regular assy but at 2 location in the aircraft and each same hardware have different location</v>
      </c>
      <c r="C5" t="str">
        <f>'Assy B instance 2'!C3</f>
        <v>Assy</v>
      </c>
      <c r="D5">
        <v>1</v>
      </c>
      <c r="E5">
        <f>'Assy B instance 2'!E3</f>
        <v>58.163185185185213</v>
      </c>
      <c r="G5">
        <f>'Assy B instance 2'!G3</f>
        <v>630.42894831018191</v>
      </c>
      <c r="H5">
        <f>'Assy B instance 2'!H3</f>
        <v>-25.161493906671279</v>
      </c>
      <c r="I5">
        <f>'Assy B instance 2'!I3</f>
        <v>87.813701743370771</v>
      </c>
      <c r="P5">
        <f>D5*E5</f>
        <v>58.163185185185213</v>
      </c>
      <c r="Q5">
        <f t="shared" si="1"/>
        <v>36667.755666666664</v>
      </c>
      <c r="R5">
        <f t="shared" si="1"/>
        <v>-1463.472629629631</v>
      </c>
      <c r="S5">
        <f t="shared" si="1"/>
        <v>5107.5245962962954</v>
      </c>
      <c r="T5">
        <f t="shared" si="2"/>
        <v>58.163185185185213</v>
      </c>
      <c r="U5">
        <f t="shared" si="2"/>
        <v>58.163185185185213</v>
      </c>
      <c r="V5">
        <f t="shared" si="2"/>
        <v>58.163185185185213</v>
      </c>
    </row>
    <row r="6" spans="1:22" ht="30" x14ac:dyDescent="0.25">
      <c r="A6" s="5" t="s">
        <v>44</v>
      </c>
      <c r="B6" s="13" t="str">
        <f>'Assy C'!B3</f>
        <v>Assy With missing CG on  some hardware
Detail A is qty 2 but they are not a the same location in that assy</v>
      </c>
      <c r="C6" t="str">
        <f>'Assy C'!C3</f>
        <v>Assy</v>
      </c>
      <c r="D6">
        <v>1</v>
      </c>
      <c r="E6">
        <f>'Assy C'!E3</f>
        <v>12.789</v>
      </c>
      <c r="G6">
        <f>'Assy C'!G3</f>
        <v>317.86435294117649</v>
      </c>
      <c r="H6">
        <f>'Assy C'!H3</f>
        <v>12.857142857142856</v>
      </c>
      <c r="I6">
        <f>'Assy C'!I3</f>
        <v>79.285714285714292</v>
      </c>
      <c r="P6">
        <f>D6*E6</f>
        <v>12.789</v>
      </c>
      <c r="Q6">
        <f t="shared" si="1"/>
        <v>4065.1672097647061</v>
      </c>
      <c r="R6">
        <f t="shared" si="1"/>
        <v>164.42999999999998</v>
      </c>
      <c r="S6">
        <f t="shared" si="1"/>
        <v>1013.985</v>
      </c>
      <c r="T6">
        <f t="shared" si="2"/>
        <v>12.789</v>
      </c>
      <c r="U6">
        <f t="shared" si="2"/>
        <v>12.789</v>
      </c>
      <c r="V6">
        <f t="shared" si="2"/>
        <v>12.789</v>
      </c>
    </row>
    <row r="7" spans="1:22" ht="30" x14ac:dyDescent="0.25">
      <c r="A7" s="5" t="s">
        <v>73</v>
      </c>
      <c r="B7" s="13" t="str">
        <f>'Assy D multiple location'!B3</f>
        <v>Assy With missing CG on  all hardware
and Detail.</v>
      </c>
      <c r="C7" t="str">
        <f>'Assy D multiple location'!C3</f>
        <v>Assy</v>
      </c>
      <c r="D7">
        <v>1</v>
      </c>
      <c r="E7">
        <f>'Assy D multiple location'!E3</f>
        <v>11.560775</v>
      </c>
      <c r="G7" s="11">
        <v>540</v>
      </c>
      <c r="H7" s="11">
        <v>0</v>
      </c>
      <c r="I7" s="11">
        <v>50</v>
      </c>
      <c r="P7">
        <f t="shared" ref="P7:P9" si="3">D7*E7</f>
        <v>11.560775</v>
      </c>
      <c r="Q7">
        <f t="shared" ref="Q7:Q9" si="4">$P7*G7</f>
        <v>6242.8184999999994</v>
      </c>
      <c r="R7">
        <f t="shared" ref="R7:R9" si="5">$P7*H7</f>
        <v>0</v>
      </c>
      <c r="S7">
        <f t="shared" ref="S7:S9" si="6">$P7*I7</f>
        <v>578.03874999999994</v>
      </c>
      <c r="T7">
        <f t="shared" ref="T7:T9" si="7">IF(G7&lt;&gt;"",$P7)</f>
        <v>11.560775</v>
      </c>
      <c r="U7">
        <f t="shared" ref="U7:U9" si="8">IF(H7&lt;&gt;"",$P7)</f>
        <v>11.560775</v>
      </c>
      <c r="V7">
        <f t="shared" ref="V7:V9" si="9">IF(I7&lt;&gt;"",$P7)</f>
        <v>11.560775</v>
      </c>
    </row>
    <row r="8" spans="1:22" ht="30" x14ac:dyDescent="0.25">
      <c r="A8" s="5" t="s">
        <v>73</v>
      </c>
      <c r="B8" s="13" t="str">
        <f>'Assy D multiple location'!B3</f>
        <v>Assy With missing CG on  all hardware
and Detail.</v>
      </c>
      <c r="C8" t="str">
        <f>'Assy D multiple location'!C3</f>
        <v>Assy</v>
      </c>
      <c r="D8">
        <v>1</v>
      </c>
      <c r="E8">
        <f>'Assy D multiple location'!E3</f>
        <v>11.560775</v>
      </c>
      <c r="G8" s="11">
        <v>550</v>
      </c>
      <c r="H8" s="11">
        <v>0</v>
      </c>
      <c r="I8" s="11">
        <v>50</v>
      </c>
      <c r="P8">
        <f t="shared" si="3"/>
        <v>11.560775</v>
      </c>
      <c r="Q8">
        <f t="shared" si="4"/>
        <v>6358.4262499999995</v>
      </c>
      <c r="R8">
        <f t="shared" si="5"/>
        <v>0</v>
      </c>
      <c r="S8">
        <f t="shared" si="6"/>
        <v>578.03874999999994</v>
      </c>
      <c r="T8">
        <f t="shared" si="7"/>
        <v>11.560775</v>
      </c>
      <c r="U8">
        <f t="shared" si="8"/>
        <v>11.560775</v>
      </c>
      <c r="V8">
        <f t="shared" si="9"/>
        <v>11.560775</v>
      </c>
    </row>
    <row r="9" spans="1:22" ht="30" x14ac:dyDescent="0.25">
      <c r="A9" s="5" t="s">
        <v>73</v>
      </c>
      <c r="B9" s="13" t="str">
        <f>'Assy D multiple location'!B3</f>
        <v>Assy With missing CG on  all hardware
and Detail.</v>
      </c>
      <c r="C9" t="str">
        <f>'Assy D multiple location'!C3</f>
        <v>Assy</v>
      </c>
      <c r="D9">
        <v>1</v>
      </c>
      <c r="E9">
        <f>'Assy D multiple location'!E3</f>
        <v>11.560775</v>
      </c>
      <c r="G9" s="11">
        <v>560</v>
      </c>
      <c r="H9" s="11">
        <v>0</v>
      </c>
      <c r="I9" s="11">
        <v>50</v>
      </c>
      <c r="P9">
        <f t="shared" si="3"/>
        <v>11.560775</v>
      </c>
      <c r="Q9">
        <f t="shared" si="4"/>
        <v>6474.0339999999997</v>
      </c>
      <c r="R9">
        <f t="shared" si="5"/>
        <v>0</v>
      </c>
      <c r="S9">
        <f t="shared" si="6"/>
        <v>578.03874999999994</v>
      </c>
      <c r="T9">
        <f t="shared" si="7"/>
        <v>11.560775</v>
      </c>
      <c r="U9">
        <f t="shared" si="8"/>
        <v>11.560775</v>
      </c>
      <c r="V9">
        <f t="shared" si="9"/>
        <v>11.560775</v>
      </c>
    </row>
    <row r="10" spans="1:22" x14ac:dyDescent="0.25">
      <c r="A10" s="5"/>
      <c r="G10" s="11"/>
      <c r="H10" s="11"/>
      <c r="I10" s="11"/>
    </row>
    <row r="11" spans="1:22" x14ac:dyDescent="0.25">
      <c r="A11" s="5"/>
      <c r="G11" s="11"/>
      <c r="H11" s="11"/>
      <c r="I11" s="11"/>
    </row>
    <row r="12" spans="1:22" x14ac:dyDescent="0.25">
      <c r="A12" s="5"/>
      <c r="G12" s="11"/>
      <c r="H12" s="11"/>
      <c r="I12" s="11"/>
    </row>
    <row r="13" spans="1:22" x14ac:dyDescent="0.25">
      <c r="A13" s="5"/>
      <c r="G13" s="11"/>
      <c r="H13" s="11"/>
      <c r="I13" s="11"/>
    </row>
    <row r="14" spans="1:22" x14ac:dyDescent="0.25">
      <c r="A14" s="5"/>
      <c r="G14" s="11"/>
      <c r="H14" s="11"/>
      <c r="I14" s="11"/>
    </row>
    <row r="15" spans="1:22" x14ac:dyDescent="0.25">
      <c r="A15" s="5"/>
      <c r="G15" s="11"/>
      <c r="H15" s="11"/>
      <c r="I15" s="11"/>
    </row>
    <row r="16" spans="1:22" x14ac:dyDescent="0.25">
      <c r="A16" s="5"/>
      <c r="G16" s="11"/>
      <c r="H16" s="11"/>
      <c r="I16" s="11"/>
    </row>
  </sheetData>
  <mergeCells count="1">
    <mergeCell ref="J1:O1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0181-A61F-45FC-AD61-FE224101CA3D}">
  <sheetPr>
    <tabColor rgb="FF00B0F0"/>
  </sheetPr>
  <dimension ref="A1:F5"/>
  <sheetViews>
    <sheetView workbookViewId="0">
      <selection activeCell="J31" sqref="J31"/>
    </sheetView>
  </sheetViews>
  <sheetFormatPr defaultRowHeight="15" x14ac:dyDescent="0.25"/>
  <cols>
    <col min="1" max="1" width="24" bestFit="1" customWidth="1"/>
    <col min="2" max="2" width="9.85546875" customWidth="1"/>
    <col min="3" max="3" width="11.42578125" bestFit="1" customWidth="1"/>
  </cols>
  <sheetData>
    <row r="1" spans="1:6" x14ac:dyDescent="0.25">
      <c r="A1" t="s">
        <v>26</v>
      </c>
      <c r="B1" t="s">
        <v>8</v>
      </c>
      <c r="C1" t="s">
        <v>10</v>
      </c>
    </row>
    <row r="2" spans="1:6" x14ac:dyDescent="0.25">
      <c r="A2" t="s">
        <v>27</v>
      </c>
      <c r="B2">
        <v>7.4999999999999997E-3</v>
      </c>
      <c r="C2" t="s">
        <v>30</v>
      </c>
      <c r="F2">
        <f>0.75*0.01</f>
        <v>7.4999999999999997E-3</v>
      </c>
    </row>
    <row r="3" spans="1:6" x14ac:dyDescent="0.25">
      <c r="A3" t="s">
        <v>28</v>
      </c>
      <c r="B3">
        <v>5.0000000000000001E-3</v>
      </c>
      <c r="C3" t="s">
        <v>30</v>
      </c>
      <c r="F3">
        <f>0.5*0.01</f>
        <v>5.0000000000000001E-3</v>
      </c>
    </row>
    <row r="4" spans="1:6" x14ac:dyDescent="0.25">
      <c r="A4" t="s">
        <v>29</v>
      </c>
      <c r="B4">
        <v>2.5000000000000001E-3</v>
      </c>
      <c r="C4" t="s">
        <v>30</v>
      </c>
      <c r="F4">
        <f>0.25*0.01</f>
        <v>2.5000000000000001E-3</v>
      </c>
    </row>
    <row r="5" spans="1:6" x14ac:dyDescent="0.25">
      <c r="A5" t="s">
        <v>23</v>
      </c>
      <c r="B5" s="2">
        <v>0</v>
      </c>
      <c r="C5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B163-80C3-4D31-955B-A3C98A2E6C5A}">
  <sheetPr>
    <tabColor rgb="FFFFC000"/>
  </sheetPr>
  <dimension ref="A1:V16"/>
  <sheetViews>
    <sheetView workbookViewId="0">
      <selection sqref="A1:W2"/>
    </sheetView>
  </sheetViews>
  <sheetFormatPr defaultRowHeight="15" x14ac:dyDescent="0.25"/>
  <cols>
    <col min="1" max="1" width="12.5703125" bestFit="1" customWidth="1"/>
    <col min="2" max="2" width="20.42578125" customWidth="1"/>
    <col min="5" max="5" width="12" bestFit="1" customWidth="1"/>
  </cols>
  <sheetData>
    <row r="1" spans="1:22" x14ac:dyDescent="0.25">
      <c r="J1" s="12" t="s">
        <v>61</v>
      </c>
      <c r="K1" s="12"/>
      <c r="L1" s="12"/>
      <c r="M1" s="12"/>
      <c r="N1" s="12"/>
      <c r="O1" s="12"/>
      <c r="P1" t="s">
        <v>75</v>
      </c>
    </row>
    <row r="2" spans="1:22" ht="45" x14ac:dyDescent="0.25">
      <c r="A2" t="s">
        <v>0</v>
      </c>
      <c r="B2" t="s">
        <v>1</v>
      </c>
      <c r="C2" t="s">
        <v>33</v>
      </c>
      <c r="D2" t="s">
        <v>34</v>
      </c>
      <c r="E2" t="s">
        <v>76</v>
      </c>
      <c r="G2" t="s">
        <v>36</v>
      </c>
      <c r="H2" t="s">
        <v>37</v>
      </c>
      <c r="I2" t="s">
        <v>37</v>
      </c>
      <c r="P2" s="8" t="s">
        <v>35</v>
      </c>
      <c r="Q2" s="8" t="s">
        <v>38</v>
      </c>
      <c r="R2" s="8" t="s">
        <v>39</v>
      </c>
      <c r="S2" s="8" t="s">
        <v>40</v>
      </c>
      <c r="T2" s="4" t="s">
        <v>41</v>
      </c>
      <c r="U2" s="4" t="s">
        <v>42</v>
      </c>
      <c r="V2" s="4" t="s">
        <v>43</v>
      </c>
    </row>
    <row r="3" spans="1:22" ht="75" x14ac:dyDescent="0.25">
      <c r="A3" s="6" t="s">
        <v>63</v>
      </c>
      <c r="B3" s="7" t="s">
        <v>67</v>
      </c>
      <c r="C3" s="6" t="s">
        <v>45</v>
      </c>
      <c r="E3">
        <f>P3</f>
        <v>58.163185185185213</v>
      </c>
      <c r="G3">
        <f>IFERROR(Q3/T3,"")</f>
        <v>655.42894831018191</v>
      </c>
      <c r="H3">
        <f>IFERROR(R3/U3,"")</f>
        <v>-25.161493906671279</v>
      </c>
      <c r="I3">
        <f>IFERROR(S3/V3,"")</f>
        <v>87.813701743370771</v>
      </c>
      <c r="P3">
        <f t="shared" ref="P3:V3" si="0">SUM(P4:P16)</f>
        <v>58.163185185185213</v>
      </c>
      <c r="Q3">
        <f t="shared" si="0"/>
        <v>38121.835296296296</v>
      </c>
      <c r="R3">
        <f t="shared" si="0"/>
        <v>-1463.472629629631</v>
      </c>
      <c r="S3">
        <f t="shared" si="0"/>
        <v>5107.5245962962954</v>
      </c>
      <c r="T3" s="10">
        <f t="shared" si="0"/>
        <v>58.163185185185213</v>
      </c>
      <c r="U3" s="10">
        <f t="shared" si="0"/>
        <v>58.163185185185213</v>
      </c>
      <c r="V3" s="10">
        <f t="shared" si="0"/>
        <v>58.163185185185213</v>
      </c>
    </row>
    <row r="4" spans="1:22" x14ac:dyDescent="0.25">
      <c r="A4" s="5" t="s">
        <v>22</v>
      </c>
      <c r="B4" t="str">
        <f>INDEX(Catalog[Description],MATCH(A4,Catalog[Part Number],0))</f>
        <v>Spar Ldg Fitting</v>
      </c>
      <c r="C4" t="str">
        <f>INDEX(Catalog[type of Part],MATCH(A4,Catalog[Part Number],0))</f>
        <v>Detail</v>
      </c>
      <c r="D4">
        <v>1</v>
      </c>
      <c r="E4">
        <f>INDEX(Catalog[Unit Weight Calculated],MATCH(A4,Catalog[Part Number],0))</f>
        <v>54.040185185185187</v>
      </c>
      <c r="G4">
        <v>655</v>
      </c>
      <c r="H4">
        <v>-25</v>
      </c>
      <c r="I4">
        <v>88</v>
      </c>
      <c r="P4">
        <f>D4*E4</f>
        <v>54.040185185185187</v>
      </c>
      <c r="Q4">
        <f t="shared" ref="Q4:S8" si="1">$P4*G4</f>
        <v>35396.321296296301</v>
      </c>
      <c r="R4">
        <f t="shared" si="1"/>
        <v>-1351.0046296296298</v>
      </c>
      <c r="S4">
        <f t="shared" si="1"/>
        <v>4755.5362962962963</v>
      </c>
      <c r="T4">
        <f t="shared" ref="T4:V8" si="2">IF(G4&lt;&gt;"",$P4)</f>
        <v>54.040185185185187</v>
      </c>
      <c r="U4">
        <f t="shared" si="2"/>
        <v>54.040185185185187</v>
      </c>
      <c r="V4">
        <f t="shared" si="2"/>
        <v>54.040185185185187</v>
      </c>
    </row>
    <row r="5" spans="1:22" x14ac:dyDescent="0.25">
      <c r="A5" s="5" t="s">
        <v>64</v>
      </c>
      <c r="B5" t="str">
        <f>INDEX(Catalog[Description],MATCH(A5,Catalog[Part Number],0))</f>
        <v>Angle</v>
      </c>
      <c r="C5" t="str">
        <f>INDEX(Catalog[type of Part],MATCH(A5,Catalog[Part Number],0))</f>
        <v>Detail</v>
      </c>
      <c r="D5">
        <v>1</v>
      </c>
      <c r="E5">
        <f>INDEX(Catalog[Unit Weight Calculated],MATCH(A5,Catalog[Part Number],0))</f>
        <v>0.60600000000000009</v>
      </c>
      <c r="G5">
        <v>658</v>
      </c>
      <c r="H5">
        <v>-28</v>
      </c>
      <c r="I5">
        <v>88.2</v>
      </c>
      <c r="P5">
        <f>D5*E5</f>
        <v>0.60600000000000009</v>
      </c>
      <c r="Q5">
        <f t="shared" si="1"/>
        <v>398.74800000000005</v>
      </c>
      <c r="R5">
        <f t="shared" si="1"/>
        <v>-16.968000000000004</v>
      </c>
      <c r="S5">
        <f t="shared" si="1"/>
        <v>53.449200000000012</v>
      </c>
      <c r="T5">
        <f t="shared" si="2"/>
        <v>0.60600000000000009</v>
      </c>
      <c r="U5">
        <f t="shared" si="2"/>
        <v>0.60600000000000009</v>
      </c>
      <c r="V5">
        <f t="shared" si="2"/>
        <v>0.60600000000000009</v>
      </c>
    </row>
    <row r="6" spans="1:22" x14ac:dyDescent="0.25">
      <c r="A6" s="5" t="s">
        <v>65</v>
      </c>
      <c r="B6" t="str">
        <f>INDEX(Catalog[Description],MATCH(A6,Catalog[Part Number],0))</f>
        <v>Angle</v>
      </c>
      <c r="C6" t="str">
        <f>INDEX(Catalog[type of Part],MATCH(A6,Catalog[Part Number],0))</f>
        <v>Detail</v>
      </c>
      <c r="D6">
        <v>1</v>
      </c>
      <c r="E6">
        <f>INDEX(Catalog[Unit Weight Calculated],MATCH(A6,Catalog[Part Number],0))</f>
        <v>1.5150000000000001</v>
      </c>
      <c r="G6">
        <v>663</v>
      </c>
      <c r="H6">
        <v>-30</v>
      </c>
      <c r="I6">
        <v>88.3</v>
      </c>
      <c r="P6">
        <f>D6*E6</f>
        <v>1.5150000000000001</v>
      </c>
      <c r="Q6">
        <f t="shared" si="1"/>
        <v>1004.4450000000001</v>
      </c>
      <c r="R6">
        <f t="shared" si="1"/>
        <v>-45.45</v>
      </c>
      <c r="S6">
        <f t="shared" si="1"/>
        <v>133.77450000000002</v>
      </c>
      <c r="T6">
        <f t="shared" si="2"/>
        <v>1.5150000000000001</v>
      </c>
      <c r="U6">
        <f t="shared" si="2"/>
        <v>1.5150000000000001</v>
      </c>
      <c r="V6">
        <f t="shared" si="2"/>
        <v>1.5150000000000001</v>
      </c>
    </row>
    <row r="7" spans="1:22" x14ac:dyDescent="0.25">
      <c r="A7" s="5" t="s">
        <v>56</v>
      </c>
      <c r="B7" t="str">
        <f>INDEX(Catalog[Description],MATCH(A7,Catalog[Part Number],0))</f>
        <v>Hdw</v>
      </c>
      <c r="C7" t="str">
        <f>INDEX(Catalog[type of Part],MATCH(A7,Catalog[Part Number],0))</f>
        <v>Hardware</v>
      </c>
      <c r="D7">
        <v>1</v>
      </c>
      <c r="E7">
        <f>INDEX(Catalog[Unit Weight Calculated],MATCH(A7,Catalog[Part Number],0))</f>
        <v>0.20019999999999996</v>
      </c>
      <c r="G7" s="11">
        <v>656</v>
      </c>
      <c r="H7" s="11">
        <v>-25</v>
      </c>
      <c r="I7" s="11">
        <v>82.3</v>
      </c>
      <c r="P7">
        <f>D7*E7</f>
        <v>0.20019999999999996</v>
      </c>
      <c r="Q7">
        <f t="shared" si="1"/>
        <v>131.33119999999997</v>
      </c>
      <c r="R7">
        <f t="shared" si="1"/>
        <v>-5.004999999999999</v>
      </c>
      <c r="S7">
        <f t="shared" si="1"/>
        <v>16.476459999999996</v>
      </c>
      <c r="T7">
        <f t="shared" si="2"/>
        <v>0.20019999999999996</v>
      </c>
      <c r="U7">
        <f t="shared" si="2"/>
        <v>0.20019999999999996</v>
      </c>
      <c r="V7">
        <f t="shared" si="2"/>
        <v>0.20019999999999996</v>
      </c>
    </row>
    <row r="8" spans="1:22" x14ac:dyDescent="0.25">
      <c r="A8" s="5" t="s">
        <v>56</v>
      </c>
      <c r="B8" t="str">
        <f>INDEX(Catalog[Description],MATCH(A8,Catalog[Part Number],0))</f>
        <v>Hdw</v>
      </c>
      <c r="C8" t="str">
        <f>INDEX(Catalog[type of Part],MATCH(A8,Catalog[Part Number],0))</f>
        <v>Hardware</v>
      </c>
      <c r="D8">
        <v>1</v>
      </c>
      <c r="E8">
        <f>INDEX(Catalog[Unit Weight Calculated],MATCH(A8,Catalog[Part Number],0))</f>
        <v>0.20019999999999996</v>
      </c>
      <c r="G8" s="11">
        <v>657</v>
      </c>
      <c r="H8" s="11">
        <v>-25</v>
      </c>
      <c r="I8" s="11">
        <v>82.3</v>
      </c>
      <c r="P8">
        <f>D8*E8</f>
        <v>0.20019999999999996</v>
      </c>
      <c r="Q8">
        <f t="shared" si="1"/>
        <v>131.53139999999996</v>
      </c>
      <c r="R8">
        <f t="shared" si="1"/>
        <v>-5.004999999999999</v>
      </c>
      <c r="S8">
        <f t="shared" si="1"/>
        <v>16.476459999999996</v>
      </c>
      <c r="T8">
        <f t="shared" si="2"/>
        <v>0.20019999999999996</v>
      </c>
      <c r="U8">
        <f t="shared" si="2"/>
        <v>0.20019999999999996</v>
      </c>
      <c r="V8">
        <f t="shared" si="2"/>
        <v>0.20019999999999996</v>
      </c>
    </row>
    <row r="9" spans="1:22" x14ac:dyDescent="0.25">
      <c r="A9" s="5" t="s">
        <v>56</v>
      </c>
      <c r="B9" t="str">
        <f>INDEX(Catalog[Description],MATCH(A9,Catalog[Part Number],0))</f>
        <v>Hdw</v>
      </c>
      <c r="C9" t="str">
        <f>INDEX(Catalog[type of Part],MATCH(A9,Catalog[Part Number],0))</f>
        <v>Hardware</v>
      </c>
      <c r="D9">
        <v>1</v>
      </c>
      <c r="E9">
        <f>INDEX(Catalog[Unit Weight Calculated],MATCH(A9,Catalog[Part Number],0))</f>
        <v>0.20019999999999996</v>
      </c>
      <c r="G9" s="11">
        <v>658</v>
      </c>
      <c r="H9" s="11">
        <v>-25</v>
      </c>
      <c r="I9" s="11">
        <v>82.3</v>
      </c>
      <c r="P9">
        <f t="shared" ref="P9:P16" si="3">D9*E9</f>
        <v>0.20019999999999996</v>
      </c>
      <c r="Q9">
        <f t="shared" ref="Q9:S16" si="4">$P9*G9</f>
        <v>131.73159999999999</v>
      </c>
      <c r="R9">
        <f t="shared" si="4"/>
        <v>-5.004999999999999</v>
      </c>
      <c r="S9">
        <f t="shared" si="4"/>
        <v>16.476459999999996</v>
      </c>
      <c r="T9">
        <f t="shared" ref="T9:V16" si="5">IF(G9&lt;&gt;"",$P9)</f>
        <v>0.20019999999999996</v>
      </c>
      <c r="U9">
        <f t="shared" si="5"/>
        <v>0.20019999999999996</v>
      </c>
      <c r="V9">
        <f t="shared" si="5"/>
        <v>0.20019999999999996</v>
      </c>
    </row>
    <row r="10" spans="1:22" x14ac:dyDescent="0.25">
      <c r="A10" s="5" t="s">
        <v>56</v>
      </c>
      <c r="B10" t="str">
        <f>INDEX(Catalog[Description],MATCH(A10,Catalog[Part Number],0))</f>
        <v>Hdw</v>
      </c>
      <c r="C10" t="str">
        <f>INDEX(Catalog[type of Part],MATCH(A10,Catalog[Part Number],0))</f>
        <v>Hardware</v>
      </c>
      <c r="D10">
        <v>1</v>
      </c>
      <c r="E10">
        <f>INDEX(Catalog[Unit Weight Calculated],MATCH(A10,Catalog[Part Number],0))</f>
        <v>0.20019999999999996</v>
      </c>
      <c r="G10" s="11">
        <v>659</v>
      </c>
      <c r="H10" s="11">
        <v>-25</v>
      </c>
      <c r="I10" s="11">
        <v>82.3</v>
      </c>
      <c r="P10">
        <f t="shared" si="3"/>
        <v>0.20019999999999996</v>
      </c>
      <c r="Q10">
        <f t="shared" si="4"/>
        <v>131.93179999999998</v>
      </c>
      <c r="R10">
        <f t="shared" si="4"/>
        <v>-5.004999999999999</v>
      </c>
      <c r="S10">
        <f t="shared" si="4"/>
        <v>16.476459999999996</v>
      </c>
      <c r="T10">
        <f t="shared" si="5"/>
        <v>0.20019999999999996</v>
      </c>
      <c r="U10">
        <f t="shared" si="5"/>
        <v>0.20019999999999996</v>
      </c>
      <c r="V10">
        <f t="shared" si="5"/>
        <v>0.20019999999999996</v>
      </c>
    </row>
    <row r="11" spans="1:22" x14ac:dyDescent="0.25">
      <c r="A11" s="5" t="s">
        <v>56</v>
      </c>
      <c r="B11" t="str">
        <f>INDEX(Catalog[Description],MATCH(A11,Catalog[Part Number],0))</f>
        <v>Hdw</v>
      </c>
      <c r="C11" t="str">
        <f>INDEX(Catalog[type of Part],MATCH(A11,Catalog[Part Number],0))</f>
        <v>Hardware</v>
      </c>
      <c r="D11">
        <v>1</v>
      </c>
      <c r="E11">
        <f>INDEX(Catalog[Unit Weight Calculated],MATCH(A11,Catalog[Part Number],0))</f>
        <v>0.20019999999999996</v>
      </c>
      <c r="G11" s="11">
        <v>660</v>
      </c>
      <c r="H11" s="11">
        <v>-25</v>
      </c>
      <c r="I11" s="11">
        <v>82.3</v>
      </c>
      <c r="P11">
        <f t="shared" si="3"/>
        <v>0.20019999999999996</v>
      </c>
      <c r="Q11">
        <f t="shared" si="4"/>
        <v>132.13199999999998</v>
      </c>
      <c r="R11">
        <f t="shared" si="4"/>
        <v>-5.004999999999999</v>
      </c>
      <c r="S11">
        <f t="shared" si="4"/>
        <v>16.476459999999996</v>
      </c>
      <c r="T11">
        <f t="shared" si="5"/>
        <v>0.20019999999999996</v>
      </c>
      <c r="U11">
        <f t="shared" si="5"/>
        <v>0.20019999999999996</v>
      </c>
      <c r="V11">
        <f t="shared" si="5"/>
        <v>0.20019999999999996</v>
      </c>
    </row>
    <row r="12" spans="1:22" x14ac:dyDescent="0.25">
      <c r="A12" s="5" t="s">
        <v>56</v>
      </c>
      <c r="B12" t="str">
        <f>INDEX(Catalog[Description],MATCH(A12,Catalog[Part Number],0))</f>
        <v>Hdw</v>
      </c>
      <c r="C12" t="str">
        <f>INDEX(Catalog[type of Part],MATCH(A12,Catalog[Part Number],0))</f>
        <v>Hardware</v>
      </c>
      <c r="D12">
        <v>1</v>
      </c>
      <c r="E12">
        <f>INDEX(Catalog[Unit Weight Calculated],MATCH(A12,Catalog[Part Number],0))</f>
        <v>0.20019999999999996</v>
      </c>
      <c r="G12" s="11">
        <v>661</v>
      </c>
      <c r="H12" s="11">
        <v>-25</v>
      </c>
      <c r="I12" s="11">
        <v>82.3</v>
      </c>
      <c r="P12">
        <f t="shared" si="3"/>
        <v>0.20019999999999996</v>
      </c>
      <c r="Q12">
        <f t="shared" si="4"/>
        <v>132.33219999999997</v>
      </c>
      <c r="R12">
        <f t="shared" si="4"/>
        <v>-5.004999999999999</v>
      </c>
      <c r="S12">
        <f t="shared" si="4"/>
        <v>16.476459999999996</v>
      </c>
      <c r="T12">
        <f t="shared" si="5"/>
        <v>0.20019999999999996</v>
      </c>
      <c r="U12">
        <f t="shared" si="5"/>
        <v>0.20019999999999996</v>
      </c>
      <c r="V12">
        <f t="shared" si="5"/>
        <v>0.20019999999999996</v>
      </c>
    </row>
    <row r="13" spans="1:22" x14ac:dyDescent="0.25">
      <c r="A13" s="5" t="s">
        <v>56</v>
      </c>
      <c r="B13" t="str">
        <f>INDEX(Catalog[Description],MATCH(A13,Catalog[Part Number],0))</f>
        <v>Hdw</v>
      </c>
      <c r="C13" t="str">
        <f>INDEX(Catalog[type of Part],MATCH(A13,Catalog[Part Number],0))</f>
        <v>Hardware</v>
      </c>
      <c r="D13">
        <v>1</v>
      </c>
      <c r="E13">
        <f>INDEX(Catalog[Unit Weight Calculated],MATCH(A13,Catalog[Part Number],0))</f>
        <v>0.20019999999999996</v>
      </c>
      <c r="G13" s="11">
        <v>662</v>
      </c>
      <c r="H13" s="11">
        <v>-25</v>
      </c>
      <c r="I13" s="11">
        <v>82.3</v>
      </c>
      <c r="P13">
        <f t="shared" si="3"/>
        <v>0.20019999999999996</v>
      </c>
      <c r="Q13">
        <f t="shared" si="4"/>
        <v>132.53239999999997</v>
      </c>
      <c r="R13">
        <f t="shared" si="4"/>
        <v>-5.004999999999999</v>
      </c>
      <c r="S13">
        <f t="shared" si="4"/>
        <v>16.476459999999996</v>
      </c>
      <c r="T13">
        <f t="shared" si="5"/>
        <v>0.20019999999999996</v>
      </c>
      <c r="U13">
        <f t="shared" si="5"/>
        <v>0.20019999999999996</v>
      </c>
      <c r="V13">
        <f t="shared" si="5"/>
        <v>0.20019999999999996</v>
      </c>
    </row>
    <row r="14" spans="1:22" x14ac:dyDescent="0.25">
      <c r="A14" s="5" t="s">
        <v>56</v>
      </c>
      <c r="B14" t="str">
        <f>INDEX(Catalog[Description],MATCH(A14,Catalog[Part Number],0))</f>
        <v>Hdw</v>
      </c>
      <c r="C14" t="str">
        <f>INDEX(Catalog[type of Part],MATCH(A14,Catalog[Part Number],0))</f>
        <v>Hardware</v>
      </c>
      <c r="D14">
        <v>1</v>
      </c>
      <c r="E14">
        <f>INDEX(Catalog[Unit Weight Calculated],MATCH(A14,Catalog[Part Number],0))</f>
        <v>0.20019999999999996</v>
      </c>
      <c r="G14" s="11">
        <v>663</v>
      </c>
      <c r="H14" s="11">
        <v>-25</v>
      </c>
      <c r="I14" s="11">
        <v>82.3</v>
      </c>
      <c r="P14">
        <f t="shared" si="3"/>
        <v>0.20019999999999996</v>
      </c>
      <c r="Q14">
        <f t="shared" si="4"/>
        <v>132.73259999999996</v>
      </c>
      <c r="R14">
        <f t="shared" si="4"/>
        <v>-5.004999999999999</v>
      </c>
      <c r="S14">
        <f t="shared" si="4"/>
        <v>16.476459999999996</v>
      </c>
      <c r="T14">
        <f t="shared" si="5"/>
        <v>0.20019999999999996</v>
      </c>
      <c r="U14">
        <f t="shared" si="5"/>
        <v>0.20019999999999996</v>
      </c>
      <c r="V14">
        <f t="shared" si="5"/>
        <v>0.20019999999999996</v>
      </c>
    </row>
    <row r="15" spans="1:22" x14ac:dyDescent="0.25">
      <c r="A15" s="5" t="s">
        <v>56</v>
      </c>
      <c r="B15" t="str">
        <f>INDEX(Catalog[Description],MATCH(A15,Catalog[Part Number],0))</f>
        <v>Hdw</v>
      </c>
      <c r="C15" t="str">
        <f>INDEX(Catalog[type of Part],MATCH(A15,Catalog[Part Number],0))</f>
        <v>Hardware</v>
      </c>
      <c r="D15">
        <v>1</v>
      </c>
      <c r="E15">
        <f>INDEX(Catalog[Unit Weight Calculated],MATCH(A15,Catalog[Part Number],0))</f>
        <v>0.20019999999999996</v>
      </c>
      <c r="G15" s="11">
        <v>664</v>
      </c>
      <c r="H15" s="11">
        <v>-25</v>
      </c>
      <c r="I15" s="11">
        <v>82.3</v>
      </c>
      <c r="P15">
        <f t="shared" si="3"/>
        <v>0.20019999999999996</v>
      </c>
      <c r="Q15">
        <f t="shared" si="4"/>
        <v>132.93279999999999</v>
      </c>
      <c r="R15">
        <f t="shared" si="4"/>
        <v>-5.004999999999999</v>
      </c>
      <c r="S15">
        <f t="shared" si="4"/>
        <v>16.476459999999996</v>
      </c>
      <c r="T15">
        <f t="shared" si="5"/>
        <v>0.20019999999999996</v>
      </c>
      <c r="U15">
        <f t="shared" si="5"/>
        <v>0.20019999999999996</v>
      </c>
      <c r="V15">
        <f t="shared" si="5"/>
        <v>0.20019999999999996</v>
      </c>
    </row>
    <row r="16" spans="1:22" x14ac:dyDescent="0.25">
      <c r="A16" s="5" t="s">
        <v>56</v>
      </c>
      <c r="B16" t="str">
        <f>INDEX(Catalog[Description],MATCH(A16,Catalog[Part Number],0))</f>
        <v>Hdw</v>
      </c>
      <c r="C16" t="str">
        <f>INDEX(Catalog[type of Part],MATCH(A16,Catalog[Part Number],0))</f>
        <v>Hardware</v>
      </c>
      <c r="D16">
        <v>1</v>
      </c>
      <c r="E16">
        <f>INDEX(Catalog[Unit Weight Calculated],MATCH(A16,Catalog[Part Number],0))</f>
        <v>0.20019999999999996</v>
      </c>
      <c r="G16" s="11">
        <v>665</v>
      </c>
      <c r="H16" s="11">
        <v>-25</v>
      </c>
      <c r="I16" s="11">
        <v>82.3</v>
      </c>
      <c r="P16">
        <f t="shared" si="3"/>
        <v>0.20019999999999996</v>
      </c>
      <c r="Q16">
        <f t="shared" si="4"/>
        <v>133.13299999999998</v>
      </c>
      <c r="R16">
        <f t="shared" si="4"/>
        <v>-5.004999999999999</v>
      </c>
      <c r="S16">
        <f t="shared" si="4"/>
        <v>16.476459999999996</v>
      </c>
      <c r="T16">
        <f t="shared" si="5"/>
        <v>0.20019999999999996</v>
      </c>
      <c r="U16">
        <f t="shared" si="5"/>
        <v>0.20019999999999996</v>
      </c>
      <c r="V16">
        <f t="shared" si="5"/>
        <v>0.20019999999999996</v>
      </c>
    </row>
  </sheetData>
  <mergeCells count="1">
    <mergeCell ref="J1:O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8D943-3F50-4EEC-B258-737F22EAFB74}">
  <sheetPr>
    <tabColor rgb="FFFFC000"/>
  </sheetPr>
  <dimension ref="A1:V16"/>
  <sheetViews>
    <sheetView workbookViewId="0">
      <selection sqref="A1:W2"/>
    </sheetView>
  </sheetViews>
  <sheetFormatPr defaultRowHeight="15" x14ac:dyDescent="0.25"/>
  <cols>
    <col min="1" max="1" width="12.5703125" bestFit="1" customWidth="1"/>
    <col min="2" max="2" width="20.42578125" customWidth="1"/>
    <col min="3" max="3" width="11.5703125" bestFit="1" customWidth="1"/>
    <col min="5" max="5" width="12" bestFit="1" customWidth="1"/>
  </cols>
  <sheetData>
    <row r="1" spans="1:22" x14ac:dyDescent="0.25">
      <c r="J1" s="12" t="s">
        <v>61</v>
      </c>
      <c r="K1" s="12"/>
      <c r="L1" s="12"/>
      <c r="M1" s="12"/>
      <c r="N1" s="12"/>
      <c r="O1" s="12"/>
      <c r="P1" t="s">
        <v>75</v>
      </c>
    </row>
    <row r="2" spans="1:22" ht="45" x14ac:dyDescent="0.25">
      <c r="A2" t="s">
        <v>0</v>
      </c>
      <c r="B2" t="s">
        <v>1</v>
      </c>
      <c r="C2" t="s">
        <v>33</v>
      </c>
      <c r="D2" t="s">
        <v>34</v>
      </c>
      <c r="E2" t="s">
        <v>76</v>
      </c>
      <c r="G2" t="s">
        <v>36</v>
      </c>
      <c r="H2" t="s">
        <v>37</v>
      </c>
      <c r="I2" t="s">
        <v>37</v>
      </c>
      <c r="P2" s="8" t="s">
        <v>35</v>
      </c>
      <c r="Q2" s="8" t="s">
        <v>38</v>
      </c>
      <c r="R2" s="8" t="s">
        <v>39</v>
      </c>
      <c r="S2" s="8" t="s">
        <v>40</v>
      </c>
      <c r="T2" s="4" t="s">
        <v>41</v>
      </c>
      <c r="U2" s="4" t="s">
        <v>42</v>
      </c>
      <c r="V2" s="4" t="s">
        <v>43</v>
      </c>
    </row>
    <row r="3" spans="1:22" ht="75" x14ac:dyDescent="0.25">
      <c r="A3" s="6" t="s">
        <v>63</v>
      </c>
      <c r="B3" s="7" t="s">
        <v>67</v>
      </c>
      <c r="C3" s="6" t="s">
        <v>45</v>
      </c>
      <c r="E3">
        <f>P3</f>
        <v>58.163185185185213</v>
      </c>
      <c r="G3">
        <f>IFERROR(Q3/T3,"")</f>
        <v>630.42894831018191</v>
      </c>
      <c r="H3">
        <f>IFERROR(R3/U3,"")</f>
        <v>-25.161493906671279</v>
      </c>
      <c r="I3">
        <f>IFERROR(S3/V3,"")</f>
        <v>87.813701743370771</v>
      </c>
      <c r="P3">
        <f t="shared" ref="P3:V3" si="0">SUM(P4:P16)</f>
        <v>58.163185185185213</v>
      </c>
      <c r="Q3">
        <f t="shared" si="0"/>
        <v>36667.755666666664</v>
      </c>
      <c r="R3">
        <f t="shared" si="0"/>
        <v>-1463.472629629631</v>
      </c>
      <c r="S3">
        <f t="shared" si="0"/>
        <v>5107.5245962962954</v>
      </c>
      <c r="T3" s="10">
        <f t="shared" si="0"/>
        <v>58.163185185185213</v>
      </c>
      <c r="U3" s="10">
        <f t="shared" si="0"/>
        <v>58.163185185185213</v>
      </c>
      <c r="V3" s="10">
        <f t="shared" si="0"/>
        <v>58.163185185185213</v>
      </c>
    </row>
    <row r="4" spans="1:22" x14ac:dyDescent="0.25">
      <c r="A4" s="5" t="s">
        <v>22</v>
      </c>
      <c r="B4" t="str">
        <f>INDEX(Catalog[Description],MATCH(A4,Catalog[Part Number],0))</f>
        <v>Spar Ldg Fitting</v>
      </c>
      <c r="C4" t="str">
        <f>INDEX(Catalog[type of Part],MATCH(A4,Catalog[Part Number],0))</f>
        <v>Detail</v>
      </c>
      <c r="D4">
        <v>1</v>
      </c>
      <c r="E4">
        <f>INDEX(Catalog[Unit Weight Calculated],MATCH(A4,Catalog[Part Number],0))</f>
        <v>54.040185185185187</v>
      </c>
      <c r="G4">
        <v>630</v>
      </c>
      <c r="H4">
        <v>-25</v>
      </c>
      <c r="I4">
        <v>88</v>
      </c>
      <c r="P4">
        <f>D4*E4</f>
        <v>54.040185185185187</v>
      </c>
      <c r="Q4">
        <f t="shared" ref="Q4:S8" si="1">$P4*G4</f>
        <v>34045.316666666666</v>
      </c>
      <c r="R4">
        <f t="shared" si="1"/>
        <v>-1351.0046296296298</v>
      </c>
      <c r="S4">
        <f t="shared" si="1"/>
        <v>4755.5362962962963</v>
      </c>
      <c r="T4">
        <f t="shared" ref="T4:V8" si="2">IF(G4&lt;&gt;"",$P4)</f>
        <v>54.040185185185187</v>
      </c>
      <c r="U4">
        <f t="shared" si="2"/>
        <v>54.040185185185187</v>
      </c>
      <c r="V4">
        <f t="shared" si="2"/>
        <v>54.040185185185187</v>
      </c>
    </row>
    <row r="5" spans="1:22" x14ac:dyDescent="0.25">
      <c r="A5" s="5" t="s">
        <v>64</v>
      </c>
      <c r="B5" t="str">
        <f>INDEX(Catalog[Description],MATCH(A5,Catalog[Part Number],0))</f>
        <v>Angle</v>
      </c>
      <c r="C5" t="str">
        <f>INDEX(Catalog[type of Part],MATCH(A5,Catalog[Part Number],0))</f>
        <v>Detail</v>
      </c>
      <c r="D5">
        <v>1</v>
      </c>
      <c r="E5">
        <f>INDEX(Catalog[Unit Weight Calculated],MATCH(A5,Catalog[Part Number],0))</f>
        <v>0.60600000000000009</v>
      </c>
      <c r="G5">
        <v>633</v>
      </c>
      <c r="H5">
        <v>-28</v>
      </c>
      <c r="I5">
        <v>88.2</v>
      </c>
      <c r="P5">
        <f>D5*E5</f>
        <v>0.60600000000000009</v>
      </c>
      <c r="Q5">
        <f t="shared" si="1"/>
        <v>383.59800000000007</v>
      </c>
      <c r="R5">
        <f t="shared" si="1"/>
        <v>-16.968000000000004</v>
      </c>
      <c r="S5">
        <f t="shared" si="1"/>
        <v>53.449200000000012</v>
      </c>
      <c r="T5">
        <f t="shared" si="2"/>
        <v>0.60600000000000009</v>
      </c>
      <c r="U5">
        <f t="shared" si="2"/>
        <v>0.60600000000000009</v>
      </c>
      <c r="V5">
        <f t="shared" si="2"/>
        <v>0.60600000000000009</v>
      </c>
    </row>
    <row r="6" spans="1:22" x14ac:dyDescent="0.25">
      <c r="A6" s="5" t="s">
        <v>65</v>
      </c>
      <c r="B6" t="str">
        <f>INDEX(Catalog[Description],MATCH(A6,Catalog[Part Number],0))</f>
        <v>Angle</v>
      </c>
      <c r="C6" t="str">
        <f>INDEX(Catalog[type of Part],MATCH(A6,Catalog[Part Number],0))</f>
        <v>Detail</v>
      </c>
      <c r="D6">
        <v>1</v>
      </c>
      <c r="E6">
        <f>INDEX(Catalog[Unit Weight Calculated],MATCH(A6,Catalog[Part Number],0))</f>
        <v>1.5150000000000001</v>
      </c>
      <c r="G6">
        <v>638</v>
      </c>
      <c r="H6">
        <v>-30</v>
      </c>
      <c r="I6">
        <v>88.3</v>
      </c>
      <c r="P6">
        <f>D6*E6</f>
        <v>1.5150000000000001</v>
      </c>
      <c r="Q6">
        <f t="shared" si="1"/>
        <v>966.57</v>
      </c>
      <c r="R6">
        <f t="shared" si="1"/>
        <v>-45.45</v>
      </c>
      <c r="S6">
        <f t="shared" si="1"/>
        <v>133.77450000000002</v>
      </c>
      <c r="T6">
        <f t="shared" si="2"/>
        <v>1.5150000000000001</v>
      </c>
      <c r="U6">
        <f t="shared" si="2"/>
        <v>1.5150000000000001</v>
      </c>
      <c r="V6">
        <f t="shared" si="2"/>
        <v>1.5150000000000001</v>
      </c>
    </row>
    <row r="7" spans="1:22" x14ac:dyDescent="0.25">
      <c r="A7" s="5" t="s">
        <v>56</v>
      </c>
      <c r="B7" t="str">
        <f>INDEX(Catalog[Description],MATCH(A7,Catalog[Part Number],0))</f>
        <v>Hdw</v>
      </c>
      <c r="C7" t="str">
        <f>INDEX(Catalog[type of Part],MATCH(A7,Catalog[Part Number],0))</f>
        <v>Hardware</v>
      </c>
      <c r="D7">
        <v>1</v>
      </c>
      <c r="E7">
        <f>INDEX(Catalog[Unit Weight Calculated],MATCH(A7,Catalog[Part Number],0))</f>
        <v>0.20019999999999996</v>
      </c>
      <c r="G7" s="11">
        <v>631</v>
      </c>
      <c r="H7" s="11">
        <v>-25</v>
      </c>
      <c r="I7" s="11">
        <v>82.3</v>
      </c>
      <c r="P7">
        <f>D7*E7</f>
        <v>0.20019999999999996</v>
      </c>
      <c r="Q7">
        <f t="shared" si="1"/>
        <v>126.32619999999997</v>
      </c>
      <c r="R7">
        <f t="shared" si="1"/>
        <v>-5.004999999999999</v>
      </c>
      <c r="S7">
        <f t="shared" si="1"/>
        <v>16.476459999999996</v>
      </c>
      <c r="T7">
        <f t="shared" si="2"/>
        <v>0.20019999999999996</v>
      </c>
      <c r="U7">
        <f t="shared" si="2"/>
        <v>0.20019999999999996</v>
      </c>
      <c r="V7">
        <f t="shared" si="2"/>
        <v>0.20019999999999996</v>
      </c>
    </row>
    <row r="8" spans="1:22" x14ac:dyDescent="0.25">
      <c r="A8" s="5" t="s">
        <v>56</v>
      </c>
      <c r="B8" t="str">
        <f>INDEX(Catalog[Description],MATCH(A8,Catalog[Part Number],0))</f>
        <v>Hdw</v>
      </c>
      <c r="C8" t="str">
        <f>INDEX(Catalog[type of Part],MATCH(A8,Catalog[Part Number],0))</f>
        <v>Hardware</v>
      </c>
      <c r="D8">
        <v>1</v>
      </c>
      <c r="E8">
        <f>INDEX(Catalog[Unit Weight Calculated],MATCH(A8,Catalog[Part Number],0))</f>
        <v>0.20019999999999996</v>
      </c>
      <c r="G8" s="11">
        <v>632</v>
      </c>
      <c r="H8" s="11">
        <v>-25</v>
      </c>
      <c r="I8" s="11">
        <v>82.3</v>
      </c>
      <c r="P8">
        <f>D8*E8</f>
        <v>0.20019999999999996</v>
      </c>
      <c r="Q8">
        <f t="shared" si="1"/>
        <v>126.52639999999998</v>
      </c>
      <c r="R8">
        <f t="shared" si="1"/>
        <v>-5.004999999999999</v>
      </c>
      <c r="S8">
        <f t="shared" si="1"/>
        <v>16.476459999999996</v>
      </c>
      <c r="T8">
        <f t="shared" si="2"/>
        <v>0.20019999999999996</v>
      </c>
      <c r="U8">
        <f t="shared" si="2"/>
        <v>0.20019999999999996</v>
      </c>
      <c r="V8">
        <f t="shared" si="2"/>
        <v>0.20019999999999996</v>
      </c>
    </row>
    <row r="9" spans="1:22" x14ac:dyDescent="0.25">
      <c r="A9" s="5" t="s">
        <v>56</v>
      </c>
      <c r="B9" t="str">
        <f>INDEX(Catalog[Description],MATCH(A9,Catalog[Part Number],0))</f>
        <v>Hdw</v>
      </c>
      <c r="C9" t="str">
        <f>INDEX(Catalog[type of Part],MATCH(A9,Catalog[Part Number],0))</f>
        <v>Hardware</v>
      </c>
      <c r="D9">
        <v>1</v>
      </c>
      <c r="E9">
        <f>INDEX(Catalog[Unit Weight Calculated],MATCH(A9,Catalog[Part Number],0))</f>
        <v>0.20019999999999996</v>
      </c>
      <c r="G9" s="11">
        <v>633</v>
      </c>
      <c r="H9" s="11">
        <v>-25</v>
      </c>
      <c r="I9" s="11">
        <v>82.3</v>
      </c>
      <c r="P9">
        <f t="shared" ref="P9:P16" si="3">D9*E9</f>
        <v>0.20019999999999996</v>
      </c>
      <c r="Q9">
        <f t="shared" ref="Q9:Q16" si="4">$P9*G9</f>
        <v>126.72659999999998</v>
      </c>
      <c r="R9">
        <f t="shared" ref="R9:R16" si="5">$P9*H9</f>
        <v>-5.004999999999999</v>
      </c>
      <c r="S9">
        <f t="shared" ref="S9:S16" si="6">$P9*I9</f>
        <v>16.476459999999996</v>
      </c>
      <c r="T9">
        <f t="shared" ref="T9:T16" si="7">IF(G9&lt;&gt;"",$P9)</f>
        <v>0.20019999999999996</v>
      </c>
      <c r="U9">
        <f t="shared" ref="U9:U16" si="8">IF(H9&lt;&gt;"",$P9)</f>
        <v>0.20019999999999996</v>
      </c>
      <c r="V9">
        <f t="shared" ref="V9:V16" si="9">IF(I9&lt;&gt;"",$P9)</f>
        <v>0.20019999999999996</v>
      </c>
    </row>
    <row r="10" spans="1:22" x14ac:dyDescent="0.25">
      <c r="A10" s="5" t="s">
        <v>56</v>
      </c>
      <c r="B10" t="str">
        <f>INDEX(Catalog[Description],MATCH(A10,Catalog[Part Number],0))</f>
        <v>Hdw</v>
      </c>
      <c r="C10" t="str">
        <f>INDEX(Catalog[type of Part],MATCH(A10,Catalog[Part Number],0))</f>
        <v>Hardware</v>
      </c>
      <c r="D10">
        <v>1</v>
      </c>
      <c r="E10">
        <f>INDEX(Catalog[Unit Weight Calculated],MATCH(A10,Catalog[Part Number],0))</f>
        <v>0.20019999999999996</v>
      </c>
      <c r="G10" s="11">
        <v>634</v>
      </c>
      <c r="H10" s="11">
        <v>-25</v>
      </c>
      <c r="I10" s="11">
        <v>82.3</v>
      </c>
      <c r="P10">
        <f t="shared" si="3"/>
        <v>0.20019999999999996</v>
      </c>
      <c r="Q10">
        <f t="shared" si="4"/>
        <v>126.92679999999997</v>
      </c>
      <c r="R10">
        <f t="shared" si="5"/>
        <v>-5.004999999999999</v>
      </c>
      <c r="S10">
        <f t="shared" si="6"/>
        <v>16.476459999999996</v>
      </c>
      <c r="T10">
        <f t="shared" si="7"/>
        <v>0.20019999999999996</v>
      </c>
      <c r="U10">
        <f t="shared" si="8"/>
        <v>0.20019999999999996</v>
      </c>
      <c r="V10">
        <f t="shared" si="9"/>
        <v>0.20019999999999996</v>
      </c>
    </row>
    <row r="11" spans="1:22" x14ac:dyDescent="0.25">
      <c r="A11" s="5" t="s">
        <v>56</v>
      </c>
      <c r="B11" t="str">
        <f>INDEX(Catalog[Description],MATCH(A11,Catalog[Part Number],0))</f>
        <v>Hdw</v>
      </c>
      <c r="C11" t="str">
        <f>INDEX(Catalog[type of Part],MATCH(A11,Catalog[Part Number],0))</f>
        <v>Hardware</v>
      </c>
      <c r="D11">
        <v>1</v>
      </c>
      <c r="E11">
        <f>INDEX(Catalog[Unit Weight Calculated],MATCH(A11,Catalog[Part Number],0))</f>
        <v>0.20019999999999996</v>
      </c>
      <c r="G11" s="11">
        <v>635</v>
      </c>
      <c r="H11" s="11">
        <v>-25</v>
      </c>
      <c r="I11" s="11">
        <v>82.3</v>
      </c>
      <c r="P11">
        <f t="shared" si="3"/>
        <v>0.20019999999999996</v>
      </c>
      <c r="Q11">
        <f t="shared" si="4"/>
        <v>127.12699999999998</v>
      </c>
      <c r="R11">
        <f t="shared" si="5"/>
        <v>-5.004999999999999</v>
      </c>
      <c r="S11">
        <f t="shared" si="6"/>
        <v>16.476459999999996</v>
      </c>
      <c r="T11">
        <f t="shared" si="7"/>
        <v>0.20019999999999996</v>
      </c>
      <c r="U11">
        <f t="shared" si="8"/>
        <v>0.20019999999999996</v>
      </c>
      <c r="V11">
        <f t="shared" si="9"/>
        <v>0.20019999999999996</v>
      </c>
    </row>
    <row r="12" spans="1:22" x14ac:dyDescent="0.25">
      <c r="A12" s="5" t="s">
        <v>56</v>
      </c>
      <c r="B12" t="str">
        <f>INDEX(Catalog[Description],MATCH(A12,Catalog[Part Number],0))</f>
        <v>Hdw</v>
      </c>
      <c r="C12" t="str">
        <f>INDEX(Catalog[type of Part],MATCH(A12,Catalog[Part Number],0))</f>
        <v>Hardware</v>
      </c>
      <c r="D12">
        <v>1</v>
      </c>
      <c r="E12">
        <f>INDEX(Catalog[Unit Weight Calculated],MATCH(A12,Catalog[Part Number],0))</f>
        <v>0.20019999999999996</v>
      </c>
      <c r="G12" s="11">
        <v>636</v>
      </c>
      <c r="H12" s="11">
        <v>-25</v>
      </c>
      <c r="I12" s="11">
        <v>82.3</v>
      </c>
      <c r="P12">
        <f t="shared" si="3"/>
        <v>0.20019999999999996</v>
      </c>
      <c r="Q12">
        <f t="shared" si="4"/>
        <v>127.32719999999998</v>
      </c>
      <c r="R12">
        <f t="shared" si="5"/>
        <v>-5.004999999999999</v>
      </c>
      <c r="S12">
        <f t="shared" si="6"/>
        <v>16.476459999999996</v>
      </c>
      <c r="T12">
        <f t="shared" si="7"/>
        <v>0.20019999999999996</v>
      </c>
      <c r="U12">
        <f t="shared" si="8"/>
        <v>0.20019999999999996</v>
      </c>
      <c r="V12">
        <f t="shared" si="9"/>
        <v>0.20019999999999996</v>
      </c>
    </row>
    <row r="13" spans="1:22" x14ac:dyDescent="0.25">
      <c r="A13" s="5" t="s">
        <v>56</v>
      </c>
      <c r="B13" t="str">
        <f>INDEX(Catalog[Description],MATCH(A13,Catalog[Part Number],0))</f>
        <v>Hdw</v>
      </c>
      <c r="C13" t="str">
        <f>INDEX(Catalog[type of Part],MATCH(A13,Catalog[Part Number],0))</f>
        <v>Hardware</v>
      </c>
      <c r="D13">
        <v>1</v>
      </c>
      <c r="E13">
        <f>INDEX(Catalog[Unit Weight Calculated],MATCH(A13,Catalog[Part Number],0))</f>
        <v>0.20019999999999996</v>
      </c>
      <c r="G13" s="11">
        <v>637</v>
      </c>
      <c r="H13" s="11">
        <v>-25</v>
      </c>
      <c r="I13" s="11">
        <v>82.3</v>
      </c>
      <c r="P13">
        <f t="shared" si="3"/>
        <v>0.20019999999999996</v>
      </c>
      <c r="Q13">
        <f t="shared" si="4"/>
        <v>127.52739999999997</v>
      </c>
      <c r="R13">
        <f t="shared" si="5"/>
        <v>-5.004999999999999</v>
      </c>
      <c r="S13">
        <f t="shared" si="6"/>
        <v>16.476459999999996</v>
      </c>
      <c r="T13">
        <f t="shared" si="7"/>
        <v>0.20019999999999996</v>
      </c>
      <c r="U13">
        <f t="shared" si="8"/>
        <v>0.20019999999999996</v>
      </c>
      <c r="V13">
        <f t="shared" si="9"/>
        <v>0.20019999999999996</v>
      </c>
    </row>
    <row r="14" spans="1:22" x14ac:dyDescent="0.25">
      <c r="A14" s="5" t="s">
        <v>56</v>
      </c>
      <c r="B14" t="str">
        <f>INDEX(Catalog[Description],MATCH(A14,Catalog[Part Number],0))</f>
        <v>Hdw</v>
      </c>
      <c r="C14" t="str">
        <f>INDEX(Catalog[type of Part],MATCH(A14,Catalog[Part Number],0))</f>
        <v>Hardware</v>
      </c>
      <c r="D14">
        <v>1</v>
      </c>
      <c r="E14">
        <f>INDEX(Catalog[Unit Weight Calculated],MATCH(A14,Catalog[Part Number],0))</f>
        <v>0.20019999999999996</v>
      </c>
      <c r="G14" s="11">
        <v>638</v>
      </c>
      <c r="H14" s="11">
        <v>-25</v>
      </c>
      <c r="I14" s="11">
        <v>82.3</v>
      </c>
      <c r="P14">
        <f t="shared" si="3"/>
        <v>0.20019999999999996</v>
      </c>
      <c r="Q14">
        <f t="shared" si="4"/>
        <v>127.72759999999998</v>
      </c>
      <c r="R14">
        <f t="shared" si="5"/>
        <v>-5.004999999999999</v>
      </c>
      <c r="S14">
        <f t="shared" si="6"/>
        <v>16.476459999999996</v>
      </c>
      <c r="T14">
        <f t="shared" si="7"/>
        <v>0.20019999999999996</v>
      </c>
      <c r="U14">
        <f t="shared" si="8"/>
        <v>0.20019999999999996</v>
      </c>
      <c r="V14">
        <f t="shared" si="9"/>
        <v>0.20019999999999996</v>
      </c>
    </row>
    <row r="15" spans="1:22" x14ac:dyDescent="0.25">
      <c r="A15" s="5" t="s">
        <v>56</v>
      </c>
      <c r="B15" t="str">
        <f>INDEX(Catalog[Description],MATCH(A15,Catalog[Part Number],0))</f>
        <v>Hdw</v>
      </c>
      <c r="C15" t="str">
        <f>INDEX(Catalog[type of Part],MATCH(A15,Catalog[Part Number],0))</f>
        <v>Hardware</v>
      </c>
      <c r="D15">
        <v>1</v>
      </c>
      <c r="E15">
        <f>INDEX(Catalog[Unit Weight Calculated],MATCH(A15,Catalog[Part Number],0))</f>
        <v>0.20019999999999996</v>
      </c>
      <c r="G15" s="11">
        <v>639</v>
      </c>
      <c r="H15" s="11">
        <v>-25</v>
      </c>
      <c r="I15" s="11">
        <v>82.3</v>
      </c>
      <c r="P15">
        <f t="shared" si="3"/>
        <v>0.20019999999999996</v>
      </c>
      <c r="Q15">
        <f t="shared" si="4"/>
        <v>127.92779999999998</v>
      </c>
      <c r="R15">
        <f t="shared" si="5"/>
        <v>-5.004999999999999</v>
      </c>
      <c r="S15">
        <f t="shared" si="6"/>
        <v>16.476459999999996</v>
      </c>
      <c r="T15">
        <f t="shared" si="7"/>
        <v>0.20019999999999996</v>
      </c>
      <c r="U15">
        <f t="shared" si="8"/>
        <v>0.20019999999999996</v>
      </c>
      <c r="V15">
        <f t="shared" si="9"/>
        <v>0.20019999999999996</v>
      </c>
    </row>
    <row r="16" spans="1:22" x14ac:dyDescent="0.25">
      <c r="A16" s="5" t="s">
        <v>56</v>
      </c>
      <c r="B16" t="str">
        <f>INDEX(Catalog[Description],MATCH(A16,Catalog[Part Number],0))</f>
        <v>Hdw</v>
      </c>
      <c r="C16" t="str">
        <f>INDEX(Catalog[type of Part],MATCH(A16,Catalog[Part Number],0))</f>
        <v>Hardware</v>
      </c>
      <c r="D16">
        <v>1</v>
      </c>
      <c r="E16">
        <f>INDEX(Catalog[Unit Weight Calculated],MATCH(A16,Catalog[Part Number],0))</f>
        <v>0.20019999999999996</v>
      </c>
      <c r="G16" s="11">
        <v>640</v>
      </c>
      <c r="H16" s="11">
        <v>-25</v>
      </c>
      <c r="I16" s="11">
        <v>82.3</v>
      </c>
      <c r="P16">
        <f t="shared" si="3"/>
        <v>0.20019999999999996</v>
      </c>
      <c r="Q16">
        <f t="shared" si="4"/>
        <v>128.12799999999999</v>
      </c>
      <c r="R16">
        <f t="shared" si="5"/>
        <v>-5.004999999999999</v>
      </c>
      <c r="S16">
        <f t="shared" si="6"/>
        <v>16.476459999999996</v>
      </c>
      <c r="T16">
        <f t="shared" si="7"/>
        <v>0.20019999999999996</v>
      </c>
      <c r="U16">
        <f t="shared" si="8"/>
        <v>0.20019999999999996</v>
      </c>
      <c r="V16">
        <f t="shared" si="9"/>
        <v>0.20019999999999996</v>
      </c>
    </row>
  </sheetData>
  <mergeCells count="1">
    <mergeCell ref="J1:O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ABBB-89C1-4D7A-8F49-4186881E662F}">
  <sheetPr>
    <tabColor rgb="FFFFC000"/>
  </sheetPr>
  <dimension ref="A1:V8"/>
  <sheetViews>
    <sheetView workbookViewId="0">
      <selection sqref="A1:W2"/>
    </sheetView>
  </sheetViews>
  <sheetFormatPr defaultRowHeight="15" x14ac:dyDescent="0.25"/>
  <cols>
    <col min="1" max="1" width="12.28515625" bestFit="1" customWidth="1"/>
    <col min="2" max="2" width="34" bestFit="1" customWidth="1"/>
    <col min="3" max="3" width="11.5703125" bestFit="1" customWidth="1"/>
    <col min="5" max="5" width="11.5703125" bestFit="1" customWidth="1"/>
    <col min="6" max="6" width="12.28515625" bestFit="1" customWidth="1"/>
    <col min="16" max="16" width="10.7109375" customWidth="1"/>
    <col min="17" max="17" width="9.5703125" customWidth="1"/>
    <col min="18" max="18" width="9.140625" customWidth="1"/>
  </cols>
  <sheetData>
    <row r="1" spans="1:22" x14ac:dyDescent="0.25">
      <c r="J1" s="12" t="s">
        <v>61</v>
      </c>
      <c r="K1" s="12"/>
      <c r="L1" s="12"/>
      <c r="M1" s="12"/>
      <c r="N1" s="12"/>
      <c r="O1" s="12"/>
      <c r="P1" t="s">
        <v>75</v>
      </c>
    </row>
    <row r="2" spans="1:22" ht="45" x14ac:dyDescent="0.25">
      <c r="A2" t="s">
        <v>0</v>
      </c>
      <c r="B2" t="s">
        <v>1</v>
      </c>
      <c r="C2" t="s">
        <v>33</v>
      </c>
      <c r="D2" t="s">
        <v>34</v>
      </c>
      <c r="E2" t="s">
        <v>76</v>
      </c>
      <c r="G2" t="s">
        <v>36</v>
      </c>
      <c r="H2" t="s">
        <v>37</v>
      </c>
      <c r="I2" t="s">
        <v>37</v>
      </c>
      <c r="P2" s="8" t="s">
        <v>35</v>
      </c>
      <c r="Q2" s="8" t="s">
        <v>38</v>
      </c>
      <c r="R2" s="8" t="s">
        <v>39</v>
      </c>
      <c r="S2" s="8" t="s">
        <v>40</v>
      </c>
      <c r="T2" s="4" t="s">
        <v>41</v>
      </c>
      <c r="U2" s="4" t="s">
        <v>42</v>
      </c>
      <c r="V2" s="4" t="s">
        <v>43</v>
      </c>
    </row>
    <row r="3" spans="1:22" ht="60" x14ac:dyDescent="0.25">
      <c r="A3" s="6" t="s">
        <v>44</v>
      </c>
      <c r="B3" s="7" t="s">
        <v>62</v>
      </c>
      <c r="C3" s="6" t="s">
        <v>45</v>
      </c>
      <c r="E3">
        <f>P3</f>
        <v>12.789</v>
      </c>
      <c r="G3">
        <f>IFERROR(Q3/T3,"")</f>
        <v>317.86435294117649</v>
      </c>
      <c r="H3">
        <f>IFERROR(R3/U3,"")</f>
        <v>12.857142857142856</v>
      </c>
      <c r="I3">
        <f>IFERROR(S3/V3,"")</f>
        <v>79.285714285714292</v>
      </c>
      <c r="P3">
        <f>SUM(P4:P8)</f>
        <v>12.789</v>
      </c>
      <c r="Q3">
        <f>SUM(Q4:Q8)</f>
        <v>4052.7705000000001</v>
      </c>
      <c r="R3">
        <f t="shared" ref="R3:S3" si="0">SUM(R4:R8)</f>
        <v>136.35</v>
      </c>
      <c r="S3">
        <f t="shared" si="0"/>
        <v>840.82500000000005</v>
      </c>
      <c r="T3" s="10">
        <f>SUM(T4:T8)</f>
        <v>12.75</v>
      </c>
      <c r="U3" s="10">
        <f t="shared" ref="U3:V3" si="1">SUM(U4:U8)</f>
        <v>10.605</v>
      </c>
      <c r="V3" s="10">
        <f t="shared" si="1"/>
        <v>10.605</v>
      </c>
    </row>
    <row r="4" spans="1:22" x14ac:dyDescent="0.25">
      <c r="A4" s="5" t="s">
        <v>48</v>
      </c>
      <c r="B4" t="str">
        <f>INDEX(Catalog[Description],MATCH(A4,Catalog[Part Number],0))</f>
        <v>Plate</v>
      </c>
      <c r="C4" t="str">
        <f>INDEX(Catalog[type of Part],MATCH(A4,Catalog[Part Number],0))</f>
        <v>Detail</v>
      </c>
      <c r="D4">
        <v>1</v>
      </c>
      <c r="E4">
        <f>INDEX(Catalog[Unit Weight Calculated],MATCH(A4,Catalog[Part Number],0))</f>
        <v>3.0300000000000002</v>
      </c>
      <c r="G4">
        <v>310</v>
      </c>
      <c r="H4">
        <v>-25</v>
      </c>
      <c r="I4">
        <v>75</v>
      </c>
      <c r="P4">
        <f>D4*E4</f>
        <v>3.0300000000000002</v>
      </c>
      <c r="Q4">
        <f t="shared" ref="Q4:S8" si="2">$P4*G4</f>
        <v>939.30000000000007</v>
      </c>
      <c r="R4">
        <f t="shared" si="2"/>
        <v>-75.75</v>
      </c>
      <c r="S4">
        <f t="shared" si="2"/>
        <v>227.25000000000003</v>
      </c>
      <c r="T4">
        <f t="shared" ref="T4:V8" si="3">IF(G4&lt;&gt;"",$P4)</f>
        <v>3.0300000000000002</v>
      </c>
      <c r="U4">
        <f t="shared" si="3"/>
        <v>3.0300000000000002</v>
      </c>
      <c r="V4">
        <f t="shared" si="3"/>
        <v>3.0300000000000002</v>
      </c>
    </row>
    <row r="5" spans="1:22" x14ac:dyDescent="0.25">
      <c r="A5" s="5" t="s">
        <v>48</v>
      </c>
      <c r="B5" t="str">
        <f>INDEX(Catalog[Description],MATCH(A5,Catalog[Part Number],0))</f>
        <v>Plate</v>
      </c>
      <c r="C5" t="str">
        <f>INDEX(Catalog[type of Part],MATCH(A5,Catalog[Part Number],0))</f>
        <v>Detail</v>
      </c>
      <c r="D5">
        <v>1</v>
      </c>
      <c r="E5">
        <f>INDEX(Catalog[Unit Weight Calculated],MATCH(A5,Catalog[Part Number],0))</f>
        <v>3.0300000000000002</v>
      </c>
      <c r="G5">
        <v>315</v>
      </c>
      <c r="H5">
        <v>25</v>
      </c>
      <c r="I5">
        <v>75</v>
      </c>
      <c r="P5">
        <f>D5*E5</f>
        <v>3.0300000000000002</v>
      </c>
      <c r="Q5">
        <f t="shared" si="2"/>
        <v>954.45</v>
      </c>
      <c r="R5">
        <f t="shared" si="2"/>
        <v>75.75</v>
      </c>
      <c r="S5">
        <f t="shared" si="2"/>
        <v>227.25000000000003</v>
      </c>
      <c r="T5">
        <f t="shared" si="3"/>
        <v>3.0300000000000002</v>
      </c>
      <c r="U5">
        <f t="shared" si="3"/>
        <v>3.0300000000000002</v>
      </c>
      <c r="V5">
        <f t="shared" si="3"/>
        <v>3.0300000000000002</v>
      </c>
    </row>
    <row r="6" spans="1:22" x14ac:dyDescent="0.25">
      <c r="A6" s="5" t="s">
        <v>50</v>
      </c>
      <c r="B6" t="str">
        <f>INDEX(Catalog[Description],MATCH(A6,Catalog[Part Number],0))</f>
        <v>Plate</v>
      </c>
      <c r="C6" t="str">
        <f>INDEX(Catalog[type of Part],MATCH(A6,Catalog[Part Number],0))</f>
        <v>Detail</v>
      </c>
      <c r="D6">
        <v>1</v>
      </c>
      <c r="E6">
        <f>INDEX(Catalog[Unit Weight Calculated],MATCH(A6,Catalog[Part Number],0))</f>
        <v>4.5449999999999999</v>
      </c>
      <c r="G6">
        <v>325</v>
      </c>
      <c r="H6">
        <v>30</v>
      </c>
      <c r="I6">
        <v>85</v>
      </c>
      <c r="P6">
        <f>D6*E6</f>
        <v>4.5449999999999999</v>
      </c>
      <c r="Q6">
        <f t="shared" si="2"/>
        <v>1477.125</v>
      </c>
      <c r="R6">
        <f t="shared" si="2"/>
        <v>136.35</v>
      </c>
      <c r="S6">
        <f t="shared" si="2"/>
        <v>386.32499999999999</v>
      </c>
      <c r="T6">
        <f t="shared" si="3"/>
        <v>4.5449999999999999</v>
      </c>
      <c r="U6">
        <f t="shared" si="3"/>
        <v>4.5449999999999999</v>
      </c>
      <c r="V6">
        <f t="shared" si="3"/>
        <v>4.5449999999999999</v>
      </c>
    </row>
    <row r="7" spans="1:22" x14ac:dyDescent="0.25">
      <c r="A7" s="5" t="s">
        <v>49</v>
      </c>
      <c r="B7" t="str">
        <f>INDEX(Catalog[Description],MATCH(A7,Catalog[Part Number],0))</f>
        <v>Hdw</v>
      </c>
      <c r="C7" t="str">
        <f>INDEX(Catalog[type of Part],MATCH(A7,Catalog[Part Number],0))</f>
        <v>Hardware</v>
      </c>
      <c r="D7">
        <v>15</v>
      </c>
      <c r="E7">
        <f>INDEX(Catalog[Unit Weight Calculated],MATCH(A7,Catalog[Part Number],0))</f>
        <v>0.14299999999999999</v>
      </c>
      <c r="G7">
        <v>317.89999999999998</v>
      </c>
      <c r="H7" s="9"/>
      <c r="I7" s="9"/>
      <c r="P7">
        <f>D7*E7</f>
        <v>2.145</v>
      </c>
      <c r="Q7">
        <f t="shared" si="2"/>
        <v>681.89549999999997</v>
      </c>
      <c r="R7">
        <f t="shared" si="2"/>
        <v>0</v>
      </c>
      <c r="S7">
        <f t="shared" si="2"/>
        <v>0</v>
      </c>
      <c r="T7">
        <f t="shared" si="3"/>
        <v>2.145</v>
      </c>
      <c r="U7" t="b">
        <f t="shared" si="3"/>
        <v>0</v>
      </c>
      <c r="V7" t="b">
        <f t="shared" si="3"/>
        <v>0</v>
      </c>
    </row>
    <row r="8" spans="1:22" x14ac:dyDescent="0.25">
      <c r="A8" s="5" t="s">
        <v>59</v>
      </c>
      <c r="B8" t="str">
        <f>INDEX(Catalog[Description],MATCH(A8,Catalog[Part Number],0))</f>
        <v>Hdw</v>
      </c>
      <c r="C8" t="str">
        <f>INDEX(Catalog[type of Part],MATCH(A8,Catalog[Part Number],0))</f>
        <v>Hardware</v>
      </c>
      <c r="D8">
        <v>200</v>
      </c>
      <c r="E8">
        <f>INDEX(Catalog[Unit Weight Calculated],MATCH(A8,Catalog[Part Number],0))</f>
        <v>1.9500000000000002E-4</v>
      </c>
      <c r="G8" s="9"/>
      <c r="H8" s="9"/>
      <c r="I8" s="9"/>
      <c r="P8">
        <f>D8*E8</f>
        <v>3.9000000000000007E-2</v>
      </c>
      <c r="Q8">
        <f t="shared" si="2"/>
        <v>0</v>
      </c>
      <c r="R8">
        <f t="shared" si="2"/>
        <v>0</v>
      </c>
      <c r="S8">
        <f t="shared" si="2"/>
        <v>0</v>
      </c>
      <c r="T8" t="b">
        <f t="shared" si="3"/>
        <v>0</v>
      </c>
      <c r="U8" t="b">
        <f t="shared" si="3"/>
        <v>0</v>
      </c>
      <c r="V8" t="b">
        <f t="shared" si="3"/>
        <v>0</v>
      </c>
    </row>
  </sheetData>
  <mergeCells count="1">
    <mergeCell ref="J1:O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80FC-5E92-4681-AA5A-3C938A6E84A1}">
  <sheetPr>
    <tabColor rgb="FFFFC000"/>
  </sheetPr>
  <dimension ref="A1:V7"/>
  <sheetViews>
    <sheetView workbookViewId="0">
      <selection sqref="A1:W2"/>
    </sheetView>
  </sheetViews>
  <sheetFormatPr defaultRowHeight="15" x14ac:dyDescent="0.25"/>
  <cols>
    <col min="1" max="1" width="12.28515625" bestFit="1" customWidth="1"/>
    <col min="2" max="2" width="34" bestFit="1" customWidth="1"/>
    <col min="3" max="3" width="11.5703125" bestFit="1" customWidth="1"/>
    <col min="5" max="5" width="11.5703125" bestFit="1" customWidth="1"/>
    <col min="6" max="6" width="12.28515625" bestFit="1" customWidth="1"/>
    <col min="16" max="16" width="10.7109375" customWidth="1"/>
    <col min="17" max="17" width="9.5703125" customWidth="1"/>
    <col min="18" max="18" width="9.140625" customWidth="1"/>
  </cols>
  <sheetData>
    <row r="1" spans="1:22" x14ac:dyDescent="0.25">
      <c r="J1" s="12" t="s">
        <v>61</v>
      </c>
      <c r="K1" s="12"/>
      <c r="L1" s="12"/>
      <c r="M1" s="12"/>
      <c r="N1" s="12"/>
      <c r="O1" s="12"/>
      <c r="P1" t="s">
        <v>75</v>
      </c>
    </row>
    <row r="2" spans="1:22" ht="45" x14ac:dyDescent="0.25">
      <c r="A2" t="s">
        <v>0</v>
      </c>
      <c r="B2" t="s">
        <v>1</v>
      </c>
      <c r="C2" t="s">
        <v>33</v>
      </c>
      <c r="D2" t="s">
        <v>34</v>
      </c>
      <c r="E2" t="s">
        <v>76</v>
      </c>
      <c r="G2" t="s">
        <v>36</v>
      </c>
      <c r="H2" t="s">
        <v>37</v>
      </c>
      <c r="I2" t="s">
        <v>37</v>
      </c>
      <c r="P2" s="8" t="s">
        <v>35</v>
      </c>
      <c r="Q2" s="8" t="s">
        <v>38</v>
      </c>
      <c r="R2" s="8" t="s">
        <v>39</v>
      </c>
      <c r="S2" s="8" t="s">
        <v>40</v>
      </c>
      <c r="T2" s="4" t="s">
        <v>41</v>
      </c>
      <c r="U2" s="4" t="s">
        <v>42</v>
      </c>
      <c r="V2" s="4" t="s">
        <v>43</v>
      </c>
    </row>
    <row r="3" spans="1:22" ht="45" x14ac:dyDescent="0.25">
      <c r="A3" s="6" t="s">
        <v>44</v>
      </c>
      <c r="B3" s="7" t="s">
        <v>74</v>
      </c>
      <c r="C3" s="6" t="s">
        <v>45</v>
      </c>
      <c r="E3">
        <f>P3</f>
        <v>11.560775</v>
      </c>
      <c r="G3" t="str">
        <f>IFERROR(Q3/T3,"")</f>
        <v/>
      </c>
      <c r="H3" t="str">
        <f>IFERROR(R3/U3,"")</f>
        <v/>
      </c>
      <c r="I3" t="str">
        <f>IFERROR(S3/V3,"")</f>
        <v/>
      </c>
      <c r="P3">
        <f>SUM(P4:P7)</f>
        <v>11.560775</v>
      </c>
      <c r="Q3">
        <f>SUM(Q4:Q7)</f>
        <v>0</v>
      </c>
      <c r="R3">
        <f>SUM(R4:R7)</f>
        <v>0</v>
      </c>
      <c r="S3">
        <f>SUM(S4:S7)</f>
        <v>0</v>
      </c>
      <c r="T3" s="10">
        <f>SUM(T4:T7)</f>
        <v>0</v>
      </c>
      <c r="U3" s="10">
        <f t="shared" ref="U3:V3" si="0">SUM(U4:U7)</f>
        <v>0</v>
      </c>
      <c r="V3" s="10">
        <f t="shared" si="0"/>
        <v>0</v>
      </c>
    </row>
    <row r="4" spans="1:22" x14ac:dyDescent="0.25">
      <c r="A4" s="5" t="s">
        <v>71</v>
      </c>
      <c r="B4" t="str">
        <f>INDEX(Catalog[Description],MATCH(A4,Catalog[Part Number],0))</f>
        <v>Clip</v>
      </c>
      <c r="C4" t="str">
        <f>INDEX(Catalog[type of Part],MATCH(A4,Catalog[Part Number],0))</f>
        <v>Detail</v>
      </c>
      <c r="D4">
        <v>1</v>
      </c>
      <c r="E4">
        <f>INDEX(Catalog[Unit Weight Calculated],MATCH(A4,Catalog[Part Number],0))</f>
        <v>0.57199999999999995</v>
      </c>
      <c r="P4">
        <f>D4*E4</f>
        <v>0.57199999999999995</v>
      </c>
      <c r="Q4">
        <f t="shared" ref="Q4:S7" si="1">$P4*G4</f>
        <v>0</v>
      </c>
      <c r="R4">
        <f t="shared" si="1"/>
        <v>0</v>
      </c>
      <c r="S4">
        <f t="shared" si="1"/>
        <v>0</v>
      </c>
      <c r="T4" t="b">
        <f t="shared" ref="T4:V7" si="2">IF(G4&lt;&gt;"",$P4)</f>
        <v>0</v>
      </c>
      <c r="U4" t="b">
        <f t="shared" si="2"/>
        <v>0</v>
      </c>
      <c r="V4" t="b">
        <f t="shared" si="2"/>
        <v>0</v>
      </c>
    </row>
    <row r="5" spans="1:22" x14ac:dyDescent="0.25">
      <c r="A5" s="5" t="s">
        <v>50</v>
      </c>
      <c r="B5" t="str">
        <f>INDEX(Catalog[Description],MATCH(A5,Catalog[Part Number],0))</f>
        <v>Plate</v>
      </c>
      <c r="C5" t="str">
        <f>INDEX(Catalog[type of Part],MATCH(A5,Catalog[Part Number],0))</f>
        <v>Detail</v>
      </c>
      <c r="D5">
        <v>1</v>
      </c>
      <c r="E5">
        <f>INDEX(Catalog[Unit Weight Calculated],MATCH(A5,Catalog[Part Number],0))</f>
        <v>4.5449999999999999</v>
      </c>
      <c r="P5">
        <f>D5*E5</f>
        <v>4.5449999999999999</v>
      </c>
      <c r="Q5">
        <f t="shared" si="1"/>
        <v>0</v>
      </c>
      <c r="R5">
        <f t="shared" si="1"/>
        <v>0</v>
      </c>
      <c r="S5">
        <f t="shared" si="1"/>
        <v>0</v>
      </c>
      <c r="T5" t="b">
        <f t="shared" si="2"/>
        <v>0</v>
      </c>
      <c r="U5" t="b">
        <f t="shared" si="2"/>
        <v>0</v>
      </c>
      <c r="V5" t="b">
        <f t="shared" si="2"/>
        <v>0</v>
      </c>
    </row>
    <row r="6" spans="1:22" x14ac:dyDescent="0.25">
      <c r="A6" s="5" t="s">
        <v>49</v>
      </c>
      <c r="B6" t="str">
        <f>INDEX(Catalog[Description],MATCH(A6,Catalog[Part Number],0))</f>
        <v>Hdw</v>
      </c>
      <c r="C6" t="str">
        <f>INDEX(Catalog[type of Part],MATCH(A6,Catalog[Part Number],0))</f>
        <v>Hardware</v>
      </c>
      <c r="D6">
        <v>45</v>
      </c>
      <c r="E6">
        <f>INDEX(Catalog[Unit Weight Calculated],MATCH(A6,Catalog[Part Number],0))</f>
        <v>0.14299999999999999</v>
      </c>
      <c r="G6" s="9"/>
      <c r="H6" s="9"/>
      <c r="I6" s="9"/>
      <c r="P6">
        <f>D6*E6</f>
        <v>6.4349999999999996</v>
      </c>
      <c r="Q6">
        <f t="shared" si="1"/>
        <v>0</v>
      </c>
      <c r="R6">
        <f t="shared" si="1"/>
        <v>0</v>
      </c>
      <c r="S6">
        <f t="shared" si="1"/>
        <v>0</v>
      </c>
      <c r="T6" t="b">
        <f t="shared" si="2"/>
        <v>0</v>
      </c>
      <c r="U6" t="b">
        <f t="shared" si="2"/>
        <v>0</v>
      </c>
      <c r="V6" t="b">
        <f t="shared" si="2"/>
        <v>0</v>
      </c>
    </row>
    <row r="7" spans="1:22" x14ac:dyDescent="0.25">
      <c r="A7" s="5" t="s">
        <v>59</v>
      </c>
      <c r="B7" t="str">
        <f>INDEX(Catalog[Description],MATCH(A7,Catalog[Part Number],0))</f>
        <v>Hdw</v>
      </c>
      <c r="C7" t="str">
        <f>INDEX(Catalog[type of Part],MATCH(A7,Catalog[Part Number],0))</f>
        <v>Hardware</v>
      </c>
      <c r="D7">
        <v>45</v>
      </c>
      <c r="E7">
        <f>INDEX(Catalog[Unit Weight Calculated],MATCH(A7,Catalog[Part Number],0))</f>
        <v>1.9500000000000002E-4</v>
      </c>
      <c r="G7" s="9"/>
      <c r="H7" s="9"/>
      <c r="I7" s="9"/>
      <c r="P7">
        <f>D7*E7</f>
        <v>8.7750000000000015E-3</v>
      </c>
      <c r="Q7">
        <f t="shared" si="1"/>
        <v>0</v>
      </c>
      <c r="R7">
        <f t="shared" si="1"/>
        <v>0</v>
      </c>
      <c r="S7">
        <f t="shared" si="1"/>
        <v>0</v>
      </c>
      <c r="T7" t="b">
        <f t="shared" si="2"/>
        <v>0</v>
      </c>
      <c r="U7" t="b">
        <f t="shared" si="2"/>
        <v>0</v>
      </c>
      <c r="V7" t="b">
        <f t="shared" si="2"/>
        <v>0</v>
      </c>
    </row>
  </sheetData>
  <mergeCells count="1">
    <mergeCell ref="J1:O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14EE-AA48-410B-B38D-35C17A9FBA2D}">
  <sheetPr>
    <tabColor rgb="FFFF0000"/>
  </sheetPr>
  <dimension ref="A1:M13"/>
  <sheetViews>
    <sheetView workbookViewId="0">
      <selection activeCell="K1" sqref="K1:M1"/>
    </sheetView>
  </sheetViews>
  <sheetFormatPr defaultRowHeight="15" x14ac:dyDescent="0.25"/>
  <cols>
    <col min="1" max="1" width="14.42578125" customWidth="1"/>
    <col min="2" max="2" width="15.28515625" bestFit="1" customWidth="1"/>
    <col min="3" max="3" width="15.28515625" customWidth="1"/>
    <col min="4" max="4" width="23.7109375" customWidth="1"/>
    <col min="5" max="5" width="10.140625" customWidth="1"/>
    <col min="6" max="6" width="14.5703125" customWidth="1"/>
    <col min="7" max="7" width="15.28515625" customWidth="1"/>
    <col min="8" max="8" width="21.42578125" customWidth="1"/>
    <col min="9" max="9" width="12.28515625" customWidth="1"/>
    <col min="10" max="10" width="24" bestFit="1" customWidth="1"/>
    <col min="11" max="11" width="22.42578125" customWidth="1"/>
    <col min="12" max="12" width="13.28515625" customWidth="1"/>
    <col min="13" max="13" width="17" customWidth="1"/>
  </cols>
  <sheetData>
    <row r="1" spans="1:13" x14ac:dyDescent="0.25">
      <c r="H1" s="14" t="s">
        <v>32</v>
      </c>
      <c r="I1" s="14"/>
      <c r="J1" s="14"/>
      <c r="K1" s="14" t="s">
        <v>31</v>
      </c>
      <c r="L1" s="14"/>
      <c r="M1" s="14"/>
    </row>
    <row r="2" spans="1:13" x14ac:dyDescent="0.25">
      <c r="A2" t="s">
        <v>0</v>
      </c>
      <c r="B2" t="s">
        <v>1</v>
      </c>
      <c r="C2" t="s">
        <v>55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7</v>
      </c>
      <c r="J2" t="s">
        <v>25</v>
      </c>
      <c r="K2" t="s">
        <v>52</v>
      </c>
      <c r="L2" t="s">
        <v>53</v>
      </c>
      <c r="M2" t="s">
        <v>54</v>
      </c>
    </row>
    <row r="3" spans="1:13" x14ac:dyDescent="0.25">
      <c r="A3" t="s">
        <v>22</v>
      </c>
      <c r="B3" t="s">
        <v>70</v>
      </c>
      <c r="C3" t="s">
        <v>46</v>
      </c>
      <c r="D3">
        <f>E3*IFERROR((INDEX(MaterialSpecTbl[Density],MATCH(G3,MaterialSpecTbl[Spécification Number],0))),0)+E3*IFERROR((INDEX(ChemicalFinishTbl[Density],MATCH(H3,ChemicalFinishTbl[Spécification Number],0))),0)+E3*IFERROR((INDEX(PaintSpecTbl[Density],MATCH(I3,PaintSpecTbl[Spécification Number],0))),0)+E3*IFERROR((INDEX(MFGVariationTbl[Density],MATCH(J3,MFGVariationTbl[Type of Variation],0))),0)</f>
        <v>54.040185185185187</v>
      </c>
      <c r="E3">
        <f>10*10*8</f>
        <v>800</v>
      </c>
      <c r="F3">
        <v>480</v>
      </c>
      <c r="G3" t="s">
        <v>14</v>
      </c>
      <c r="H3" t="s">
        <v>21</v>
      </c>
      <c r="I3" t="s">
        <v>17</v>
      </c>
      <c r="J3" t="s">
        <v>29</v>
      </c>
      <c r="K3">
        <f>E3*IFERROR((INDEX(ChemicalFinishTbl[Density],MATCH(H3,ChemicalFinishTbl[Spécification Number],0))),0)</f>
        <v>1.296296296296296E-3</v>
      </c>
      <c r="L3">
        <f>+E3*IFERROR((INDEX(PaintSpecTbl[Density],MATCH(I3,PaintSpecTbl[Spécification Number],0))),0)</f>
        <v>3.888888888888889E-2</v>
      </c>
      <c r="M3" s="3">
        <f>+E3*IFERROR((INDEX(MFGVariationTbl[Density],MATCH(J3,MFGVariationTbl[Type of Variation],0))),0)</f>
        <v>2</v>
      </c>
    </row>
    <row r="4" spans="1:13" x14ac:dyDescent="0.25">
      <c r="A4" t="s">
        <v>48</v>
      </c>
      <c r="B4" t="s">
        <v>51</v>
      </c>
      <c r="C4" t="s">
        <v>46</v>
      </c>
      <c r="D4">
        <f>E4*IFERROR((INDEX(MaterialSpecTbl[Density],MATCH(G4,MaterialSpecTbl[Spécification Number],0))),0)+E4*IFERROR((INDEX(ChemicalFinishTbl[Density],MATCH(H4,ChemicalFinishTbl[Spécification Number],0))),0)+E4*IFERROR((INDEX(PaintSpecTbl[Density],MATCH(I4,PaintSpecTbl[Spécification Number],0))),0)+E4*IFERROR((INDEX(MFGVariationTbl[Density],MATCH(J4,MFGVariationTbl[Type of Variation],0))),0)</f>
        <v>3.0300000000000002</v>
      </c>
      <c r="E4">
        <v>30</v>
      </c>
      <c r="G4">
        <v>2014</v>
      </c>
    </row>
    <row r="5" spans="1:13" x14ac:dyDescent="0.25">
      <c r="A5" t="s">
        <v>50</v>
      </c>
      <c r="B5" t="s">
        <v>51</v>
      </c>
      <c r="C5" t="s">
        <v>46</v>
      </c>
      <c r="D5">
        <f>E5*IFERROR((INDEX(MaterialSpecTbl[Density],MATCH(G5,MaterialSpecTbl[Spécification Number],0))),0)+E5*IFERROR((INDEX(ChemicalFinishTbl[Density],MATCH(H5,ChemicalFinishTbl[Spécification Number],0))),0)+E5*IFERROR((INDEX(PaintSpecTbl[Density],MATCH(I5,PaintSpecTbl[Spécification Number],0))),0)+E5*IFERROR((INDEX(MFGVariationTbl[Density],MATCH(J5,MFGVariationTbl[Type of Variation],0))),0)</f>
        <v>4.5449999999999999</v>
      </c>
      <c r="E5">
        <v>45</v>
      </c>
      <c r="G5" t="s">
        <v>13</v>
      </c>
    </row>
    <row r="6" spans="1:13" x14ac:dyDescent="0.25">
      <c r="A6" t="s">
        <v>49</v>
      </c>
      <c r="B6" t="s">
        <v>60</v>
      </c>
      <c r="C6" t="s">
        <v>47</v>
      </c>
      <c r="D6">
        <f>E6*IFERROR((INDEX(MaterialSpecTbl[Density],MATCH(G6,MaterialSpecTbl[Spécification Number],0))),0)+E6*IFERROR((INDEX(ChemicalFinishTbl[Density],MATCH(H6,ChemicalFinishTbl[Spécification Number],0))),0)+E6*IFERROR((INDEX(PaintSpecTbl[Density],MATCH(I6,PaintSpecTbl[Spécification Number],0))),0)+E6*IFERROR((INDEX(MFGVariationTbl[Density],MATCH(J6,MFGVariationTbl[Type of Variation],0))),0)</f>
        <v>0.14299999999999999</v>
      </c>
      <c r="E6">
        <v>0.5</v>
      </c>
      <c r="G6" t="s">
        <v>11</v>
      </c>
    </row>
    <row r="7" spans="1:13" x14ac:dyDescent="0.25">
      <c r="A7" t="s">
        <v>56</v>
      </c>
      <c r="B7" t="s">
        <v>60</v>
      </c>
      <c r="C7" t="s">
        <v>47</v>
      </c>
      <c r="D7">
        <f>E7*IFERROR((INDEX(MaterialSpecTbl[Density],MATCH(G7,MaterialSpecTbl[Spécification Number],0))),0)+E7*IFERROR((INDEX(ChemicalFinishTbl[Density],MATCH(H7,ChemicalFinishTbl[Spécification Number],0))),0)+E7*IFERROR((INDEX(PaintSpecTbl[Density],MATCH(I7,PaintSpecTbl[Spécification Number],0))),0)+E7*IFERROR((INDEX(MFGVariationTbl[Density],MATCH(J7,MFGVariationTbl[Type of Variation],0))),0)</f>
        <v>0.20019999999999996</v>
      </c>
      <c r="E7">
        <v>0.7</v>
      </c>
      <c r="G7" t="s">
        <v>11</v>
      </c>
    </row>
    <row r="8" spans="1:13" x14ac:dyDescent="0.25">
      <c r="A8" t="s">
        <v>57</v>
      </c>
      <c r="B8" t="s">
        <v>60</v>
      </c>
      <c r="C8" t="s">
        <v>47</v>
      </c>
      <c r="D8">
        <f>E8*IFERROR((INDEX(MaterialSpecTbl[Density],MATCH(G8,MaterialSpecTbl[Spécification Number],0))),0)+E8*IFERROR((INDEX(ChemicalFinishTbl[Density],MATCH(H8,ChemicalFinishTbl[Spécification Number],0))),0)+E8*IFERROR((INDEX(PaintSpecTbl[Density],MATCH(I8,PaintSpecTbl[Spécification Number],0))),0)+E8*IFERROR((INDEX(MFGVariationTbl[Density],MATCH(J8,MFGVariationTbl[Type of Variation],0))),0)</f>
        <v>3.0300000000000001E-2</v>
      </c>
      <c r="E8">
        <v>0.3</v>
      </c>
      <c r="G8">
        <v>2014</v>
      </c>
    </row>
    <row r="9" spans="1:13" x14ac:dyDescent="0.25">
      <c r="A9" t="s">
        <v>58</v>
      </c>
      <c r="B9" t="s">
        <v>60</v>
      </c>
      <c r="C9" t="s">
        <v>47</v>
      </c>
      <c r="D9">
        <f>E9*IFERROR((INDEX(MaterialSpecTbl[Density],MATCH(G9,MaterialSpecTbl[Spécification Number],0))),0)+E9*IFERROR((INDEX(ChemicalFinishTbl[Density],MATCH(H9,ChemicalFinishTbl[Spécification Number],0))),0)+E9*IFERROR((INDEX(PaintSpecTbl[Density],MATCH(I9,PaintSpecTbl[Spécification Number],0))),0)+E9*IFERROR((INDEX(MFGVariationTbl[Density],MATCH(J9,MFGVariationTbl[Type of Variation],0))),0)</f>
        <v>1.3000000000000002E-3</v>
      </c>
      <c r="E9">
        <v>0.02</v>
      </c>
      <c r="G9" t="s">
        <v>14</v>
      </c>
    </row>
    <row r="10" spans="1:13" x14ac:dyDescent="0.25">
      <c r="A10" t="s">
        <v>59</v>
      </c>
      <c r="B10" t="s">
        <v>60</v>
      </c>
      <c r="C10" t="s">
        <v>47</v>
      </c>
      <c r="D10">
        <f>E10*IFERROR((INDEX(MaterialSpecTbl[Density],MATCH(G10,MaterialSpecTbl[Spécification Number],0))),0)+E10*IFERROR((INDEX(ChemicalFinishTbl[Density],MATCH(H10,ChemicalFinishTbl[Spécification Number],0))),0)+E10*IFERROR((INDEX(PaintSpecTbl[Density],MATCH(I10,PaintSpecTbl[Spécification Number],0))),0)+E10*IFERROR((INDEX(MFGVariationTbl[Density],MATCH(J10,MFGVariationTbl[Type of Variation],0))),0)</f>
        <v>1.9500000000000002E-4</v>
      </c>
      <c r="E10">
        <v>3.0000000000000001E-3</v>
      </c>
      <c r="G10" t="s">
        <v>14</v>
      </c>
    </row>
    <row r="11" spans="1:13" x14ac:dyDescent="0.25">
      <c r="A11" t="s">
        <v>64</v>
      </c>
      <c r="B11" t="s">
        <v>66</v>
      </c>
      <c r="C11" t="s">
        <v>46</v>
      </c>
      <c r="D11">
        <f>E11*IFERROR((INDEX(MaterialSpecTbl[Density],MATCH(G11,MaterialSpecTbl[Spécification Number],0))),0)+E11*IFERROR((INDEX(ChemicalFinishTbl[Density],MATCH(H11,ChemicalFinishTbl[Spécification Number],0))),0)+E11*IFERROR((INDEX(PaintSpecTbl[Density],MATCH(I11,PaintSpecTbl[Spécification Number],0))),0)+E11*IFERROR((INDEX(MFGVariationTbl[Density],MATCH(J11,MFGVariationTbl[Type of Variation],0))),0)</f>
        <v>0.60600000000000009</v>
      </c>
      <c r="E11">
        <v>6</v>
      </c>
      <c r="G11">
        <v>2014</v>
      </c>
    </row>
    <row r="12" spans="1:13" x14ac:dyDescent="0.25">
      <c r="A12" t="s">
        <v>65</v>
      </c>
      <c r="B12" t="s">
        <v>66</v>
      </c>
      <c r="C12" t="s">
        <v>46</v>
      </c>
      <c r="D12">
        <f>E12*IFERROR((INDEX(MaterialSpecTbl[Density],MATCH(G12,MaterialSpecTbl[Spécification Number],0))),0)+E12*IFERROR((INDEX(ChemicalFinishTbl[Density],MATCH(H12,ChemicalFinishTbl[Spécification Number],0))),0)+E12*IFERROR((INDEX(PaintSpecTbl[Density],MATCH(I12,PaintSpecTbl[Spécification Number],0))),0)+E12*IFERROR((INDEX(MFGVariationTbl[Density],MATCH(J12,MFGVariationTbl[Type of Variation],0))),0)</f>
        <v>1.5150000000000001</v>
      </c>
      <c r="E12">
        <v>15</v>
      </c>
      <c r="G12">
        <v>2014</v>
      </c>
    </row>
    <row r="13" spans="1:13" x14ac:dyDescent="0.25">
      <c r="A13" t="s">
        <v>71</v>
      </c>
      <c r="B13" t="s">
        <v>72</v>
      </c>
      <c r="C13" t="s">
        <v>46</v>
      </c>
      <c r="D13">
        <f>E13*IFERROR((INDEX(MaterialSpecTbl[Density],MATCH(G13,MaterialSpecTbl[Spécification Number],0))),0)+E13*IFERROR((INDEX(ChemicalFinishTbl[Density],MATCH(H13,ChemicalFinishTbl[Spécification Number],0))),0)+E13*IFERROR((INDEX(PaintSpecTbl[Density],MATCH(I13,PaintSpecTbl[Spécification Number],0))),0)+E13*IFERROR((INDEX(MFGVariationTbl[Density],MATCH(J13,MFGVariationTbl[Type of Variation],0))),0)</f>
        <v>0.57199999999999995</v>
      </c>
      <c r="E13">
        <v>2</v>
      </c>
      <c r="G13" t="s">
        <v>11</v>
      </c>
    </row>
  </sheetData>
  <mergeCells count="2">
    <mergeCell ref="K1:M1"/>
    <mergeCell ref="H1:J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3F6A6EE-80C6-48F7-B482-FD82FA547869}">
          <x14:formula1>
            <xm:f>'Material Spec'!$A$2:$A$6</xm:f>
          </x14:formula1>
          <xm:sqref>G3:G13</xm:sqref>
        </x14:dataValidation>
        <x14:dataValidation type="list" allowBlank="1" showInputMessage="1" showErrorMessage="1" xr:uid="{35F2CCB5-20EA-448C-8F24-68D0BA755F70}">
          <x14:formula1>
            <xm:f>'Chemical Finish'!$A$2:$A$4</xm:f>
          </x14:formula1>
          <xm:sqref>H3</xm:sqref>
        </x14:dataValidation>
        <x14:dataValidation type="list" allowBlank="1" showInputMessage="1" showErrorMessage="1" xr:uid="{D098F55A-2418-446D-AAFD-15B83FBB4AF6}">
          <x14:formula1>
            <xm:f>'Paint Spec'!$A$2:$A$4</xm:f>
          </x14:formula1>
          <xm:sqref>I3</xm:sqref>
        </x14:dataValidation>
        <x14:dataValidation type="list" allowBlank="1" showInputMessage="1" showErrorMessage="1" xr:uid="{5B3E5773-D22B-44D8-97CB-4EE21B12ED9A}">
          <x14:formula1>
            <xm:f>'Mfg Variation'!$A$2:$A$5</xm:f>
          </x14:formula1>
          <xm:sqref>J3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62F4-B4E1-4D68-8BC8-F839DF805CF6}">
  <sheetPr>
    <tabColor rgb="FF00B0F0"/>
  </sheetPr>
  <dimension ref="A1:C6"/>
  <sheetViews>
    <sheetView workbookViewId="0">
      <selection activeCell="J31" sqref="J31"/>
    </sheetView>
  </sheetViews>
  <sheetFormatPr defaultRowHeight="15" x14ac:dyDescent="0.25"/>
  <cols>
    <col min="1" max="1" width="22.28515625" customWidth="1"/>
    <col min="2" max="2" width="9.85546875" customWidth="1"/>
  </cols>
  <sheetData>
    <row r="1" spans="1:3" x14ac:dyDescent="0.25">
      <c r="A1" t="s">
        <v>9</v>
      </c>
      <c r="B1" t="s">
        <v>8</v>
      </c>
      <c r="C1" t="s">
        <v>10</v>
      </c>
    </row>
    <row r="2" spans="1:3" ht="17.25" x14ac:dyDescent="0.25">
      <c r="A2" t="s">
        <v>11</v>
      </c>
      <c r="B2">
        <v>0.28599999999999998</v>
      </c>
      <c r="C2" t="s">
        <v>12</v>
      </c>
    </row>
    <row r="3" spans="1:3" ht="17.25" x14ac:dyDescent="0.25">
      <c r="A3">
        <v>2014</v>
      </c>
      <c r="B3">
        <v>0.10100000000000001</v>
      </c>
      <c r="C3" t="s">
        <v>12</v>
      </c>
    </row>
    <row r="4" spans="1:3" ht="17.25" x14ac:dyDescent="0.25">
      <c r="A4" t="s">
        <v>13</v>
      </c>
      <c r="B4">
        <v>0.10100000000000001</v>
      </c>
      <c r="C4" t="s">
        <v>12</v>
      </c>
    </row>
    <row r="5" spans="1:3" ht="17.25" x14ac:dyDescent="0.25">
      <c r="A5" t="s">
        <v>14</v>
      </c>
      <c r="B5">
        <v>6.5000000000000002E-2</v>
      </c>
      <c r="C5" t="s">
        <v>12</v>
      </c>
    </row>
    <row r="6" spans="1:3" ht="17.25" x14ac:dyDescent="0.25">
      <c r="A6" t="s">
        <v>23</v>
      </c>
      <c r="B6">
        <v>0</v>
      </c>
      <c r="C6" t="s">
        <v>24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BF9D-E01F-4206-ADA3-CAD6EAAF499C}">
  <sheetPr>
    <tabColor rgb="FF00B0F0"/>
  </sheetPr>
  <dimension ref="A1:C5"/>
  <sheetViews>
    <sheetView workbookViewId="0">
      <selection activeCell="J31" sqref="J31"/>
    </sheetView>
  </sheetViews>
  <sheetFormatPr defaultRowHeight="15" x14ac:dyDescent="0.25"/>
  <cols>
    <col min="1" max="1" width="22.28515625" customWidth="1"/>
    <col min="2" max="2" width="9.85546875" customWidth="1"/>
    <col min="3" max="3" width="11.42578125" bestFit="1" customWidth="1"/>
  </cols>
  <sheetData>
    <row r="1" spans="1:3" x14ac:dyDescent="0.25">
      <c r="A1" t="s">
        <v>9</v>
      </c>
      <c r="B1" t="s">
        <v>8</v>
      </c>
      <c r="C1" t="s">
        <v>10</v>
      </c>
    </row>
    <row r="2" spans="1:3" x14ac:dyDescent="0.25">
      <c r="A2" t="s">
        <v>19</v>
      </c>
      <c r="B2" s="1">
        <f>0.0000208333333333333/25</f>
        <v>8.3333333333333195E-7</v>
      </c>
      <c r="C2" t="s">
        <v>18</v>
      </c>
    </row>
    <row r="3" spans="1:3" x14ac:dyDescent="0.25">
      <c r="A3" t="s">
        <v>20</v>
      </c>
      <c r="B3">
        <v>1.2860082304526742E-6</v>
      </c>
      <c r="C3" t="s">
        <v>18</v>
      </c>
    </row>
    <row r="4" spans="1:3" x14ac:dyDescent="0.25">
      <c r="A4" t="s">
        <v>21</v>
      </c>
      <c r="B4">
        <v>1.6203703703703701E-6</v>
      </c>
      <c r="C4" t="s">
        <v>18</v>
      </c>
    </row>
    <row r="5" spans="1:3" x14ac:dyDescent="0.25">
      <c r="A5" t="s">
        <v>23</v>
      </c>
      <c r="B5">
        <v>0</v>
      </c>
      <c r="C5" t="s">
        <v>18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75A5-2B01-40CC-A56A-BAC9B1B231FC}">
  <sheetPr>
    <tabColor rgb="FF00B0F0"/>
  </sheetPr>
  <dimension ref="A1:F5"/>
  <sheetViews>
    <sheetView workbookViewId="0">
      <selection activeCell="J31" sqref="J31"/>
    </sheetView>
  </sheetViews>
  <sheetFormatPr defaultRowHeight="15" x14ac:dyDescent="0.25"/>
  <cols>
    <col min="1" max="1" width="22.28515625" customWidth="1"/>
    <col min="2" max="2" width="9.85546875" customWidth="1"/>
    <col min="3" max="3" width="11.42578125" bestFit="1" customWidth="1"/>
    <col min="6" max="6" width="12" bestFit="1" customWidth="1"/>
  </cols>
  <sheetData>
    <row r="1" spans="1:6" x14ac:dyDescent="0.25">
      <c r="A1" t="s">
        <v>9</v>
      </c>
      <c r="B1" t="s">
        <v>8</v>
      </c>
      <c r="C1" t="s">
        <v>10</v>
      </c>
    </row>
    <row r="2" spans="1:6" x14ac:dyDescent="0.25">
      <c r="A2" t="s">
        <v>15</v>
      </c>
      <c r="B2">
        <v>2.0833333333333333E-5</v>
      </c>
      <c r="C2" t="s">
        <v>18</v>
      </c>
      <c r="F2" s="1"/>
    </row>
    <row r="3" spans="1:6" x14ac:dyDescent="0.25">
      <c r="A3" t="s">
        <v>16</v>
      </c>
      <c r="B3">
        <v>3.4722222222222222E-5</v>
      </c>
      <c r="C3" t="s">
        <v>18</v>
      </c>
    </row>
    <row r="4" spans="1:6" x14ac:dyDescent="0.25">
      <c r="A4" t="s">
        <v>17</v>
      </c>
      <c r="B4">
        <v>4.8611111111111115E-5</v>
      </c>
      <c r="C4" t="s">
        <v>18</v>
      </c>
    </row>
    <row r="5" spans="1:6" x14ac:dyDescent="0.25">
      <c r="A5" t="s">
        <v>23</v>
      </c>
      <c r="B5" s="2">
        <v>0</v>
      </c>
      <c r="C5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Assy A</vt:lpstr>
      <vt:lpstr>Assy B instance 1</vt:lpstr>
      <vt:lpstr>Assy B instance 2</vt:lpstr>
      <vt:lpstr>Assy C</vt:lpstr>
      <vt:lpstr>Assy D multiple location</vt:lpstr>
      <vt:lpstr>Catalog</vt:lpstr>
      <vt:lpstr>Material Spec</vt:lpstr>
      <vt:lpstr>Chemical Finish</vt:lpstr>
      <vt:lpstr>Paint Spec</vt:lpstr>
      <vt:lpstr>Mfg Variation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Jean-Marc Flamand</dc:creator>
  <cp:lastModifiedBy>Jean-Marc Flamand</cp:lastModifiedBy>
  <dcterms:created xsi:type="dcterms:W3CDTF">2019-07-05T00:09:54Z</dcterms:created>
  <dcterms:modified xsi:type="dcterms:W3CDTF">2019-07-13T13:01:39Z</dcterms:modified>
</cp:coreProperties>
</file>