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vortex_controls" sheetId="1" r:id="rId4"/>
  </sheets>
  <definedNames/>
  <calcPr/>
</workbook>
</file>

<file path=xl/sharedStrings.xml><?xml version="1.0" encoding="utf-8"?>
<sst xmlns="http://schemas.openxmlformats.org/spreadsheetml/2006/main" count="997" uniqueCount="319">
  <si>
    <t>module</t>
  </si>
  <si>
    <t>type</t>
  </si>
  <si>
    <t>name</t>
  </si>
  <si>
    <t>res_id</t>
  </si>
  <si>
    <t>src</t>
  </si>
  <si>
    <t>value</t>
  </si>
  <si>
    <t>comments</t>
  </si>
  <si>
    <t>bvortex_controls</t>
  </si>
  <si>
    <t>model</t>
  </si>
  <si>
    <t>ir.actions.act_window,name</t>
  </si>
  <si>
    <t>bvortex_controls.action_control_action</t>
  </si>
  <si>
    <t>Control Action</t>
  </si>
  <si>
    <t>model_terms</t>
  </si>
  <si>
    <t>ir.actions.act_window,help</t>
  </si>
  <si>
    <t>No Record Found</t>
  </si>
  <si>
    <t>Click to add an Action. /&amp;gt;</t>
  </si>
  <si>
    <t>bvortex_controls.action_control_document</t>
  </si>
  <si>
    <t>Control Document</t>
  </si>
  <si>
    <t>Click to add a Control Document. /&amp;gt;</t>
  </si>
  <si>
    <t>bvortex_controls.action_control_minister</t>
  </si>
  <si>
    <t>Control Minister</t>
  </si>
  <si>
    <t>Click to add a Minister. /&amp;gt;</t>
  </si>
  <si>
    <t>bvortex_controls.action_control_nature</t>
  </si>
  <si>
    <t>Control Nature</t>
  </si>
  <si>
    <t>Click to add a Nature. /&amp;gt;</t>
  </si>
  <si>
    <t>ir.actions.client,name</t>
  </si>
  <si>
    <t>bvortex_controls.action_dashboard_control_document</t>
  </si>
  <si>
    <t>Dashboard Control Document</t>
  </si>
  <si>
    <t>ir.model,name</t>
  </si>
  <si>
    <t>bvortex_controls.model_control_action</t>
  </si>
  <si>
    <t>control.action</t>
  </si>
  <si>
    <t>bvortex_controls.model_control_document</t>
  </si>
  <si>
    <t>control.document</t>
  </si>
  <si>
    <t>bvortex_controls.model_control_document_dashboard</t>
  </si>
  <si>
    <t>Control Document Dashboard</t>
  </si>
  <si>
    <t>bvortex_controls.model_control_minister</t>
  </si>
  <si>
    <t>control.minister</t>
  </si>
  <si>
    <t>bvortex_controls.model_control_nature</t>
  </si>
  <si>
    <t>control.nature</t>
  </si>
  <si>
    <t>bvortex_controls.model_project_project</t>
  </si>
  <si>
    <t>Project</t>
  </si>
  <si>
    <t>bvortex_controls.model_project_task</t>
  </si>
  <si>
    <t>Task</t>
  </si>
  <si>
    <t>ir.model.fields,field_description</t>
  </si>
  <si>
    <t>bvortex_controls.field_control_action__code</t>
  </si>
  <si>
    <t>Code</t>
  </si>
  <si>
    <t>bvortex_controls.field_control_action__create_date</t>
  </si>
  <si>
    <t>Created on</t>
  </si>
  <si>
    <t>bvortex_controls.field_control_action__create_uid</t>
  </si>
  <si>
    <t>Created by</t>
  </si>
  <si>
    <t>bvortex_controls.field_control_action__display_name</t>
  </si>
  <si>
    <t>Display Name</t>
  </si>
  <si>
    <t>bvortex_controls.field_control_action__id</t>
  </si>
  <si>
    <t>ID</t>
  </si>
  <si>
    <t>bvortex_controls.field_control_action__name</t>
  </si>
  <si>
    <t>Name</t>
  </si>
  <si>
    <t>bvortex_controls.field_control_action__write_date</t>
  </si>
  <si>
    <t>Last Updated on</t>
  </si>
  <si>
    <t>bvortex_controls.field_control_action__write_uid</t>
  </si>
  <si>
    <t>Last Updated by</t>
  </si>
  <si>
    <t>bvortex_controls.field_control_document__action_ids</t>
  </si>
  <si>
    <t>Actions</t>
  </si>
  <si>
    <t>bvortex_controls.field_control_document__activity_date_deadline</t>
  </si>
  <si>
    <t>Next Activity Deadline</t>
  </si>
  <si>
    <t>bvortex_controls.field_control_document__activity_exception_decoration</t>
  </si>
  <si>
    <t>Activity Exception Decoration</t>
  </si>
  <si>
    <t>ir.model.fields,help</t>
  </si>
  <si>
    <t>Type of the exception activity on record.</t>
  </si>
  <si>
    <t>bvortex_controls.field_control_document__activity_exception_icon</t>
  </si>
  <si>
    <t>Icon</t>
  </si>
  <si>
    <t>Icon to indicate an exception activity.</t>
  </si>
  <si>
    <t>bvortex_controls.field_control_document__activity_ids</t>
  </si>
  <si>
    <t>Activities</t>
  </si>
  <si>
    <t>bvortex_controls.field_control_document__activity_state</t>
  </si>
  <si>
    <t>Activity State</t>
  </si>
  <si>
    <t>Status based on activities
Overdue: Due date is already passed
Today: Activity date is today
Planned: Future activities.</t>
  </si>
  <si>
    <t>bvortex_controls.field_control_document__activity_summary</t>
  </si>
  <si>
    <t>Next Activity Summary</t>
  </si>
  <si>
    <t>bvortex_controls.field_control_document__activity_type_icon</t>
  </si>
  <si>
    <t>Activity Type Icon</t>
  </si>
  <si>
    <t>Font awesome icon e.g. fa-tasks</t>
  </si>
  <si>
    <t>bvortex_controls.field_control_document__activity_type_id</t>
  </si>
  <si>
    <t>Next Activity Type</t>
  </si>
  <si>
    <t>bvortex_controls.field_control_document__activity_user_id</t>
  </si>
  <si>
    <t>Responsible User</t>
  </si>
  <si>
    <t>bvortex_controls.field_control_document__amount</t>
  </si>
  <si>
    <t>Amount</t>
  </si>
  <si>
    <t>bvortex_controls.field_control_document__category</t>
  </si>
  <si>
    <t>Category</t>
  </si>
  <si>
    <t>bvortex_controls.field_control_document__code</t>
  </si>
  <si>
    <t>bvortex_controls.field_control_document__compute_situation</t>
  </si>
  <si>
    <t>Compute Situation</t>
  </si>
  <si>
    <t>bvortex_controls.field_control_document__create_date</t>
  </si>
  <si>
    <t>bvortex_controls.field_control_document__create_uid</t>
  </si>
  <si>
    <t>bvortex_controls.field_control_document__currency_id</t>
  </si>
  <si>
    <t>Currency</t>
  </si>
  <si>
    <t>bvortex_controls.field_control_document__day_count</t>
  </si>
  <si>
    <t>Day Count</t>
  </si>
  <si>
    <t>bvortex_controls.field_control_document__deadline</t>
  </si>
  <si>
    <t>Deadline</t>
  </si>
  <si>
    <t>bvortex_controls.field_control_document__display_name</t>
  </si>
  <si>
    <t>bvortex_controls.field_control_document__has_message</t>
  </si>
  <si>
    <t>Has Message</t>
  </si>
  <si>
    <t>bvortex_controls.field_control_document__id</t>
  </si>
  <si>
    <t>bvortex_controls.field_control_document__message_attachment_count</t>
  </si>
  <si>
    <t>Attachment Count</t>
  </si>
  <si>
    <t>bvortex_controls.field_control_document__message_follower_ids</t>
  </si>
  <si>
    <t>Followers</t>
  </si>
  <si>
    <t>bvortex_controls.field_control_document__message_has_error</t>
  </si>
  <si>
    <t>Message Delivery error</t>
  </si>
  <si>
    <t>If checked, some messages have a delivery error.</t>
  </si>
  <si>
    <t>bvortex_controls.field_control_document__message_has_error_counter</t>
  </si>
  <si>
    <t>Number of errors</t>
  </si>
  <si>
    <t>Number of messages with delivery error</t>
  </si>
  <si>
    <t>bvortex_controls.field_control_document__message_has_sms_error</t>
  </si>
  <si>
    <t>SMS Delivery error</t>
  </si>
  <si>
    <t>bvortex_controls.field_control_document__message_ids</t>
  </si>
  <si>
    <t>Messages</t>
  </si>
  <si>
    <t>bvortex_controls.field_control_document__message_is_follower</t>
  </si>
  <si>
    <t>Is Follower</t>
  </si>
  <si>
    <t>bvortex_controls.field_control_document__message_needaction</t>
  </si>
  <si>
    <t>Action Needed</t>
  </si>
  <si>
    <t>If checked, new messages require your attention.</t>
  </si>
  <si>
    <t>bvortex_controls.field_control_document__message_needaction_counter</t>
  </si>
  <si>
    <t>Number of Actions</t>
  </si>
  <si>
    <t>Number of messages requiring action</t>
  </si>
  <si>
    <t>bvortex_controls.field_control_document__message_partner_ids</t>
  </si>
  <si>
    <t>Followers (Partners)</t>
  </si>
  <si>
    <t>bvortex_controls.field_control_document__minister_id</t>
  </si>
  <si>
    <t>Minister</t>
  </si>
  <si>
    <t>bvortex_controls.field_control_document__my_activity_date_deadline</t>
  </si>
  <si>
    <t>My Activity Deadline</t>
  </si>
  <si>
    <t>bvortex_controls.field_control_document__name</t>
  </si>
  <si>
    <t>bvortex_controls.field_control_document__nature_id</t>
  </si>
  <si>
    <t>Nature</t>
  </si>
  <si>
    <t>bvortex_controls.field_control_document__on_time</t>
  </si>
  <si>
    <t>On Time</t>
  </si>
  <si>
    <t>bvortex_controls.field_control_document__out_of_time</t>
  </si>
  <si>
    <t>Out Of Time</t>
  </si>
  <si>
    <t>bvortex_controls.field_control_document__partner_id</t>
  </si>
  <si>
    <t>Customer</t>
  </si>
  <si>
    <t>bvortex_controls.field_control_document__project_id</t>
  </si>
  <si>
    <t>bvortex_controls.field_control_document__rating_ids</t>
  </si>
  <si>
    <t>Ratings</t>
  </si>
  <si>
    <t>bvortex_controls.field_control_document__reception_date</t>
  </si>
  <si>
    <t>Reception Date</t>
  </si>
  <si>
    <t>bvortex_controls.field_control_document__reference</t>
  </si>
  <si>
    <t>Reference</t>
  </si>
  <si>
    <t>bvortex_controls.field_control_document__state</t>
  </si>
  <si>
    <t>Status</t>
  </si>
  <si>
    <t>bvortex_controls.field_control_document__task_count</t>
  </si>
  <si>
    <t>Task Count</t>
  </si>
  <si>
    <t>bvortex_controls.field_control_document__task_ids</t>
  </si>
  <si>
    <t>Tasks</t>
  </si>
  <si>
    <t>bvortex_controls.field_control_document__user_ids</t>
  </si>
  <si>
    <t>Assignees</t>
  </si>
  <si>
    <t>bvortex_controls.field_control_document__website_message_ids</t>
  </si>
  <si>
    <t>Website Messages</t>
  </si>
  <si>
    <t>Website communication history</t>
  </si>
  <si>
    <t>bvortex_controls.field_control_document__write_date</t>
  </si>
  <si>
    <t>bvortex_controls.field_control_document__write_uid</t>
  </si>
  <si>
    <t>bvortex_controls.field_control_document_dashboard__create_date</t>
  </si>
  <si>
    <t>bvortex_controls.field_control_document_dashboard__create_uid</t>
  </si>
  <si>
    <t>bvortex_controls.field_control_document_dashboard__display_name</t>
  </si>
  <si>
    <t>bvortex_controls.field_control_document_dashboard__id</t>
  </si>
  <si>
    <t>bvortex_controls.field_control_document_dashboard__write_date</t>
  </si>
  <si>
    <t>bvortex_controls.field_control_document_dashboard__write_uid</t>
  </si>
  <si>
    <t>bvortex_controls.field_control_minister__code</t>
  </si>
  <si>
    <t>bvortex_controls.field_control_minister__color</t>
  </si>
  <si>
    <t>Color</t>
  </si>
  <si>
    <t>bvortex_controls.field_control_minister__create_date</t>
  </si>
  <si>
    <t>bvortex_controls.field_control_minister__create_uid</t>
  </si>
  <si>
    <t>bvortex_controls.field_control_minister__deadline</t>
  </si>
  <si>
    <t>bvortex_controls.field_control_minister__display_name</t>
  </si>
  <si>
    <t>bvortex_controls.field_control_minister__id</t>
  </si>
  <si>
    <t>bvortex_controls.field_control_minister__name</t>
  </si>
  <si>
    <t>bvortex_controls.field_control_minister__tag_id</t>
  </si>
  <si>
    <t>Tag</t>
  </si>
  <si>
    <t>bvortex_controls.field_control_minister__write_date</t>
  </si>
  <si>
    <t>bvortex_controls.field_control_minister__write_uid</t>
  </si>
  <si>
    <t>bvortex_controls.field_control_nature__code</t>
  </si>
  <si>
    <t>bvortex_controls.field_control_nature__color</t>
  </si>
  <si>
    <t>bvortex_controls.field_control_nature__create_date</t>
  </si>
  <si>
    <t>bvortex_controls.field_control_nature__create_uid</t>
  </si>
  <si>
    <t>bvortex_controls.field_control_nature__display_name</t>
  </si>
  <si>
    <t>bvortex_controls.field_control_nature__id</t>
  </si>
  <si>
    <t>bvortex_controls.field_control_nature__name</t>
  </si>
  <si>
    <t>bvortex_controls.field_control_nature__tag_id</t>
  </si>
  <si>
    <t>bvortex_controls.field_control_nature__write_date</t>
  </si>
  <si>
    <t>bvortex_controls.field_control_nature__write_uid</t>
  </si>
  <si>
    <t>bvortex_controls.field_project_project__is_fiscal_project</t>
  </si>
  <si>
    <t>Is Fiscal Project</t>
  </si>
  <si>
    <t>bvortex_controls.field_project_task__action_id</t>
  </si>
  <si>
    <t>Action</t>
  </si>
  <si>
    <t>bvortex_controls.field_project_task__category</t>
  </si>
  <si>
    <t>bvortex_controls.field_project_task__document_id</t>
  </si>
  <si>
    <t>Document</t>
  </si>
  <si>
    <t>ir.model.fields.selection,name</t>
  </si>
  <si>
    <t>bvortex_controls.selection__control_document__category__fiscal</t>
  </si>
  <si>
    <t>Contrôle Fiscal</t>
  </si>
  <si>
    <t>bvortex_controls.selection__control_document__category__parafiscal</t>
  </si>
  <si>
    <t>Parafiscalité</t>
  </si>
  <si>
    <t>bvortex_controls.selection__control_document__category__spontanne</t>
  </si>
  <si>
    <t>Contrôle Spontanné</t>
  </si>
  <si>
    <t>bvortex_controls.selection__control_document__state__cancel</t>
  </si>
  <si>
    <t>Cancelled</t>
  </si>
  <si>
    <t>bvortex_controls.selection__control_document__state__confirmed</t>
  </si>
  <si>
    <t>Confirmed</t>
  </si>
  <si>
    <t>bvortex_controls.selection__control_document__state__done</t>
  </si>
  <si>
    <t>Done</t>
  </si>
  <si>
    <t>bvortex_controls.selection__control_document__state__draft</t>
  </si>
  <si>
    <t>Draft</t>
  </si>
  <si>
    <t>bvortex_controls.selection__control_document__state__in_progress</t>
  </si>
  <si>
    <t>In progress</t>
  </si>
  <si>
    <t>ir.ui.menu,name</t>
  </si>
  <si>
    <t>bvortex_controls.control_action_menu</t>
  </si>
  <si>
    <t>bvortex_controls.control_configuration</t>
  </si>
  <si>
    <t>Configuration</t>
  </si>
  <si>
    <t>bvortex_controls.control_document</t>
  </si>
  <si>
    <t>Documents</t>
  </si>
  <si>
    <t>bvortex_controls.control_minister_menu</t>
  </si>
  <si>
    <t>Ministers</t>
  </si>
  <si>
    <t>bvortex_controls.control_nature_menu</t>
  </si>
  <si>
    <t>Natures</t>
  </si>
  <si>
    <t>bvortex_controls.main_menu_control_management</t>
  </si>
  <si>
    <t>Controls</t>
  </si>
  <si>
    <t>bvortex_controls.main_menu_dashboard_management</t>
  </si>
  <si>
    <t>Dashboard</t>
  </si>
  <si>
    <t>bvortex_controls.menu_control_document_dashboard</t>
  </si>
  <si>
    <t>ir.ui.view,arch_db</t>
  </si>
  <si>
    <t>bvortex_controls.project_task_view_tree_main_base_view_inherit</t>
  </si>
  <si>
    <t>Conclude</t>
  </si>
  <si>
    <t>Cancel</t>
  </si>
  <si>
    <t>bvortex_controls.view_control_action_form</t>
  </si>
  <si>
    <t>Control Action Form</t>
  </si>
  <si>
    <t>bvortex_controls.view_control_action_tree</t>
  </si>
  <si>
    <t>Control Action Structure</t>
  </si>
  <si>
    <t>bvortex_controls.view_control_document_calendar</t>
  </si>
  <si>
    <t>Control Document Calendar</t>
  </si>
  <si>
    <t>bvortex_controls.view_control_document_form</t>
  </si>
  <si>
    <t>Confirm Control</t>
  </si>
  <si>
    <t>Validate Control</t>
  </si>
  <si>
    <t>Cancel Control</t>
  </si>
  <si>
    <t>Conclude Control</t>
  </si>
  <si>
    <t>Reset Control</t>
  </si>
  <si>
    <t>Day(s) left</t>
  </si>
  <si>
    <t>Document Infos</t>
  </si>
  <si>
    <t>Tasks Info</t>
  </si>
  <si>
    <t>Control Document Form</t>
  </si>
  <si>
    <t>bvortex_controls.view_control_document_graph_line</t>
  </si>
  <si>
    <t>Situation des Dossiers</t>
  </si>
  <si>
    <t>bvortex_controls.view_control_document_tree</t>
  </si>
  <si>
    <t>Control Document Structure</t>
  </si>
  <si>
    <t>bvortex_controls.view_control_minister_form</t>
  </si>
  <si>
    <t>Control Minister Form</t>
  </si>
  <si>
    <t>bvortex_controls.view_control_minister_tree</t>
  </si>
  <si>
    <t>Control Minister Structure</t>
  </si>
  <si>
    <t>bvortex_controls.view_control_nature_form</t>
  </si>
  <si>
    <t>Control Nature Form</t>
  </si>
  <si>
    <t>bvortex_controls.view_control_nature_tree</t>
  </si>
  <si>
    <t>Control Nature Structure</t>
  </si>
  <si>
    <t>mail.activity.type,name</t>
  </si>
  <si>
    <t>bvortex_controls.mail_act_document</t>
  </si>
  <si>
    <t>project.task.type,name</t>
  </si>
  <si>
    <t>bvortex_controls.cancelled_stage</t>
  </si>
  <si>
    <t>CANCELLED</t>
  </si>
  <si>
    <t>bvortex_controls.concluded_stage</t>
  </si>
  <si>
    <t>CONCLUDED</t>
  </si>
  <si>
    <t>bvortex_controls.draft_stage</t>
  </si>
  <si>
    <t>DRAFT</t>
  </si>
  <si>
    <t>bvortex_controls.in_progress_stage</t>
  </si>
  <si>
    <t>IN PROGRESS</t>
  </si>
  <si>
    <t>res.groups,name</t>
  </si>
  <si>
    <t>bvortex_controls.group_department_head</t>
  </si>
  <si>
    <t>Department Head Group</t>
  </si>
  <si>
    <t>res.groups,comment</t>
  </si>
  <si>
    <t>the user will have access to his own data in the Department Head Group.</t>
  </si>
  <si>
    <t>bvortex_controls.group_fiscal_manager</t>
  </si>
  <si>
    <t>Fiscal Manager Group</t>
  </si>
  <si>
    <t>the user will have access to his own data in the Manager Group.</t>
  </si>
  <si>
    <t>bvortex_controls.group_receptionist</t>
  </si>
  <si>
    <t>Receptionist Group</t>
  </si>
  <si>
    <t>the user will have access to his own data in the Receptionist.</t>
  </si>
  <si>
    <t>code</t>
  </si>
  <si>
    <t>addons/bvortex_controls/static/src/xml/dashboard.xml</t>
  </si>
  <si>
    <t>FISCALITE</t>
  </si>
  <si>
    <t>odoo-javascript</t>
  </si>
  <si>
    <t>ATD</t>
  </si>
  <si>
    <t>AVIS DE VERIFICATION</t>
  </si>
  <si>
    <t>CONTRAINTES</t>
  </si>
  <si>
    <t>NOTIFICATION DE PENAL</t>
  </si>
  <si>
    <t>AMRS</t>
  </si>
  <si>
    <t>MED</t>
  </si>
  <si>
    <t>AVIS DE TAXATION</t>
  </si>
  <si>
    <t>INVITATION DE SERV</t>
  </si>
  <si>
    <t>AVIS DE REGULARISATION</t>
  </si>
  <si>
    <t>DEMANDE RENSEIGN</t>
  </si>
  <si>
    <t>PARAFISCALITE</t>
  </si>
  <si>
    <t>DGRAD</t>
  </si>
  <si>
    <t>ECONOMIE</t>
  </si>
  <si>
    <t>ENVIRONNEMENT</t>
  </si>
  <si>
    <t>INSPECTION DU TRAVAIL</t>
  </si>
  <si>
    <t>COTISATION SOC ET AUTRES</t>
  </si>
  <si>
    <t>DILIGENCES INTERNES</t>
  </si>
  <si>
    <t>DECLARATIONS</t>
  </si>
  <si>
    <t>DESCENTE SUR TERRAIN</t>
  </si>
  <si>
    <t>RDV PROSPECTION</t>
  </si>
  <si>
    <t>AVIS TECHNIQUE</t>
  </si>
  <si>
    <t>TACHES EN COURS</t>
  </si>
  <si>
    <t>addons/bvortex_controls/models/control_document.py</t>
  </si>
  <si>
    <t>No users in the group Fiscal Manager !!</t>
  </si>
  <si>
    <t>odoo-python</t>
  </si>
  <si>
    <t>Your email is empty !!</t>
  </si>
  <si>
    <t>The Fiscal Manager email is empty !!</t>
  </si>
  <si>
    <t>Your email is not valid !!</t>
  </si>
  <si>
    <t>The Fiscal Manager email is not valid !!</t>
  </si>
  <si>
    <t>Confirmed Document !!</t>
  </si>
  <si>
    <t>Validated Document !!</t>
  </si>
  <si>
    <t>Concluded Document 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</si>
</sst>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0.63"/>
    <col customWidth="1" min="3" max="3" width="40.88"/>
    <col customWidth="1" min="4" max="4" width="55.13"/>
    <col customWidth="1" min="5" max="5" width="54.88"/>
    <col customWidth="1" min="6" max="6" width="6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tr">
        <f>IFERROR(__xludf.DUMMYFUNCTION("googletranslate (E2 , ""en"" , ""fr"")"),"Action de contrôle")</f>
        <v>Action de contrôle</v>
      </c>
    </row>
    <row r="3">
      <c r="A3" s="1" t="s">
        <v>7</v>
      </c>
      <c r="B3" s="1" t="s">
        <v>12</v>
      </c>
      <c r="C3" s="1" t="s">
        <v>13</v>
      </c>
      <c r="D3" s="1" t="s">
        <v>10</v>
      </c>
      <c r="E3" s="1" t="s">
        <v>14</v>
      </c>
      <c r="F3" s="1" t="str">
        <f>IFERROR(__xludf.DUMMYFUNCTION("googletranslate (E3 , ""en"" , ""fr"")"),"Aucun Enregistrement Trouvé")</f>
        <v>Aucun Enregistrement Trouvé</v>
      </c>
    </row>
    <row r="4">
      <c r="A4" s="1" t="s">
        <v>7</v>
      </c>
      <c r="B4" s="1" t="s">
        <v>12</v>
      </c>
      <c r="C4" s="1" t="s">
        <v>13</v>
      </c>
      <c r="D4" s="1" t="s">
        <v>10</v>
      </c>
      <c r="E4" s="1" t="s">
        <v>15</v>
      </c>
      <c r="F4" s="1" t="str">
        <f>IFERROR(__xludf.DUMMYFUNCTION("googletranslate (E4 , ""en"" , ""fr"")"),"Cliquez pour ajouter une action. /&amp;gt;")</f>
        <v>Cliquez pour ajouter une action. /&amp;gt;</v>
      </c>
    </row>
    <row r="5">
      <c r="A5" s="1" t="s">
        <v>7</v>
      </c>
      <c r="B5" s="1" t="s">
        <v>8</v>
      </c>
      <c r="C5" s="1" t="s">
        <v>9</v>
      </c>
      <c r="D5" s="1" t="s">
        <v>16</v>
      </c>
      <c r="E5" s="1" t="s">
        <v>17</v>
      </c>
      <c r="F5" s="1" t="str">
        <f>IFERROR(__xludf.DUMMYFUNCTION("googletranslate (E5 , ""en"" , ""fr"")"),"Document de contrôle")</f>
        <v>Document de contrôle</v>
      </c>
    </row>
    <row r="6">
      <c r="A6" s="1" t="s">
        <v>7</v>
      </c>
      <c r="B6" s="1" t="s">
        <v>12</v>
      </c>
      <c r="C6" s="1" t="s">
        <v>13</v>
      </c>
      <c r="D6" s="1" t="s">
        <v>16</v>
      </c>
      <c r="E6" s="1" t="s">
        <v>14</v>
      </c>
      <c r="F6" s="1" t="str">
        <f>IFERROR(__xludf.DUMMYFUNCTION("googletranslate (E6 , ""en"" , ""fr"")"),"Aucun Enregistrement Trouvé")</f>
        <v>Aucun Enregistrement Trouvé</v>
      </c>
    </row>
    <row r="7">
      <c r="A7" s="1" t="s">
        <v>7</v>
      </c>
      <c r="B7" s="1" t="s">
        <v>12</v>
      </c>
      <c r="C7" s="1" t="s">
        <v>13</v>
      </c>
      <c r="D7" s="1" t="s">
        <v>16</v>
      </c>
      <c r="E7" s="1" t="s">
        <v>18</v>
      </c>
      <c r="F7" s="1" t="str">
        <f>IFERROR(__xludf.DUMMYFUNCTION("googletranslate (E7 , ""en"" , ""fr"")"),"Cliquez pour ajouter un document de contrôle. /&amp;gt;")</f>
        <v>Cliquez pour ajouter un document de contrôle. /&amp;gt;</v>
      </c>
    </row>
    <row r="8">
      <c r="A8" s="1" t="s">
        <v>7</v>
      </c>
      <c r="B8" s="1" t="s">
        <v>8</v>
      </c>
      <c r="C8" s="1" t="s">
        <v>9</v>
      </c>
      <c r="D8" s="1" t="s">
        <v>19</v>
      </c>
      <c r="E8" s="1" t="s">
        <v>20</v>
      </c>
      <c r="F8" s="1" t="str">
        <f>IFERROR(__xludf.DUMMYFUNCTION("googletranslate (E8 , ""en"" , ""fr"")"),"Ministre du contrôle")</f>
        <v>Ministre du contrôle</v>
      </c>
    </row>
    <row r="9">
      <c r="A9" s="1" t="s">
        <v>7</v>
      </c>
      <c r="B9" s="1" t="s">
        <v>12</v>
      </c>
      <c r="C9" s="1" t="s">
        <v>13</v>
      </c>
      <c r="D9" s="1" t="s">
        <v>19</v>
      </c>
      <c r="E9" s="1" t="s">
        <v>14</v>
      </c>
      <c r="F9" s="1" t="str">
        <f>IFERROR(__xludf.DUMMYFUNCTION("googletranslate (E9 , ""en"" , ""fr"")"),"Aucun Enregistrement Trouvé")</f>
        <v>Aucun Enregistrement Trouvé</v>
      </c>
    </row>
    <row r="10">
      <c r="A10" s="1" t="s">
        <v>7</v>
      </c>
      <c r="B10" s="1" t="s">
        <v>12</v>
      </c>
      <c r="C10" s="1" t="s">
        <v>13</v>
      </c>
      <c r="D10" s="1" t="s">
        <v>19</v>
      </c>
      <c r="E10" s="1" t="s">
        <v>21</v>
      </c>
      <c r="F10" s="1" t="str">
        <f>IFERROR(__xludf.DUMMYFUNCTION("googletranslate (E10 , ""en"" , ""fr"")"),"Cliquez pour ajouter un ministre. /&amp;gt;")</f>
        <v>Cliquez pour ajouter un ministre. /&amp;gt;</v>
      </c>
    </row>
    <row r="11">
      <c r="A11" s="1" t="s">
        <v>7</v>
      </c>
      <c r="B11" s="1" t="s">
        <v>8</v>
      </c>
      <c r="C11" s="1" t="s">
        <v>9</v>
      </c>
      <c r="D11" s="1" t="s">
        <v>22</v>
      </c>
      <c r="E11" s="1" t="s">
        <v>23</v>
      </c>
      <c r="F11" s="1" t="str">
        <f>IFERROR(__xludf.DUMMYFUNCTION("googletranslate (E11 , ""en"" , ""fr"")"),"Nature du contrôle")</f>
        <v>Nature du contrôle</v>
      </c>
    </row>
    <row r="12">
      <c r="A12" s="1" t="s">
        <v>7</v>
      </c>
      <c r="B12" s="1" t="s">
        <v>12</v>
      </c>
      <c r="C12" s="1" t="s">
        <v>13</v>
      </c>
      <c r="D12" s="1" t="s">
        <v>22</v>
      </c>
      <c r="E12" s="1" t="s">
        <v>14</v>
      </c>
      <c r="F12" s="1" t="str">
        <f>IFERROR(__xludf.DUMMYFUNCTION("googletranslate (E12 , ""en"" , ""fr"")"),"Aucun Enregistrement Trouvé")</f>
        <v>Aucun Enregistrement Trouvé</v>
      </c>
    </row>
    <row r="13">
      <c r="A13" s="1" t="s">
        <v>7</v>
      </c>
      <c r="B13" s="1" t="s">
        <v>12</v>
      </c>
      <c r="C13" s="1" t="s">
        <v>13</v>
      </c>
      <c r="D13" s="1" t="s">
        <v>22</v>
      </c>
      <c r="E13" s="1" t="s">
        <v>24</v>
      </c>
      <c r="F13" s="1" t="str">
        <f>IFERROR(__xludf.DUMMYFUNCTION("googletranslate (E13 , ""en"" , ""fr"")"),"Cliquez pour ajouter une nature. /&amp;gt;")</f>
        <v>Cliquez pour ajouter une nature. /&amp;gt;</v>
      </c>
    </row>
    <row r="14">
      <c r="A14" s="1" t="s">
        <v>7</v>
      </c>
      <c r="B14" s="1" t="s">
        <v>8</v>
      </c>
      <c r="C14" s="1" t="s">
        <v>25</v>
      </c>
      <c r="D14" s="1" t="s">
        <v>26</v>
      </c>
      <c r="E14" s="1" t="s">
        <v>27</v>
      </c>
      <c r="F14" s="1" t="str">
        <f>IFERROR(__xludf.DUMMYFUNCTION("googletranslate (E14 , ""en"" , ""fr"")"),"Document de contrôle du tableau de bord")</f>
        <v>Document de contrôle du tableau de bord</v>
      </c>
    </row>
    <row r="15">
      <c r="A15" s="1" t="s">
        <v>7</v>
      </c>
      <c r="B15" s="1" t="s">
        <v>8</v>
      </c>
      <c r="C15" s="1" t="s">
        <v>28</v>
      </c>
      <c r="D15" s="1" t="s">
        <v>29</v>
      </c>
      <c r="E15" s="1" t="s">
        <v>30</v>
      </c>
      <c r="F15" s="1" t="str">
        <f>IFERROR(__xludf.DUMMYFUNCTION("googletranslate (E15 , ""en"" , ""fr"")"),"contrôle.action")</f>
        <v>contrôle.action</v>
      </c>
    </row>
    <row r="16">
      <c r="A16" s="1" t="s">
        <v>7</v>
      </c>
      <c r="B16" s="1" t="s">
        <v>8</v>
      </c>
      <c r="C16" s="1" t="s">
        <v>28</v>
      </c>
      <c r="D16" s="1" t="s">
        <v>31</v>
      </c>
      <c r="E16" s="1" t="s">
        <v>32</v>
      </c>
      <c r="F16" s="1" t="str">
        <f>IFERROR(__xludf.DUMMYFUNCTION("googletranslate (E16 , ""en"" , ""fr"")"),"contrôle.document")</f>
        <v>contrôle.document</v>
      </c>
    </row>
    <row r="17">
      <c r="A17" s="1" t="s">
        <v>7</v>
      </c>
      <c r="B17" s="1" t="s">
        <v>8</v>
      </c>
      <c r="C17" s="1" t="s">
        <v>28</v>
      </c>
      <c r="D17" s="1" t="s">
        <v>33</v>
      </c>
      <c r="E17" s="1" t="s">
        <v>34</v>
      </c>
      <c r="F17" s="1" t="str">
        <f>IFERROR(__xludf.DUMMYFUNCTION("googletranslate (E17 , ""en"" , ""fr"")"),"Tableau de bord des documents de contrôle")</f>
        <v>Tableau de bord des documents de contrôle</v>
      </c>
    </row>
    <row r="18">
      <c r="A18" s="1" t="s">
        <v>7</v>
      </c>
      <c r="B18" s="1" t="s">
        <v>8</v>
      </c>
      <c r="C18" s="1" t="s">
        <v>28</v>
      </c>
      <c r="D18" s="1" t="s">
        <v>35</v>
      </c>
      <c r="E18" s="1" t="s">
        <v>36</v>
      </c>
      <c r="F18" s="1" t="str">
        <f>IFERROR(__xludf.DUMMYFUNCTION("googletranslate (E18 , ""en"" , ""fr"")"),"contrôle.ministre")</f>
        <v>contrôle.ministre</v>
      </c>
    </row>
    <row r="19">
      <c r="A19" s="1" t="s">
        <v>7</v>
      </c>
      <c r="B19" s="1" t="s">
        <v>8</v>
      </c>
      <c r="C19" s="1" t="s">
        <v>28</v>
      </c>
      <c r="D19" s="1" t="s">
        <v>37</v>
      </c>
      <c r="E19" s="1" t="s">
        <v>38</v>
      </c>
      <c r="F19" s="1" t="str">
        <f>IFERROR(__xludf.DUMMYFUNCTION("googletranslate (E19 , ""en"" , ""fr"")"),"contrôle.nature")</f>
        <v>contrôle.nature</v>
      </c>
    </row>
    <row r="20">
      <c r="A20" s="1" t="s">
        <v>7</v>
      </c>
      <c r="B20" s="1" t="s">
        <v>8</v>
      </c>
      <c r="C20" s="1" t="s">
        <v>28</v>
      </c>
      <c r="D20" s="1" t="s">
        <v>39</v>
      </c>
      <c r="E20" s="1" t="s">
        <v>40</v>
      </c>
      <c r="F20" s="1" t="str">
        <f>IFERROR(__xludf.DUMMYFUNCTION("googletranslate (E20 , ""en"" , ""fr"")"),"Projet")</f>
        <v>Projet</v>
      </c>
    </row>
    <row r="21">
      <c r="A21" s="1" t="s">
        <v>7</v>
      </c>
      <c r="B21" s="1" t="s">
        <v>8</v>
      </c>
      <c r="C21" s="1" t="s">
        <v>28</v>
      </c>
      <c r="D21" s="1" t="s">
        <v>41</v>
      </c>
      <c r="E21" s="1" t="s">
        <v>42</v>
      </c>
      <c r="F21" s="1" t="str">
        <f>IFERROR(__xludf.DUMMYFUNCTION("googletranslate (E21 , ""en"" , ""fr"")"),"Tâche")</f>
        <v>Tâche</v>
      </c>
    </row>
    <row r="22">
      <c r="A22" s="1" t="s">
        <v>7</v>
      </c>
      <c r="B22" s="1" t="s">
        <v>8</v>
      </c>
      <c r="C22" s="1" t="s">
        <v>43</v>
      </c>
      <c r="D22" s="1" t="s">
        <v>44</v>
      </c>
      <c r="E22" s="1" t="s">
        <v>45</v>
      </c>
      <c r="F22" s="1" t="str">
        <f>IFERROR(__xludf.DUMMYFUNCTION("googletranslate (E22 , ""en"" , ""fr"")"),"Code")</f>
        <v>Code</v>
      </c>
    </row>
    <row r="23">
      <c r="A23" s="1" t="s">
        <v>7</v>
      </c>
      <c r="B23" s="1" t="s">
        <v>8</v>
      </c>
      <c r="C23" s="1" t="s">
        <v>43</v>
      </c>
      <c r="D23" s="1" t="s">
        <v>46</v>
      </c>
      <c r="E23" s="1" t="s">
        <v>47</v>
      </c>
      <c r="F23" s="1" t="str">
        <f>IFERROR(__xludf.DUMMYFUNCTION("googletranslate (E23 , ""en"" , ""fr"")"),"Créé sur")</f>
        <v>Créé sur</v>
      </c>
    </row>
    <row r="24">
      <c r="A24" s="1" t="s">
        <v>7</v>
      </c>
      <c r="B24" s="1" t="s">
        <v>8</v>
      </c>
      <c r="C24" s="1" t="s">
        <v>43</v>
      </c>
      <c r="D24" s="1" t="s">
        <v>48</v>
      </c>
      <c r="E24" s="1" t="s">
        <v>49</v>
      </c>
      <c r="F24" s="1" t="str">
        <f>IFERROR(__xludf.DUMMYFUNCTION("googletranslate (E24 , ""en"" , ""fr"")"),"Créé par")</f>
        <v>Créé par</v>
      </c>
    </row>
    <row r="25">
      <c r="A25" s="1" t="s">
        <v>7</v>
      </c>
      <c r="B25" s="1" t="s">
        <v>8</v>
      </c>
      <c r="C25" s="1" t="s">
        <v>43</v>
      </c>
      <c r="D25" s="1" t="s">
        <v>50</v>
      </c>
      <c r="E25" s="1" t="s">
        <v>51</v>
      </c>
      <c r="F25" s="1" t="str">
        <f>IFERROR(__xludf.DUMMYFUNCTION("googletranslate (E25 , ""en"" , ""fr"")"),"Afficher un nom")</f>
        <v>Afficher un nom</v>
      </c>
    </row>
    <row r="26">
      <c r="A26" s="1" t="s">
        <v>7</v>
      </c>
      <c r="B26" s="1" t="s">
        <v>8</v>
      </c>
      <c r="C26" s="1" t="s">
        <v>43</v>
      </c>
      <c r="D26" s="1" t="s">
        <v>52</v>
      </c>
      <c r="E26" s="1" t="s">
        <v>53</v>
      </c>
      <c r="F26" s="1" t="str">
        <f>IFERROR(__xludf.DUMMYFUNCTION("googletranslate (E26 , ""en"" , ""fr"")"),"IDENTIFIANT")</f>
        <v>IDENTIFIANT</v>
      </c>
    </row>
    <row r="27">
      <c r="A27" s="1" t="s">
        <v>7</v>
      </c>
      <c r="B27" s="1" t="s">
        <v>8</v>
      </c>
      <c r="C27" s="1" t="s">
        <v>43</v>
      </c>
      <c r="D27" s="1" t="s">
        <v>54</v>
      </c>
      <c r="E27" s="1" t="s">
        <v>55</v>
      </c>
      <c r="F27" s="1" t="str">
        <f>IFERROR(__xludf.DUMMYFUNCTION("googletranslate (E27 , ""en"" , ""fr"")"),"Nom")</f>
        <v>Nom</v>
      </c>
    </row>
    <row r="28">
      <c r="A28" s="1" t="s">
        <v>7</v>
      </c>
      <c r="B28" s="1" t="s">
        <v>8</v>
      </c>
      <c r="C28" s="1" t="s">
        <v>43</v>
      </c>
      <c r="D28" s="1" t="s">
        <v>56</v>
      </c>
      <c r="E28" s="1" t="s">
        <v>57</v>
      </c>
      <c r="F28" s="1" t="str">
        <f>IFERROR(__xludf.DUMMYFUNCTION("googletranslate (E28 , ""en"" , ""fr"")"),"Dernière mise à jour le")</f>
        <v>Dernière mise à jour le</v>
      </c>
    </row>
    <row r="29">
      <c r="A29" s="1" t="s">
        <v>7</v>
      </c>
      <c r="B29" s="1" t="s">
        <v>8</v>
      </c>
      <c r="C29" s="1" t="s">
        <v>43</v>
      </c>
      <c r="D29" s="1" t="s">
        <v>58</v>
      </c>
      <c r="E29" s="1" t="s">
        <v>59</v>
      </c>
      <c r="F29" s="1" t="str">
        <f>IFERROR(__xludf.DUMMYFUNCTION("googletranslate (E29 , ""en"" , ""fr"")"),"Dernière mise à jour par")</f>
        <v>Dernière mise à jour par</v>
      </c>
    </row>
    <row r="30">
      <c r="A30" s="1" t="s">
        <v>7</v>
      </c>
      <c r="B30" s="1" t="s">
        <v>8</v>
      </c>
      <c r="C30" s="1" t="s">
        <v>43</v>
      </c>
      <c r="D30" s="1" t="s">
        <v>60</v>
      </c>
      <c r="E30" s="1" t="s">
        <v>61</v>
      </c>
      <c r="F30" s="1" t="str">
        <f>IFERROR(__xludf.DUMMYFUNCTION("googletranslate (E30 , ""en"" , ""fr"")"),"Actions")</f>
        <v>Actions</v>
      </c>
    </row>
    <row r="31">
      <c r="A31" s="1" t="s">
        <v>7</v>
      </c>
      <c r="B31" s="1" t="s">
        <v>8</v>
      </c>
      <c r="C31" s="1" t="s">
        <v>43</v>
      </c>
      <c r="D31" s="1" t="s">
        <v>62</v>
      </c>
      <c r="E31" s="1" t="s">
        <v>63</v>
      </c>
      <c r="F31" s="1" t="str">
        <f>IFERROR(__xludf.DUMMYFUNCTION("googletranslate (E31 , ""en"" , ""fr"")"),"Date limite de la prochaine activité")</f>
        <v>Date limite de la prochaine activité</v>
      </c>
    </row>
    <row r="32">
      <c r="A32" s="1" t="s">
        <v>7</v>
      </c>
      <c r="B32" s="1" t="s">
        <v>8</v>
      </c>
      <c r="C32" s="1" t="s">
        <v>43</v>
      </c>
      <c r="D32" s="1" t="s">
        <v>64</v>
      </c>
      <c r="E32" s="1" t="s">
        <v>65</v>
      </c>
      <c r="F32" s="1" t="str">
        <f>IFERROR(__xludf.DUMMYFUNCTION("googletranslate (E32 , ""en"" , ""fr"")"),"Activité Exception Décoration")</f>
        <v>Activité Exception Décoration</v>
      </c>
    </row>
    <row r="33">
      <c r="A33" s="1" t="s">
        <v>7</v>
      </c>
      <c r="B33" s="1" t="s">
        <v>8</v>
      </c>
      <c r="C33" s="1" t="s">
        <v>66</v>
      </c>
      <c r="D33" s="1" t="s">
        <v>64</v>
      </c>
      <c r="E33" s="1" t="s">
        <v>67</v>
      </c>
      <c r="F33" s="1" t="str">
        <f>IFERROR(__xludf.DUMMYFUNCTION("googletranslate (E33 , ""en"" , ""fr"")"),"Type d’activité d’exception enregistrée.")</f>
        <v>Type d’activité d’exception enregistrée.</v>
      </c>
    </row>
    <row r="34">
      <c r="A34" s="1" t="s">
        <v>7</v>
      </c>
      <c r="B34" s="1" t="s">
        <v>8</v>
      </c>
      <c r="C34" s="1" t="s">
        <v>43</v>
      </c>
      <c r="D34" s="1" t="s">
        <v>68</v>
      </c>
      <c r="E34" s="1" t="s">
        <v>69</v>
      </c>
      <c r="F34" s="1" t="str">
        <f>IFERROR(__xludf.DUMMYFUNCTION("googletranslate (E34 , ""en"" , ""fr"")"),"Icône")</f>
        <v>Icône</v>
      </c>
    </row>
    <row r="35">
      <c r="A35" s="1" t="s">
        <v>7</v>
      </c>
      <c r="B35" s="1" t="s">
        <v>8</v>
      </c>
      <c r="C35" s="1" t="s">
        <v>66</v>
      </c>
      <c r="D35" s="1" t="s">
        <v>68</v>
      </c>
      <c r="E35" s="1" t="s">
        <v>70</v>
      </c>
      <c r="F35" s="1" t="str">
        <f>IFERROR(__xludf.DUMMYFUNCTION("googletranslate (E35 , ""en"" , ""fr"")"),"Icône pour indiquer une activité d'exception.")</f>
        <v>Icône pour indiquer une activité d'exception.</v>
      </c>
    </row>
    <row r="36">
      <c r="A36" s="1" t="s">
        <v>7</v>
      </c>
      <c r="B36" s="1" t="s">
        <v>8</v>
      </c>
      <c r="C36" s="1" t="s">
        <v>43</v>
      </c>
      <c r="D36" s="1" t="s">
        <v>71</v>
      </c>
      <c r="E36" s="1" t="s">
        <v>72</v>
      </c>
      <c r="F36" s="1" t="str">
        <f>IFERROR(__xludf.DUMMYFUNCTION("googletranslate (E36 , ""en"" , ""fr"")"),"Activités")</f>
        <v>Activités</v>
      </c>
    </row>
    <row r="37">
      <c r="A37" s="1" t="s">
        <v>7</v>
      </c>
      <c r="B37" s="1" t="s">
        <v>8</v>
      </c>
      <c r="C37" s="1" t="s">
        <v>43</v>
      </c>
      <c r="D37" s="1" t="s">
        <v>73</v>
      </c>
      <c r="E37" s="1" t="s">
        <v>74</v>
      </c>
      <c r="F37" s="1" t="str">
        <f>IFERROR(__xludf.DUMMYFUNCTION("googletranslate (E37 , ""en"" , ""fr"")"),"État d'activité")</f>
        <v>État d'activité</v>
      </c>
    </row>
    <row r="38">
      <c r="A38" s="1" t="s">
        <v>7</v>
      </c>
      <c r="B38" s="1" t="s">
        <v>8</v>
      </c>
      <c r="C38" s="1" t="s">
        <v>66</v>
      </c>
      <c r="D38" s="1" t="s">
        <v>73</v>
      </c>
      <c r="E38" s="1" t="s">
        <v>75</v>
      </c>
      <c r="F38" s="1" t="str">
        <f>IFERROR(__xludf.DUMMYFUNCTION("googletranslate (E38 , ""en"" , ""fr"")"),"Statut basé sur les activités
En retard : la date d'échéance est déjà dépassée
Aujourd'hui : la date de l'activité est aujourd'hui
Prévu : Activités futures.")</f>
        <v>Statut basé sur les activités
En retard : la date d'échéance est déjà dépassée
Aujourd'hui : la date de l'activité est aujourd'hui
Prévu : Activités futures.</v>
      </c>
    </row>
    <row r="39">
      <c r="A39" s="1" t="s">
        <v>7</v>
      </c>
      <c r="B39" s="1" t="s">
        <v>8</v>
      </c>
      <c r="C39" s="1" t="s">
        <v>43</v>
      </c>
      <c r="D39" s="1" t="s">
        <v>76</v>
      </c>
      <c r="E39" s="1" t="s">
        <v>77</v>
      </c>
      <c r="F39" s="1" t="str">
        <f>IFERROR(__xludf.DUMMYFUNCTION("googletranslate (E39 , ""en"" , ""fr"")"),"Résumé de l'activité suivante")</f>
        <v>Résumé de l'activité suivante</v>
      </c>
    </row>
    <row r="40">
      <c r="A40" s="1" t="s">
        <v>7</v>
      </c>
      <c r="B40" s="1" t="s">
        <v>8</v>
      </c>
      <c r="C40" s="1" t="s">
        <v>43</v>
      </c>
      <c r="D40" s="1" t="s">
        <v>78</v>
      </c>
      <c r="E40" s="1" t="s">
        <v>79</v>
      </c>
      <c r="F40" s="1" t="str">
        <f>IFERROR(__xludf.DUMMYFUNCTION("googletranslate (E40 , ""en"" , ""fr"")"),"Icône de type d'activité")</f>
        <v>Icône de type d'activité</v>
      </c>
    </row>
    <row r="41">
      <c r="A41" s="1" t="s">
        <v>7</v>
      </c>
      <c r="B41" s="1" t="s">
        <v>8</v>
      </c>
      <c r="C41" s="1" t="s">
        <v>66</v>
      </c>
      <c r="D41" s="1" t="s">
        <v>78</v>
      </c>
      <c r="E41" s="1" t="s">
        <v>80</v>
      </c>
      <c r="F41" s="1" t="str">
        <f>IFERROR(__xludf.DUMMYFUNCTION("googletranslate (E41 , ""en"" , ""fr"")"),"Icône géniale de police, par exemple. tâches fat")</f>
        <v>Icône géniale de police, par exemple. tâches fat</v>
      </c>
    </row>
    <row r="42">
      <c r="A42" s="1" t="s">
        <v>7</v>
      </c>
      <c r="B42" s="1" t="s">
        <v>8</v>
      </c>
      <c r="C42" s="1" t="s">
        <v>43</v>
      </c>
      <c r="D42" s="1" t="s">
        <v>81</v>
      </c>
      <c r="E42" s="1" t="s">
        <v>82</v>
      </c>
      <c r="F42" s="1" t="str">
        <f>IFERROR(__xludf.DUMMYFUNCTION("googletranslate (E42 , ""en"" , ""fr"")"),"Type d'activité suivant")</f>
        <v>Type d'activité suivant</v>
      </c>
    </row>
    <row r="43">
      <c r="A43" s="1" t="s">
        <v>7</v>
      </c>
      <c r="B43" s="1" t="s">
        <v>8</v>
      </c>
      <c r="C43" s="1" t="s">
        <v>43</v>
      </c>
      <c r="D43" s="1" t="s">
        <v>83</v>
      </c>
      <c r="E43" s="1" t="s">
        <v>84</v>
      </c>
      <c r="F43" s="1" t="str">
        <f>IFERROR(__xludf.DUMMYFUNCTION("googletranslate (E43 , ""en"" , ""fr"")"),"Utilisateur responsable")</f>
        <v>Utilisateur responsable</v>
      </c>
    </row>
    <row r="44">
      <c r="A44" s="1" t="s">
        <v>7</v>
      </c>
      <c r="B44" s="1" t="s">
        <v>8</v>
      </c>
      <c r="C44" s="1" t="s">
        <v>43</v>
      </c>
      <c r="D44" s="1" t="s">
        <v>85</v>
      </c>
      <c r="E44" s="1" t="s">
        <v>86</v>
      </c>
      <c r="F44" s="1" t="str">
        <f>IFERROR(__xludf.DUMMYFUNCTION("googletranslate (E44 , ""en"" , ""fr"")"),"Montant")</f>
        <v>Montant</v>
      </c>
    </row>
    <row r="45">
      <c r="A45" s="1" t="s">
        <v>7</v>
      </c>
      <c r="B45" s="1" t="s">
        <v>8</v>
      </c>
      <c r="C45" s="1" t="s">
        <v>43</v>
      </c>
      <c r="D45" s="1" t="s">
        <v>87</v>
      </c>
      <c r="E45" s="1" t="s">
        <v>88</v>
      </c>
      <c r="F45" s="1" t="str">
        <f>IFERROR(__xludf.DUMMYFUNCTION("googletranslate (E45 , ""en"" , ""fr"")"),"Catégorie")</f>
        <v>Catégorie</v>
      </c>
    </row>
    <row r="46">
      <c r="A46" s="1" t="s">
        <v>7</v>
      </c>
      <c r="B46" s="1" t="s">
        <v>8</v>
      </c>
      <c r="C46" s="1" t="s">
        <v>43</v>
      </c>
      <c r="D46" s="1" t="s">
        <v>89</v>
      </c>
      <c r="E46" s="1" t="s">
        <v>45</v>
      </c>
      <c r="F46" s="1" t="str">
        <f>IFERROR(__xludf.DUMMYFUNCTION("googletranslate (E46 , ""en"" , ""fr"")"),"Code")</f>
        <v>Code</v>
      </c>
    </row>
    <row r="47">
      <c r="A47" s="1" t="s">
        <v>7</v>
      </c>
      <c r="B47" s="1" t="s">
        <v>8</v>
      </c>
      <c r="C47" s="1" t="s">
        <v>43</v>
      </c>
      <c r="D47" s="1" t="s">
        <v>90</v>
      </c>
      <c r="E47" s="1" t="s">
        <v>91</v>
      </c>
      <c r="F47" s="1" t="str">
        <f>IFERROR(__xludf.DUMMYFUNCTION("googletranslate (E47 , ""en"" , ""fr"")"),"Situation de calcul")</f>
        <v>Situation de calcul</v>
      </c>
    </row>
    <row r="48">
      <c r="A48" s="1" t="s">
        <v>7</v>
      </c>
      <c r="B48" s="1" t="s">
        <v>8</v>
      </c>
      <c r="C48" s="1" t="s">
        <v>43</v>
      </c>
      <c r="D48" s="1" t="s">
        <v>92</v>
      </c>
      <c r="E48" s="1" t="s">
        <v>47</v>
      </c>
      <c r="F48" s="1" t="str">
        <f>IFERROR(__xludf.DUMMYFUNCTION("googletranslate (E48 , ""en"" , ""fr"")"),"Créé sur")</f>
        <v>Créé sur</v>
      </c>
    </row>
    <row r="49">
      <c r="A49" s="1" t="s">
        <v>7</v>
      </c>
      <c r="B49" s="1" t="s">
        <v>8</v>
      </c>
      <c r="C49" s="1" t="s">
        <v>43</v>
      </c>
      <c r="D49" s="1" t="s">
        <v>93</v>
      </c>
      <c r="E49" s="1" t="s">
        <v>49</v>
      </c>
      <c r="F49" s="1" t="str">
        <f>IFERROR(__xludf.DUMMYFUNCTION("googletranslate (E49 , ""en"" , ""fr"")"),"Créé par")</f>
        <v>Créé par</v>
      </c>
    </row>
    <row r="50">
      <c r="A50" s="1" t="s">
        <v>7</v>
      </c>
      <c r="B50" s="1" t="s">
        <v>8</v>
      </c>
      <c r="C50" s="1" t="s">
        <v>43</v>
      </c>
      <c r="D50" s="1" t="s">
        <v>94</v>
      </c>
      <c r="E50" s="1" t="s">
        <v>95</v>
      </c>
      <c r="F50" s="1" t="str">
        <f>IFERROR(__xludf.DUMMYFUNCTION("googletranslate (E50 , ""en"" , ""fr"")"),"Devise")</f>
        <v>Devise</v>
      </c>
    </row>
    <row r="51">
      <c r="A51" s="1" t="s">
        <v>7</v>
      </c>
      <c r="B51" s="1" t="s">
        <v>8</v>
      </c>
      <c r="C51" s="1" t="s">
        <v>43</v>
      </c>
      <c r="D51" s="1" t="s">
        <v>96</v>
      </c>
      <c r="E51" s="1" t="s">
        <v>97</v>
      </c>
      <c r="F51" s="1" t="str">
        <f>IFERROR(__xludf.DUMMYFUNCTION("googletranslate (E51 , ""en"" , ""fr"")"),"Nombre de jours")</f>
        <v>Nombre de jours</v>
      </c>
    </row>
    <row r="52">
      <c r="A52" s="1" t="s">
        <v>7</v>
      </c>
      <c r="B52" s="1" t="s">
        <v>8</v>
      </c>
      <c r="C52" s="1" t="s">
        <v>43</v>
      </c>
      <c r="D52" s="1" t="s">
        <v>98</v>
      </c>
      <c r="E52" s="1" t="s">
        <v>99</v>
      </c>
      <c r="F52" s="1" t="str">
        <f>IFERROR(__xludf.DUMMYFUNCTION("googletranslate (E52 , ""en"" , ""fr"")"),"Date limite")</f>
        <v>Date limite</v>
      </c>
    </row>
    <row r="53">
      <c r="A53" s="1" t="s">
        <v>7</v>
      </c>
      <c r="B53" s="1" t="s">
        <v>8</v>
      </c>
      <c r="C53" s="1" t="s">
        <v>43</v>
      </c>
      <c r="D53" s="1" t="s">
        <v>100</v>
      </c>
      <c r="E53" s="1" t="s">
        <v>51</v>
      </c>
      <c r="F53" s="1" t="str">
        <f>IFERROR(__xludf.DUMMYFUNCTION("googletranslate (E53 , ""en"" , ""fr"")"),"Afficher un nom")</f>
        <v>Afficher un nom</v>
      </c>
    </row>
    <row r="54">
      <c r="A54" s="1" t="s">
        <v>7</v>
      </c>
      <c r="B54" s="1" t="s">
        <v>8</v>
      </c>
      <c r="C54" s="1" t="s">
        <v>43</v>
      </c>
      <c r="D54" s="1" t="s">
        <v>101</v>
      </c>
      <c r="E54" s="1" t="s">
        <v>102</v>
      </c>
      <c r="F54" s="1" t="str">
        <f>IFERROR(__xludf.DUMMYFUNCTION("googletranslate (E54 , ""en"" , ""fr"")"),"A un message")</f>
        <v>A un message</v>
      </c>
    </row>
    <row r="55">
      <c r="A55" s="1" t="s">
        <v>7</v>
      </c>
      <c r="B55" s="1" t="s">
        <v>8</v>
      </c>
      <c r="C55" s="1" t="s">
        <v>43</v>
      </c>
      <c r="D55" s="1" t="s">
        <v>103</v>
      </c>
      <c r="E55" s="1" t="s">
        <v>53</v>
      </c>
      <c r="F55" s="1" t="str">
        <f>IFERROR(__xludf.DUMMYFUNCTION("googletranslate (E55 , ""en"" , ""fr"")"),"IDENTIFIANT")</f>
        <v>IDENTIFIANT</v>
      </c>
    </row>
    <row r="56">
      <c r="A56" s="1" t="s">
        <v>7</v>
      </c>
      <c r="B56" s="1" t="s">
        <v>8</v>
      </c>
      <c r="C56" s="1" t="s">
        <v>43</v>
      </c>
      <c r="D56" s="1" t="s">
        <v>104</v>
      </c>
      <c r="E56" s="1" t="s">
        <v>105</v>
      </c>
      <c r="F56" s="1" t="str">
        <f>IFERROR(__xludf.DUMMYFUNCTION("googletranslate (E56 , ""en"" , ""fr"")"),"Nombre de pièces jointes")</f>
        <v>Nombre de pièces jointes</v>
      </c>
    </row>
    <row r="57">
      <c r="A57" s="1" t="s">
        <v>7</v>
      </c>
      <c r="B57" s="1" t="s">
        <v>8</v>
      </c>
      <c r="C57" s="1" t="s">
        <v>43</v>
      </c>
      <c r="D57" s="1" t="s">
        <v>106</v>
      </c>
      <c r="E57" s="1" t="s">
        <v>107</v>
      </c>
      <c r="F57" s="1" t="str">
        <f>IFERROR(__xludf.DUMMYFUNCTION("googletranslate (E57 , ""en"" , ""fr"")"),"Suiveurs")</f>
        <v>Suiveurs</v>
      </c>
    </row>
    <row r="58">
      <c r="A58" s="1" t="s">
        <v>7</v>
      </c>
      <c r="B58" s="1" t="s">
        <v>8</v>
      </c>
      <c r="C58" s="1" t="s">
        <v>43</v>
      </c>
      <c r="D58" s="1" t="s">
        <v>108</v>
      </c>
      <c r="E58" s="1" t="s">
        <v>109</v>
      </c>
      <c r="F58" s="1" t="str">
        <f>IFERROR(__xludf.DUMMYFUNCTION("googletranslate (E58 , ""en"" , ""fr"")"),"Erreur de livraison du message")</f>
        <v>Erreur de livraison du message</v>
      </c>
    </row>
    <row r="59">
      <c r="A59" s="1" t="s">
        <v>7</v>
      </c>
      <c r="B59" s="1" t="s">
        <v>8</v>
      </c>
      <c r="C59" s="1" t="s">
        <v>66</v>
      </c>
      <c r="D59" s="1" t="s">
        <v>108</v>
      </c>
      <c r="E59" s="1" t="s">
        <v>110</v>
      </c>
      <c r="F59" s="1" t="str">
        <f>IFERROR(__xludf.DUMMYFUNCTION("googletranslate (E59 , ""en"" , ""fr"")"),"Si coché, certains messages ont une erreur de livraison.")</f>
        <v>Si coché, certains messages ont une erreur de livraison.</v>
      </c>
    </row>
    <row r="60">
      <c r="A60" s="1" t="s">
        <v>7</v>
      </c>
      <c r="B60" s="1" t="s">
        <v>8</v>
      </c>
      <c r="C60" s="1" t="s">
        <v>43</v>
      </c>
      <c r="D60" s="1" t="s">
        <v>111</v>
      </c>
      <c r="E60" s="1" t="s">
        <v>112</v>
      </c>
      <c r="F60" s="1" t="str">
        <f>IFERROR(__xludf.DUMMYFUNCTION("googletranslate (E60 , ""en"" , ""fr"")"),"Nombre d'erreurs")</f>
        <v>Nombre d'erreurs</v>
      </c>
    </row>
    <row r="61">
      <c r="A61" s="1" t="s">
        <v>7</v>
      </c>
      <c r="B61" s="1" t="s">
        <v>8</v>
      </c>
      <c r="C61" s="1" t="s">
        <v>66</v>
      </c>
      <c r="D61" s="1" t="s">
        <v>111</v>
      </c>
      <c r="E61" s="1" t="s">
        <v>113</v>
      </c>
      <c r="F61" s="1" t="str">
        <f>IFERROR(__xludf.DUMMYFUNCTION("googletranslate (E61 , ""en"" , ""fr"")"),"Nombre de messages avec erreur de livraison")</f>
        <v>Nombre de messages avec erreur de livraison</v>
      </c>
    </row>
    <row r="62">
      <c r="A62" s="1" t="s">
        <v>7</v>
      </c>
      <c r="B62" s="1" t="s">
        <v>8</v>
      </c>
      <c r="C62" s="1" t="s">
        <v>43</v>
      </c>
      <c r="D62" s="1" t="s">
        <v>114</v>
      </c>
      <c r="E62" s="1" t="s">
        <v>115</v>
      </c>
      <c r="F62" s="1" t="str">
        <f>IFERROR(__xludf.DUMMYFUNCTION("googletranslate (E62 , ""en"" , ""fr"")"),"Erreur de livraison SMS")</f>
        <v>Erreur de livraison SMS</v>
      </c>
    </row>
    <row r="63">
      <c r="A63" s="1" t="s">
        <v>7</v>
      </c>
      <c r="B63" s="1" t="s">
        <v>8</v>
      </c>
      <c r="C63" s="1" t="s">
        <v>66</v>
      </c>
      <c r="D63" s="1" t="s">
        <v>114</v>
      </c>
      <c r="E63" s="1" t="s">
        <v>110</v>
      </c>
      <c r="F63" s="1" t="str">
        <f>IFERROR(__xludf.DUMMYFUNCTION("googletranslate (E63 , ""en"" , ""fr"")"),"Si coché, certains messages ont une erreur de livraison.")</f>
        <v>Si coché, certains messages ont une erreur de livraison.</v>
      </c>
    </row>
    <row r="64">
      <c r="A64" s="1" t="s">
        <v>7</v>
      </c>
      <c r="B64" s="1" t="s">
        <v>8</v>
      </c>
      <c r="C64" s="1" t="s">
        <v>43</v>
      </c>
      <c r="D64" s="1" t="s">
        <v>116</v>
      </c>
      <c r="E64" s="1" t="s">
        <v>117</v>
      </c>
      <c r="F64" s="1" t="str">
        <f>IFERROR(__xludf.DUMMYFUNCTION("googletranslate (E64 , ""en"" , ""fr"")"),"messages")</f>
        <v>messages</v>
      </c>
    </row>
    <row r="65">
      <c r="A65" s="1" t="s">
        <v>7</v>
      </c>
      <c r="B65" s="1" t="s">
        <v>8</v>
      </c>
      <c r="C65" s="1" t="s">
        <v>43</v>
      </c>
      <c r="D65" s="1" t="s">
        <v>118</v>
      </c>
      <c r="E65" s="1" t="s">
        <v>119</v>
      </c>
      <c r="F65" s="1" t="str">
        <f>IFERROR(__xludf.DUMMYFUNCTION("googletranslate (E65 , ""en"" , ""fr"")"),"Est un suiveur")</f>
        <v>Est un suiveur</v>
      </c>
    </row>
    <row r="66">
      <c r="A66" s="1" t="s">
        <v>7</v>
      </c>
      <c r="B66" s="1" t="s">
        <v>8</v>
      </c>
      <c r="C66" s="1" t="s">
        <v>43</v>
      </c>
      <c r="D66" s="1" t="s">
        <v>120</v>
      </c>
      <c r="E66" s="1" t="s">
        <v>121</v>
      </c>
      <c r="F66" s="1" t="str">
        <f>IFERROR(__xludf.DUMMYFUNCTION("googletranslate (E66 , ""en"" , ""fr"")"),"Action nécessaire")</f>
        <v>Action nécessaire</v>
      </c>
    </row>
    <row r="67">
      <c r="A67" s="1" t="s">
        <v>7</v>
      </c>
      <c r="B67" s="1" t="s">
        <v>8</v>
      </c>
      <c r="C67" s="1" t="s">
        <v>66</v>
      </c>
      <c r="D67" s="1" t="s">
        <v>120</v>
      </c>
      <c r="E67" s="1" t="s">
        <v>122</v>
      </c>
      <c r="F67" s="1" t="str">
        <f>IFERROR(__xludf.DUMMYFUNCTION("googletranslate (E67 , ""en"" , ""fr"")"),"Si cette case est cochée, les nouveaux messages nécessitent votre attention.")</f>
        <v>Si cette case est cochée, les nouveaux messages nécessitent votre attention.</v>
      </c>
    </row>
    <row r="68">
      <c r="A68" s="1" t="s">
        <v>7</v>
      </c>
      <c r="B68" s="1" t="s">
        <v>8</v>
      </c>
      <c r="C68" s="1" t="s">
        <v>43</v>
      </c>
      <c r="D68" s="1" t="s">
        <v>123</v>
      </c>
      <c r="E68" s="1" t="s">
        <v>124</v>
      </c>
      <c r="F68" s="1" t="str">
        <f>IFERROR(__xludf.DUMMYFUNCTION("googletranslate (E68 , ""en"" , ""fr"")"),"Nombre d'actions")</f>
        <v>Nombre d'actions</v>
      </c>
    </row>
    <row r="69">
      <c r="A69" s="1" t="s">
        <v>7</v>
      </c>
      <c r="B69" s="1" t="s">
        <v>8</v>
      </c>
      <c r="C69" s="1" t="s">
        <v>66</v>
      </c>
      <c r="D69" s="1" t="s">
        <v>123</v>
      </c>
      <c r="E69" s="1" t="s">
        <v>125</v>
      </c>
      <c r="F69" s="1" t="str">
        <f>IFERROR(__xludf.DUMMYFUNCTION("googletranslate (E69 , ""en"" , ""fr"")"),"Nombre de messages nécessitant une action")</f>
        <v>Nombre de messages nécessitant une action</v>
      </c>
    </row>
    <row r="70">
      <c r="A70" s="1" t="s">
        <v>7</v>
      </c>
      <c r="B70" s="1" t="s">
        <v>8</v>
      </c>
      <c r="C70" s="1" t="s">
        <v>43</v>
      </c>
      <c r="D70" s="1" t="s">
        <v>126</v>
      </c>
      <c r="E70" s="1" t="s">
        <v>127</v>
      </c>
      <c r="F70" s="1" t="str">
        <f>IFERROR(__xludf.DUMMYFUNCTION("googletranslate (E70 , ""en"" , ""fr"")"),"Abonnés (partenaires)")</f>
        <v>Abonnés (partenaires)</v>
      </c>
    </row>
    <row r="71">
      <c r="A71" s="1" t="s">
        <v>7</v>
      </c>
      <c r="B71" s="1" t="s">
        <v>8</v>
      </c>
      <c r="C71" s="1" t="s">
        <v>43</v>
      </c>
      <c r="D71" s="1" t="s">
        <v>128</v>
      </c>
      <c r="E71" s="1" t="s">
        <v>129</v>
      </c>
      <c r="F71" s="1" t="str">
        <f>IFERROR(__xludf.DUMMYFUNCTION("googletranslate (E71 , ""en"" , ""fr"")"),"Ministre")</f>
        <v>Ministre</v>
      </c>
    </row>
    <row r="72">
      <c r="A72" s="1" t="s">
        <v>7</v>
      </c>
      <c r="B72" s="1" t="s">
        <v>8</v>
      </c>
      <c r="C72" s="1" t="s">
        <v>43</v>
      </c>
      <c r="D72" s="1" t="s">
        <v>130</v>
      </c>
      <c r="E72" s="1" t="s">
        <v>131</v>
      </c>
      <c r="F72" s="1" t="str">
        <f>IFERROR(__xludf.DUMMYFUNCTION("googletranslate (E72 , ""en"" , ""fr"")"),"Date limite de mon activité")</f>
        <v>Date limite de mon activité</v>
      </c>
    </row>
    <row r="73">
      <c r="A73" s="1" t="s">
        <v>7</v>
      </c>
      <c r="B73" s="1" t="s">
        <v>8</v>
      </c>
      <c r="C73" s="1" t="s">
        <v>43</v>
      </c>
      <c r="D73" s="1" t="s">
        <v>132</v>
      </c>
      <c r="E73" s="1" t="s">
        <v>55</v>
      </c>
      <c r="F73" s="1" t="str">
        <f>IFERROR(__xludf.DUMMYFUNCTION("googletranslate (E73 , ""en"" , ""fr"")"),"Nom")</f>
        <v>Nom</v>
      </c>
    </row>
    <row r="74">
      <c r="A74" s="1" t="s">
        <v>7</v>
      </c>
      <c r="B74" s="1" t="s">
        <v>8</v>
      </c>
      <c r="C74" s="1" t="s">
        <v>43</v>
      </c>
      <c r="D74" s="1" t="s">
        <v>133</v>
      </c>
      <c r="E74" s="1" t="s">
        <v>134</v>
      </c>
      <c r="F74" s="1" t="str">
        <f>IFERROR(__xludf.DUMMYFUNCTION("googletranslate (E74 , ""en"" , ""fr"")"),"Nature")</f>
        <v>Nature</v>
      </c>
    </row>
    <row r="75">
      <c r="A75" s="1" t="s">
        <v>7</v>
      </c>
      <c r="B75" s="1" t="s">
        <v>8</v>
      </c>
      <c r="C75" s="1" t="s">
        <v>43</v>
      </c>
      <c r="D75" s="1" t="s">
        <v>135</v>
      </c>
      <c r="E75" s="1" t="s">
        <v>136</v>
      </c>
      <c r="F75" s="1" t="str">
        <f>IFERROR(__xludf.DUMMYFUNCTION("googletranslate (E75 , ""en"" , ""fr"")"),"À temps")</f>
        <v>À temps</v>
      </c>
    </row>
    <row r="76">
      <c r="A76" s="1" t="s">
        <v>7</v>
      </c>
      <c r="B76" s="1" t="s">
        <v>8</v>
      </c>
      <c r="C76" s="1" t="s">
        <v>43</v>
      </c>
      <c r="D76" s="1" t="s">
        <v>137</v>
      </c>
      <c r="E76" s="1" t="s">
        <v>138</v>
      </c>
      <c r="F76" s="1" t="str">
        <f>IFERROR(__xludf.DUMMYFUNCTION("googletranslate (E76 , ""en"" , ""fr"")"),"Hors du temps")</f>
        <v>Hors du temps</v>
      </c>
    </row>
    <row r="77">
      <c r="A77" s="1" t="s">
        <v>7</v>
      </c>
      <c r="B77" s="1" t="s">
        <v>8</v>
      </c>
      <c r="C77" s="1" t="s">
        <v>43</v>
      </c>
      <c r="D77" s="1" t="s">
        <v>139</v>
      </c>
      <c r="E77" s="1" t="s">
        <v>140</v>
      </c>
      <c r="F77" s="1" t="str">
        <f>IFERROR(__xludf.DUMMYFUNCTION("googletranslate (E77 , ""en"" , ""fr"")"),"Client")</f>
        <v>Client</v>
      </c>
    </row>
    <row r="78">
      <c r="A78" s="1" t="s">
        <v>7</v>
      </c>
      <c r="B78" s="1" t="s">
        <v>8</v>
      </c>
      <c r="C78" s="1" t="s">
        <v>43</v>
      </c>
      <c r="D78" s="1" t="s">
        <v>141</v>
      </c>
      <c r="E78" s="1" t="s">
        <v>40</v>
      </c>
      <c r="F78" s="1" t="str">
        <f>IFERROR(__xludf.DUMMYFUNCTION("googletranslate (E78 , ""en"" , ""fr"")"),"Projet")</f>
        <v>Projet</v>
      </c>
    </row>
    <row r="79">
      <c r="A79" s="1" t="s">
        <v>7</v>
      </c>
      <c r="B79" s="1" t="s">
        <v>8</v>
      </c>
      <c r="C79" s="1" t="s">
        <v>43</v>
      </c>
      <c r="D79" s="1" t="s">
        <v>142</v>
      </c>
      <c r="E79" s="1" t="s">
        <v>143</v>
      </c>
      <c r="F79" s="1" t="str">
        <f>IFERROR(__xludf.DUMMYFUNCTION("googletranslate (E79 , ""en"" , ""fr"")"),"Notes")</f>
        <v>Notes</v>
      </c>
    </row>
    <row r="80">
      <c r="A80" s="1" t="s">
        <v>7</v>
      </c>
      <c r="B80" s="1" t="s">
        <v>8</v>
      </c>
      <c r="C80" s="1" t="s">
        <v>43</v>
      </c>
      <c r="D80" s="1" t="s">
        <v>144</v>
      </c>
      <c r="E80" s="1" t="s">
        <v>145</v>
      </c>
      <c r="F80" s="1" t="str">
        <f>IFERROR(__xludf.DUMMYFUNCTION("googletranslate (E80 , ""en"" , ""fr"")"),"Date de réception")</f>
        <v>Date de réception</v>
      </c>
    </row>
    <row r="81">
      <c r="A81" s="1" t="s">
        <v>7</v>
      </c>
      <c r="B81" s="1" t="s">
        <v>8</v>
      </c>
      <c r="C81" s="1" t="s">
        <v>43</v>
      </c>
      <c r="D81" s="1" t="s">
        <v>146</v>
      </c>
      <c r="E81" s="1" t="s">
        <v>147</v>
      </c>
      <c r="F81" s="1" t="str">
        <f>IFERROR(__xludf.DUMMYFUNCTION("googletranslate (E81 , ""en"" , ""fr"")"),"Référence")</f>
        <v>Référence</v>
      </c>
    </row>
    <row r="82">
      <c r="A82" s="1" t="s">
        <v>7</v>
      </c>
      <c r="B82" s="1" t="s">
        <v>8</v>
      </c>
      <c r="C82" s="1" t="s">
        <v>43</v>
      </c>
      <c r="D82" s="1" t="s">
        <v>148</v>
      </c>
      <c r="E82" s="1" t="s">
        <v>149</v>
      </c>
      <c r="F82" s="1" t="str">
        <f>IFERROR(__xludf.DUMMYFUNCTION("googletranslate (E82 , ""en"" , ""fr"")"),"Statut")</f>
        <v>Statut</v>
      </c>
    </row>
    <row r="83">
      <c r="A83" s="1" t="s">
        <v>7</v>
      </c>
      <c r="B83" s="1" t="s">
        <v>8</v>
      </c>
      <c r="C83" s="1" t="s">
        <v>43</v>
      </c>
      <c r="D83" s="1" t="s">
        <v>150</v>
      </c>
      <c r="E83" s="1" t="s">
        <v>151</v>
      </c>
      <c r="F83" s="1" t="str">
        <f>IFERROR(__xludf.DUMMYFUNCTION("googletranslate (E83 , ""en"" , ""fr"")"),"Nombre de tâches")</f>
        <v>Nombre de tâches</v>
      </c>
    </row>
    <row r="84">
      <c r="A84" s="1" t="s">
        <v>7</v>
      </c>
      <c r="B84" s="1" t="s">
        <v>8</v>
      </c>
      <c r="C84" s="1" t="s">
        <v>43</v>
      </c>
      <c r="D84" s="1" t="s">
        <v>152</v>
      </c>
      <c r="E84" s="1" t="s">
        <v>153</v>
      </c>
      <c r="F84" s="1" t="str">
        <f>IFERROR(__xludf.DUMMYFUNCTION("googletranslate (E84 , ""en"" , ""fr"")"),"Tâches")</f>
        <v>Tâches</v>
      </c>
    </row>
    <row r="85">
      <c r="A85" s="1" t="s">
        <v>7</v>
      </c>
      <c r="B85" s="1" t="s">
        <v>8</v>
      </c>
      <c r="C85" s="1" t="s">
        <v>43</v>
      </c>
      <c r="D85" s="1" t="s">
        <v>154</v>
      </c>
      <c r="E85" s="1" t="s">
        <v>155</v>
      </c>
      <c r="F85" s="1" t="str">
        <f>IFERROR(__xludf.DUMMYFUNCTION("googletranslate (E85 , ""en"" , ""fr"")"),"Destinataires")</f>
        <v>Destinataires</v>
      </c>
    </row>
    <row r="86">
      <c r="A86" s="1" t="s">
        <v>7</v>
      </c>
      <c r="B86" s="1" t="s">
        <v>8</v>
      </c>
      <c r="C86" s="1" t="s">
        <v>43</v>
      </c>
      <c r="D86" s="1" t="s">
        <v>156</v>
      </c>
      <c r="E86" s="1" t="s">
        <v>157</v>
      </c>
      <c r="F86" s="1" t="str">
        <f>IFERROR(__xludf.DUMMYFUNCTION("googletranslate (E86 , ""en"" , ""fr"")"),"Messages du site Web")</f>
        <v>Messages du site Web</v>
      </c>
    </row>
    <row r="87">
      <c r="A87" s="1" t="s">
        <v>7</v>
      </c>
      <c r="B87" s="1" t="s">
        <v>8</v>
      </c>
      <c r="C87" s="1" t="s">
        <v>66</v>
      </c>
      <c r="D87" s="1" t="s">
        <v>156</v>
      </c>
      <c r="E87" s="1" t="s">
        <v>158</v>
      </c>
      <c r="F87" s="1" t="str">
        <f>IFERROR(__xludf.DUMMYFUNCTION("googletranslate (E87 , ""en"" , ""fr"")"),"Historique des communications du site Web")</f>
        <v>Historique des communications du site Web</v>
      </c>
    </row>
    <row r="88">
      <c r="A88" s="1" t="s">
        <v>7</v>
      </c>
      <c r="B88" s="1" t="s">
        <v>8</v>
      </c>
      <c r="C88" s="1" t="s">
        <v>43</v>
      </c>
      <c r="D88" s="1" t="s">
        <v>159</v>
      </c>
      <c r="E88" s="1" t="s">
        <v>57</v>
      </c>
      <c r="F88" s="1" t="str">
        <f>IFERROR(__xludf.DUMMYFUNCTION("googletranslate (E88 , ""en"" , ""fr"")"),"Dernière mise à jour le")</f>
        <v>Dernière mise à jour le</v>
      </c>
    </row>
    <row r="89">
      <c r="A89" s="1" t="s">
        <v>7</v>
      </c>
      <c r="B89" s="1" t="s">
        <v>8</v>
      </c>
      <c r="C89" s="1" t="s">
        <v>43</v>
      </c>
      <c r="D89" s="1" t="s">
        <v>160</v>
      </c>
      <c r="E89" s="1" t="s">
        <v>59</v>
      </c>
      <c r="F89" s="1" t="str">
        <f>IFERROR(__xludf.DUMMYFUNCTION("googletranslate (E89 , ""en"" , ""fr"")"),"Dernière mise à jour par")</f>
        <v>Dernière mise à jour par</v>
      </c>
    </row>
    <row r="90">
      <c r="A90" s="1" t="s">
        <v>7</v>
      </c>
      <c r="B90" s="1" t="s">
        <v>8</v>
      </c>
      <c r="C90" s="1" t="s">
        <v>43</v>
      </c>
      <c r="D90" s="1" t="s">
        <v>161</v>
      </c>
      <c r="E90" s="1" t="s">
        <v>47</v>
      </c>
      <c r="F90" s="1" t="str">
        <f>IFERROR(__xludf.DUMMYFUNCTION("googletranslate (E90 , ""en"" , ""fr"")"),"Créé sur")</f>
        <v>Créé sur</v>
      </c>
    </row>
    <row r="91">
      <c r="A91" s="1" t="s">
        <v>7</v>
      </c>
      <c r="B91" s="1" t="s">
        <v>8</v>
      </c>
      <c r="C91" s="1" t="s">
        <v>43</v>
      </c>
      <c r="D91" s="1" t="s">
        <v>162</v>
      </c>
      <c r="E91" s="1" t="s">
        <v>49</v>
      </c>
      <c r="F91" s="1" t="str">
        <f>IFERROR(__xludf.DUMMYFUNCTION("googletranslate (E91 , ""en"" , ""fr"")"),"Créé par")</f>
        <v>Créé par</v>
      </c>
    </row>
    <row r="92">
      <c r="A92" s="1" t="s">
        <v>7</v>
      </c>
      <c r="B92" s="1" t="s">
        <v>8</v>
      </c>
      <c r="C92" s="1" t="s">
        <v>43</v>
      </c>
      <c r="D92" s="1" t="s">
        <v>163</v>
      </c>
      <c r="E92" s="1" t="s">
        <v>51</v>
      </c>
      <c r="F92" s="1" t="str">
        <f>IFERROR(__xludf.DUMMYFUNCTION("googletranslate (E92 , ""en"" , ""fr"")"),"Afficher un nom")</f>
        <v>Afficher un nom</v>
      </c>
    </row>
    <row r="93">
      <c r="A93" s="1" t="s">
        <v>7</v>
      </c>
      <c r="B93" s="1" t="s">
        <v>8</v>
      </c>
      <c r="C93" s="1" t="s">
        <v>43</v>
      </c>
      <c r="D93" s="1" t="s">
        <v>164</v>
      </c>
      <c r="E93" s="1" t="s">
        <v>53</v>
      </c>
      <c r="F93" s="1" t="str">
        <f>IFERROR(__xludf.DUMMYFUNCTION("googletranslate (E93 , ""en"" , ""fr"")"),"IDENTIFIANT")</f>
        <v>IDENTIFIANT</v>
      </c>
    </row>
    <row r="94">
      <c r="A94" s="1" t="s">
        <v>7</v>
      </c>
      <c r="B94" s="1" t="s">
        <v>8</v>
      </c>
      <c r="C94" s="1" t="s">
        <v>43</v>
      </c>
      <c r="D94" s="1" t="s">
        <v>165</v>
      </c>
      <c r="E94" s="1" t="s">
        <v>57</v>
      </c>
      <c r="F94" s="1" t="str">
        <f>IFERROR(__xludf.DUMMYFUNCTION("googletranslate (E94 , ""en"" , ""fr"")"),"Dernière mise à jour le")</f>
        <v>Dernière mise à jour le</v>
      </c>
    </row>
    <row r="95">
      <c r="A95" s="1" t="s">
        <v>7</v>
      </c>
      <c r="B95" s="1" t="s">
        <v>8</v>
      </c>
      <c r="C95" s="1" t="s">
        <v>43</v>
      </c>
      <c r="D95" s="1" t="s">
        <v>166</v>
      </c>
      <c r="E95" s="1" t="s">
        <v>59</v>
      </c>
      <c r="F95" s="1" t="str">
        <f>IFERROR(__xludf.DUMMYFUNCTION("googletranslate (E95 , ""en"" , ""fr"")"),"Dernière mise à jour par")</f>
        <v>Dernière mise à jour par</v>
      </c>
    </row>
    <row r="96">
      <c r="A96" s="1" t="s">
        <v>7</v>
      </c>
      <c r="B96" s="1" t="s">
        <v>8</v>
      </c>
      <c r="C96" s="1" t="s">
        <v>43</v>
      </c>
      <c r="D96" s="1" t="s">
        <v>167</v>
      </c>
      <c r="E96" s="1" t="s">
        <v>45</v>
      </c>
      <c r="F96" s="1" t="str">
        <f>IFERROR(__xludf.DUMMYFUNCTION("googletranslate (E96 , ""en"" , ""fr"")"),"Code")</f>
        <v>Code</v>
      </c>
    </row>
    <row r="97">
      <c r="A97" s="1" t="s">
        <v>7</v>
      </c>
      <c r="B97" s="1" t="s">
        <v>8</v>
      </c>
      <c r="C97" s="1" t="s">
        <v>43</v>
      </c>
      <c r="D97" s="1" t="s">
        <v>168</v>
      </c>
      <c r="E97" s="1" t="s">
        <v>169</v>
      </c>
      <c r="F97" s="1" t="str">
        <f>IFERROR(__xludf.DUMMYFUNCTION("googletranslate (E97 , ""en"" , ""fr"")"),"Couleur")</f>
        <v>Couleur</v>
      </c>
    </row>
    <row r="98">
      <c r="A98" s="1" t="s">
        <v>7</v>
      </c>
      <c r="B98" s="1" t="s">
        <v>8</v>
      </c>
      <c r="C98" s="1" t="s">
        <v>43</v>
      </c>
      <c r="D98" s="1" t="s">
        <v>170</v>
      </c>
      <c r="E98" s="1" t="s">
        <v>47</v>
      </c>
      <c r="F98" s="1" t="str">
        <f>IFERROR(__xludf.DUMMYFUNCTION("googletranslate (E98 , ""en"" , ""fr"")"),"Créé sur")</f>
        <v>Créé sur</v>
      </c>
    </row>
    <row r="99">
      <c r="A99" s="1" t="s">
        <v>7</v>
      </c>
      <c r="B99" s="1" t="s">
        <v>8</v>
      </c>
      <c r="C99" s="1" t="s">
        <v>43</v>
      </c>
      <c r="D99" s="1" t="s">
        <v>171</v>
      </c>
      <c r="E99" s="1" t="s">
        <v>49</v>
      </c>
      <c r="F99" s="1" t="str">
        <f>IFERROR(__xludf.DUMMYFUNCTION("googletranslate (E99 , ""en"" , ""fr"")"),"Créé par")</f>
        <v>Créé par</v>
      </c>
    </row>
    <row r="100">
      <c r="A100" s="1" t="s">
        <v>7</v>
      </c>
      <c r="B100" s="1" t="s">
        <v>8</v>
      </c>
      <c r="C100" s="1" t="s">
        <v>43</v>
      </c>
      <c r="D100" s="1" t="s">
        <v>172</v>
      </c>
      <c r="E100" s="1" t="s">
        <v>99</v>
      </c>
      <c r="F100" s="1" t="str">
        <f>IFERROR(__xludf.DUMMYFUNCTION("googletranslate (E100 , ""en"" , ""fr"")"),"Date limite")</f>
        <v>Date limite</v>
      </c>
    </row>
    <row r="101">
      <c r="A101" s="1" t="s">
        <v>7</v>
      </c>
      <c r="B101" s="1" t="s">
        <v>8</v>
      </c>
      <c r="C101" s="1" t="s">
        <v>43</v>
      </c>
      <c r="D101" s="1" t="s">
        <v>173</v>
      </c>
      <c r="E101" s="1" t="s">
        <v>51</v>
      </c>
      <c r="F101" s="1" t="str">
        <f>IFERROR(__xludf.DUMMYFUNCTION("googletranslate (E101 , ""en"" , ""fr"")"),"Afficher un nom")</f>
        <v>Afficher un nom</v>
      </c>
    </row>
    <row r="102">
      <c r="A102" s="1" t="s">
        <v>7</v>
      </c>
      <c r="B102" s="1" t="s">
        <v>8</v>
      </c>
      <c r="C102" s="1" t="s">
        <v>43</v>
      </c>
      <c r="D102" s="1" t="s">
        <v>174</v>
      </c>
      <c r="E102" s="1" t="s">
        <v>53</v>
      </c>
      <c r="F102" s="1" t="str">
        <f>IFERROR(__xludf.DUMMYFUNCTION("googletranslate (E102 , ""en"" , ""fr"")"),"IDENTIFIANT")</f>
        <v>IDENTIFIANT</v>
      </c>
    </row>
    <row r="103">
      <c r="A103" s="1" t="s">
        <v>7</v>
      </c>
      <c r="B103" s="1" t="s">
        <v>8</v>
      </c>
      <c r="C103" s="1" t="s">
        <v>43</v>
      </c>
      <c r="D103" s="1" t="s">
        <v>175</v>
      </c>
      <c r="E103" s="1" t="s">
        <v>55</v>
      </c>
      <c r="F103" s="1" t="str">
        <f>IFERROR(__xludf.DUMMYFUNCTION("googletranslate (E103 , ""en"" , ""fr"")"),"Nom")</f>
        <v>Nom</v>
      </c>
    </row>
    <row r="104">
      <c r="A104" s="1" t="s">
        <v>7</v>
      </c>
      <c r="B104" s="1" t="s">
        <v>8</v>
      </c>
      <c r="C104" s="1" t="s">
        <v>43</v>
      </c>
      <c r="D104" s="1" t="s">
        <v>176</v>
      </c>
      <c r="E104" s="1" t="s">
        <v>177</v>
      </c>
      <c r="F104" s="1" t="str">
        <f>IFERROR(__xludf.DUMMYFUNCTION("googletranslate (E104 , ""en"" , ""fr"")"),"Étiqueter")</f>
        <v>Étiqueter</v>
      </c>
    </row>
    <row r="105">
      <c r="A105" s="1" t="s">
        <v>7</v>
      </c>
      <c r="B105" s="1" t="s">
        <v>8</v>
      </c>
      <c r="C105" s="1" t="s">
        <v>43</v>
      </c>
      <c r="D105" s="1" t="s">
        <v>178</v>
      </c>
      <c r="E105" s="1" t="s">
        <v>57</v>
      </c>
      <c r="F105" s="1" t="str">
        <f>IFERROR(__xludf.DUMMYFUNCTION("googletranslate (E105 , ""en"" , ""fr"")"),"Dernière mise à jour le")</f>
        <v>Dernière mise à jour le</v>
      </c>
    </row>
    <row r="106">
      <c r="A106" s="1" t="s">
        <v>7</v>
      </c>
      <c r="B106" s="1" t="s">
        <v>8</v>
      </c>
      <c r="C106" s="1" t="s">
        <v>43</v>
      </c>
      <c r="D106" s="1" t="s">
        <v>179</v>
      </c>
      <c r="E106" s="1" t="s">
        <v>59</v>
      </c>
      <c r="F106" s="1" t="str">
        <f>IFERROR(__xludf.DUMMYFUNCTION("googletranslate (E106 , ""en"" , ""fr"")"),"Dernière mise à jour par")</f>
        <v>Dernière mise à jour par</v>
      </c>
    </row>
    <row r="107">
      <c r="A107" s="1" t="s">
        <v>7</v>
      </c>
      <c r="B107" s="1" t="s">
        <v>8</v>
      </c>
      <c r="C107" s="1" t="s">
        <v>43</v>
      </c>
      <c r="D107" s="1" t="s">
        <v>180</v>
      </c>
      <c r="E107" s="1" t="s">
        <v>45</v>
      </c>
      <c r="F107" s="1" t="str">
        <f>IFERROR(__xludf.DUMMYFUNCTION("googletranslate (E107 , ""en"" , ""fr"")"),"Code")</f>
        <v>Code</v>
      </c>
    </row>
    <row r="108">
      <c r="A108" s="1" t="s">
        <v>7</v>
      </c>
      <c r="B108" s="1" t="s">
        <v>8</v>
      </c>
      <c r="C108" s="1" t="s">
        <v>43</v>
      </c>
      <c r="D108" s="1" t="s">
        <v>181</v>
      </c>
      <c r="E108" s="1" t="s">
        <v>169</v>
      </c>
      <c r="F108" s="1" t="str">
        <f>IFERROR(__xludf.DUMMYFUNCTION("googletranslate (E108 , ""en"" , ""fr"")"),"Couleur")</f>
        <v>Couleur</v>
      </c>
    </row>
    <row r="109">
      <c r="A109" s="1" t="s">
        <v>7</v>
      </c>
      <c r="B109" s="1" t="s">
        <v>8</v>
      </c>
      <c r="C109" s="1" t="s">
        <v>43</v>
      </c>
      <c r="D109" s="1" t="s">
        <v>182</v>
      </c>
      <c r="E109" s="1" t="s">
        <v>47</v>
      </c>
      <c r="F109" s="1" t="str">
        <f>IFERROR(__xludf.DUMMYFUNCTION("googletranslate (E109 , ""en"" , ""fr"")"),"Créé sur")</f>
        <v>Créé sur</v>
      </c>
    </row>
    <row r="110">
      <c r="A110" s="1" t="s">
        <v>7</v>
      </c>
      <c r="B110" s="1" t="s">
        <v>8</v>
      </c>
      <c r="C110" s="1" t="s">
        <v>43</v>
      </c>
      <c r="D110" s="1" t="s">
        <v>183</v>
      </c>
      <c r="E110" s="1" t="s">
        <v>49</v>
      </c>
      <c r="F110" s="1" t="str">
        <f>IFERROR(__xludf.DUMMYFUNCTION("googletranslate (E110 , ""en"" , ""fr"")"),"Créé par")</f>
        <v>Créé par</v>
      </c>
    </row>
    <row r="111">
      <c r="A111" s="1" t="s">
        <v>7</v>
      </c>
      <c r="B111" s="1" t="s">
        <v>8</v>
      </c>
      <c r="C111" s="1" t="s">
        <v>43</v>
      </c>
      <c r="D111" s="1" t="s">
        <v>184</v>
      </c>
      <c r="E111" s="1" t="s">
        <v>51</v>
      </c>
      <c r="F111" s="1" t="str">
        <f>IFERROR(__xludf.DUMMYFUNCTION("googletranslate (E111 , ""en"" , ""fr"")"),"Afficher un nom")</f>
        <v>Afficher un nom</v>
      </c>
    </row>
    <row r="112">
      <c r="A112" s="1" t="s">
        <v>7</v>
      </c>
      <c r="B112" s="1" t="s">
        <v>8</v>
      </c>
      <c r="C112" s="1" t="s">
        <v>43</v>
      </c>
      <c r="D112" s="1" t="s">
        <v>185</v>
      </c>
      <c r="E112" s="1" t="s">
        <v>53</v>
      </c>
      <c r="F112" s="1" t="str">
        <f>IFERROR(__xludf.DUMMYFUNCTION("googletranslate (E112 , ""en"" , ""fr"")"),"IDENTIFIANT")</f>
        <v>IDENTIFIANT</v>
      </c>
    </row>
    <row r="113">
      <c r="A113" s="1" t="s">
        <v>7</v>
      </c>
      <c r="B113" s="1" t="s">
        <v>8</v>
      </c>
      <c r="C113" s="1" t="s">
        <v>43</v>
      </c>
      <c r="D113" s="1" t="s">
        <v>186</v>
      </c>
      <c r="E113" s="1" t="s">
        <v>55</v>
      </c>
      <c r="F113" s="1" t="str">
        <f>IFERROR(__xludf.DUMMYFUNCTION("googletranslate (E113 , ""en"" , ""fr"")"),"Nom")</f>
        <v>Nom</v>
      </c>
    </row>
    <row r="114">
      <c r="A114" s="1" t="s">
        <v>7</v>
      </c>
      <c r="B114" s="1" t="s">
        <v>8</v>
      </c>
      <c r="C114" s="1" t="s">
        <v>43</v>
      </c>
      <c r="D114" s="1" t="s">
        <v>187</v>
      </c>
      <c r="E114" s="1" t="s">
        <v>177</v>
      </c>
      <c r="F114" s="1" t="str">
        <f>IFERROR(__xludf.DUMMYFUNCTION("googletranslate (E114 , ""en"" , ""fr"")"),"Étiqueter")</f>
        <v>Étiqueter</v>
      </c>
    </row>
    <row r="115">
      <c r="A115" s="1" t="s">
        <v>7</v>
      </c>
      <c r="B115" s="1" t="s">
        <v>8</v>
      </c>
      <c r="C115" s="1" t="s">
        <v>43</v>
      </c>
      <c r="D115" s="1" t="s">
        <v>188</v>
      </c>
      <c r="E115" s="1" t="s">
        <v>57</v>
      </c>
      <c r="F115" s="1" t="str">
        <f>IFERROR(__xludf.DUMMYFUNCTION("googletranslate (E115 , ""en"" , ""fr"")"),"Dernière mise à jour le")</f>
        <v>Dernière mise à jour le</v>
      </c>
    </row>
    <row r="116">
      <c r="A116" s="1" t="s">
        <v>7</v>
      </c>
      <c r="B116" s="1" t="s">
        <v>8</v>
      </c>
      <c r="C116" s="1" t="s">
        <v>43</v>
      </c>
      <c r="D116" s="1" t="s">
        <v>189</v>
      </c>
      <c r="E116" s="1" t="s">
        <v>59</v>
      </c>
      <c r="F116" s="1" t="str">
        <f>IFERROR(__xludf.DUMMYFUNCTION("googletranslate (E116 , ""en"" , ""fr"")"),"Dernière mise à jour par")</f>
        <v>Dernière mise à jour par</v>
      </c>
    </row>
    <row r="117">
      <c r="A117" s="1" t="s">
        <v>7</v>
      </c>
      <c r="B117" s="1" t="s">
        <v>8</v>
      </c>
      <c r="C117" s="1" t="s">
        <v>43</v>
      </c>
      <c r="D117" s="1" t="s">
        <v>190</v>
      </c>
      <c r="E117" s="1" t="s">
        <v>191</v>
      </c>
      <c r="F117" s="1" t="str">
        <f>IFERROR(__xludf.DUMMYFUNCTION("googletranslate (E117 , ""en"" , ""fr"")"),"Est un projet fiscal")</f>
        <v>Est un projet fiscal</v>
      </c>
    </row>
    <row r="118">
      <c r="A118" s="1" t="s">
        <v>7</v>
      </c>
      <c r="B118" s="1" t="s">
        <v>8</v>
      </c>
      <c r="C118" s="1" t="s">
        <v>43</v>
      </c>
      <c r="D118" s="1" t="s">
        <v>192</v>
      </c>
      <c r="E118" s="1" t="s">
        <v>193</v>
      </c>
      <c r="F118" s="1" t="str">
        <f>IFERROR(__xludf.DUMMYFUNCTION("googletranslate (E118 , ""en"" , ""fr"")"),"Action")</f>
        <v>Action</v>
      </c>
    </row>
    <row r="119">
      <c r="A119" s="1" t="s">
        <v>7</v>
      </c>
      <c r="B119" s="1" t="s">
        <v>8</v>
      </c>
      <c r="C119" s="1" t="s">
        <v>43</v>
      </c>
      <c r="D119" s="1" t="s">
        <v>194</v>
      </c>
      <c r="E119" s="1" t="s">
        <v>88</v>
      </c>
      <c r="F119" s="1" t="str">
        <f>IFERROR(__xludf.DUMMYFUNCTION("googletranslate (E119 , ""en"" , ""fr"")"),"Catégorie")</f>
        <v>Catégorie</v>
      </c>
    </row>
    <row r="120">
      <c r="A120" s="1" t="s">
        <v>7</v>
      </c>
      <c r="B120" s="1" t="s">
        <v>8</v>
      </c>
      <c r="C120" s="1" t="s">
        <v>43</v>
      </c>
      <c r="D120" s="1" t="s">
        <v>195</v>
      </c>
      <c r="E120" s="1" t="s">
        <v>196</v>
      </c>
      <c r="F120" s="1" t="str">
        <f>IFERROR(__xludf.DUMMYFUNCTION("googletranslate (E120 , ""en"" , ""fr"")"),"Document")</f>
        <v>Document</v>
      </c>
    </row>
    <row r="121">
      <c r="A121" s="1" t="s">
        <v>7</v>
      </c>
      <c r="B121" s="1" t="s">
        <v>8</v>
      </c>
      <c r="C121" s="1" t="s">
        <v>197</v>
      </c>
      <c r="D121" s="1" t="s">
        <v>198</v>
      </c>
      <c r="E121" s="1" t="s">
        <v>199</v>
      </c>
      <c r="F121" s="1" t="str">
        <f>IFERROR(__xludf.DUMMYFUNCTION("googletranslate (E121 , ""en"" , ""fr"")"),"Contrôle Fiscal")</f>
        <v>Contrôle Fiscal</v>
      </c>
    </row>
    <row r="122">
      <c r="A122" s="1" t="s">
        <v>7</v>
      </c>
      <c r="B122" s="1" t="s">
        <v>8</v>
      </c>
      <c r="C122" s="1" t="s">
        <v>197</v>
      </c>
      <c r="D122" s="1" t="s">
        <v>200</v>
      </c>
      <c r="E122" s="1" t="s">
        <v>201</v>
      </c>
      <c r="F122" s="1" t="str">
        <f>IFERROR(__xludf.DUMMYFUNCTION("googletranslate (E122 , ""en"" , ""fr"")"),"Parafiscalité")</f>
        <v>Parafiscalité</v>
      </c>
    </row>
    <row r="123">
      <c r="A123" s="1" t="s">
        <v>7</v>
      </c>
      <c r="B123" s="1" t="s">
        <v>8</v>
      </c>
      <c r="C123" s="1" t="s">
        <v>197</v>
      </c>
      <c r="D123" s="1" t="s">
        <v>202</v>
      </c>
      <c r="E123" s="1" t="s">
        <v>203</v>
      </c>
      <c r="F123" s="1" t="str">
        <f>IFERROR(__xludf.DUMMYFUNCTION("googletranslate (E123 , ""en"" , ""fr"")"),"Contrôle Spontanné")</f>
        <v>Contrôle Spontanné</v>
      </c>
    </row>
    <row r="124">
      <c r="A124" s="1" t="s">
        <v>7</v>
      </c>
      <c r="B124" s="1" t="s">
        <v>8</v>
      </c>
      <c r="C124" s="1" t="s">
        <v>197</v>
      </c>
      <c r="D124" s="1" t="s">
        <v>204</v>
      </c>
      <c r="E124" s="1" t="s">
        <v>205</v>
      </c>
      <c r="F124" s="1" t="str">
        <f>IFERROR(__xludf.DUMMYFUNCTION("googletranslate (E124 , ""en"" , ""fr"")"),"Annulé")</f>
        <v>Annulé</v>
      </c>
    </row>
    <row r="125">
      <c r="A125" s="1" t="s">
        <v>7</v>
      </c>
      <c r="B125" s="1" t="s">
        <v>8</v>
      </c>
      <c r="C125" s="1" t="s">
        <v>197</v>
      </c>
      <c r="D125" s="1" t="s">
        <v>206</v>
      </c>
      <c r="E125" s="1" t="s">
        <v>207</v>
      </c>
      <c r="F125" s="1" t="str">
        <f>IFERROR(__xludf.DUMMYFUNCTION("googletranslate (E125 , ""en"" , ""fr"")"),"Confirmé")</f>
        <v>Confirmé</v>
      </c>
    </row>
    <row r="126">
      <c r="A126" s="1" t="s">
        <v>7</v>
      </c>
      <c r="B126" s="1" t="s">
        <v>8</v>
      </c>
      <c r="C126" s="1" t="s">
        <v>197</v>
      </c>
      <c r="D126" s="1" t="s">
        <v>208</v>
      </c>
      <c r="E126" s="1" t="s">
        <v>209</v>
      </c>
      <c r="F126" s="1" t="str">
        <f>IFERROR(__xludf.DUMMYFUNCTION("googletranslate (E126 , ""en"" , ""fr"")"),"Fait")</f>
        <v>Fait</v>
      </c>
    </row>
    <row r="127">
      <c r="A127" s="1" t="s">
        <v>7</v>
      </c>
      <c r="B127" s="1" t="s">
        <v>8</v>
      </c>
      <c r="C127" s="1" t="s">
        <v>197</v>
      </c>
      <c r="D127" s="1" t="s">
        <v>210</v>
      </c>
      <c r="E127" s="1" t="s">
        <v>211</v>
      </c>
      <c r="F127" s="1" t="str">
        <f>IFERROR(__xludf.DUMMYFUNCTION("googletranslate (E127 , ""en"" , ""fr"")"),"Brouillon")</f>
        <v>Brouillon</v>
      </c>
    </row>
    <row r="128">
      <c r="A128" s="1" t="s">
        <v>7</v>
      </c>
      <c r="B128" s="1" t="s">
        <v>8</v>
      </c>
      <c r="C128" s="1" t="s">
        <v>197</v>
      </c>
      <c r="D128" s="1" t="s">
        <v>212</v>
      </c>
      <c r="E128" s="1" t="s">
        <v>213</v>
      </c>
      <c r="F128" s="1" t="str">
        <f>IFERROR(__xludf.DUMMYFUNCTION("googletranslate (E128 , ""en"" , ""fr"")"),"En cours")</f>
        <v>En cours</v>
      </c>
    </row>
    <row r="129">
      <c r="A129" s="1" t="s">
        <v>7</v>
      </c>
      <c r="B129" s="1" t="s">
        <v>8</v>
      </c>
      <c r="C129" s="1" t="s">
        <v>214</v>
      </c>
      <c r="D129" s="1" t="s">
        <v>215</v>
      </c>
      <c r="E129" s="1" t="s">
        <v>61</v>
      </c>
      <c r="F129" s="1" t="str">
        <f>IFERROR(__xludf.DUMMYFUNCTION("googletranslate (E129 , ""en"" , ""fr"")"),"Actions")</f>
        <v>Actions</v>
      </c>
    </row>
    <row r="130">
      <c r="A130" s="1" t="s">
        <v>7</v>
      </c>
      <c r="B130" s="1" t="s">
        <v>8</v>
      </c>
      <c r="C130" s="1" t="s">
        <v>214</v>
      </c>
      <c r="D130" s="1" t="s">
        <v>216</v>
      </c>
      <c r="E130" s="1" t="s">
        <v>217</v>
      </c>
      <c r="F130" s="1" t="str">
        <f>IFERROR(__xludf.DUMMYFUNCTION("googletranslate (E130 , ""en"" , ""fr"")"),"Configuration")</f>
        <v>Configuration</v>
      </c>
    </row>
    <row r="131">
      <c r="A131" s="1" t="s">
        <v>7</v>
      </c>
      <c r="B131" s="1" t="s">
        <v>8</v>
      </c>
      <c r="C131" s="1" t="s">
        <v>214</v>
      </c>
      <c r="D131" s="1" t="s">
        <v>218</v>
      </c>
      <c r="E131" s="1" t="s">
        <v>219</v>
      </c>
      <c r="F131" s="1" t="str">
        <f>IFERROR(__xludf.DUMMYFUNCTION("googletranslate (E131 , ""en"" , ""fr"")"),"Documents")</f>
        <v>Documents</v>
      </c>
    </row>
    <row r="132">
      <c r="A132" s="1" t="s">
        <v>7</v>
      </c>
      <c r="B132" s="1" t="s">
        <v>8</v>
      </c>
      <c r="C132" s="1" t="s">
        <v>214</v>
      </c>
      <c r="D132" s="1" t="s">
        <v>220</v>
      </c>
      <c r="E132" s="1" t="s">
        <v>221</v>
      </c>
      <c r="F132" s="1" t="str">
        <f>IFERROR(__xludf.DUMMYFUNCTION("googletranslate (E132 , ""en"" , ""fr"")"),"Ministres")</f>
        <v>Ministres</v>
      </c>
    </row>
    <row r="133">
      <c r="A133" s="1" t="s">
        <v>7</v>
      </c>
      <c r="B133" s="1" t="s">
        <v>8</v>
      </c>
      <c r="C133" s="1" t="s">
        <v>214</v>
      </c>
      <c r="D133" s="1" t="s">
        <v>222</v>
      </c>
      <c r="E133" s="1" t="s">
        <v>223</v>
      </c>
      <c r="F133" s="1" t="str">
        <f>IFERROR(__xludf.DUMMYFUNCTION("googletranslate (E133 , ""en"" , ""fr"")"),"Nature")</f>
        <v>Nature</v>
      </c>
    </row>
    <row r="134">
      <c r="A134" s="1" t="s">
        <v>7</v>
      </c>
      <c r="B134" s="1" t="s">
        <v>8</v>
      </c>
      <c r="C134" s="1" t="s">
        <v>214</v>
      </c>
      <c r="D134" s="1" t="s">
        <v>224</v>
      </c>
      <c r="E134" s="1" t="s">
        <v>225</v>
      </c>
      <c r="F134" s="1" t="str">
        <f>IFERROR(__xludf.DUMMYFUNCTION("googletranslate (E134 , ""en"" , ""fr"")"),"Contrôles")</f>
        <v>Contrôles</v>
      </c>
    </row>
    <row r="135">
      <c r="A135" s="1" t="s">
        <v>7</v>
      </c>
      <c r="B135" s="1" t="s">
        <v>8</v>
      </c>
      <c r="C135" s="1" t="s">
        <v>214</v>
      </c>
      <c r="D135" s="1" t="s">
        <v>226</v>
      </c>
      <c r="E135" s="1" t="s">
        <v>227</v>
      </c>
      <c r="F135" s="1" t="str">
        <f>IFERROR(__xludf.DUMMYFUNCTION("googletranslate (E135 , ""en"" , ""fr"")"),"Tableau de bord")</f>
        <v>Tableau de bord</v>
      </c>
    </row>
    <row r="136">
      <c r="A136" s="1" t="s">
        <v>7</v>
      </c>
      <c r="B136" s="1" t="s">
        <v>8</v>
      </c>
      <c r="C136" s="1" t="s">
        <v>214</v>
      </c>
      <c r="D136" s="1" t="s">
        <v>228</v>
      </c>
      <c r="E136" s="1" t="s">
        <v>227</v>
      </c>
      <c r="F136" s="1" t="str">
        <f>IFERROR(__xludf.DUMMYFUNCTION("googletranslate (E136 , ""en"" , ""fr"")"),"Tableau de bord")</f>
        <v>Tableau de bord</v>
      </c>
    </row>
    <row r="137">
      <c r="A137" s="1" t="s">
        <v>7</v>
      </c>
      <c r="B137" s="1" t="s">
        <v>12</v>
      </c>
      <c r="C137" s="1" t="s">
        <v>229</v>
      </c>
      <c r="D137" s="1" t="s">
        <v>230</v>
      </c>
      <c r="E137" s="1" t="s">
        <v>231</v>
      </c>
      <c r="F137" s="1" t="str">
        <f>IFERROR(__xludf.DUMMYFUNCTION("googletranslate (E137 , ""en"" , ""fr"")"),"Conclure")</f>
        <v>Conclure</v>
      </c>
    </row>
    <row r="138">
      <c r="A138" s="1" t="s">
        <v>7</v>
      </c>
      <c r="B138" s="1" t="s">
        <v>12</v>
      </c>
      <c r="C138" s="1" t="s">
        <v>229</v>
      </c>
      <c r="D138" s="1" t="s">
        <v>230</v>
      </c>
      <c r="E138" s="1" t="s">
        <v>232</v>
      </c>
      <c r="F138" s="1" t="str">
        <f>IFERROR(__xludf.DUMMYFUNCTION("googletranslate (E138 , ""en"" , ""fr"")"),"Annuler")</f>
        <v>Annuler</v>
      </c>
    </row>
    <row r="139">
      <c r="A139" s="1" t="s">
        <v>7</v>
      </c>
      <c r="B139" s="1" t="s">
        <v>12</v>
      </c>
      <c r="C139" s="1" t="s">
        <v>229</v>
      </c>
      <c r="D139" s="1" t="s">
        <v>233</v>
      </c>
      <c r="E139" s="1" t="s">
        <v>234</v>
      </c>
      <c r="F139" s="1" t="str">
        <f>IFERROR(__xludf.DUMMYFUNCTION("googletranslate (E139 , ""en"" , ""fr"")"),"Formulaire d'action de contrôle")</f>
        <v>Formulaire d'action de contrôle</v>
      </c>
    </row>
    <row r="140">
      <c r="A140" s="1" t="s">
        <v>7</v>
      </c>
      <c r="B140" s="1" t="s">
        <v>12</v>
      </c>
      <c r="C140" s="1" t="s">
        <v>229</v>
      </c>
      <c r="D140" s="1" t="s">
        <v>235</v>
      </c>
      <c r="E140" s="1" t="s">
        <v>236</v>
      </c>
      <c r="F140" s="1" t="str">
        <f>IFERROR(__xludf.DUMMYFUNCTION("googletranslate (E140 , ""en"" , ""fr"")"),"Structure des actions de contrôle")</f>
        <v>Structure des actions de contrôle</v>
      </c>
    </row>
    <row r="141">
      <c r="A141" s="1" t="s">
        <v>7</v>
      </c>
      <c r="B141" s="1" t="s">
        <v>12</v>
      </c>
      <c r="C141" s="1" t="s">
        <v>229</v>
      </c>
      <c r="D141" s="1" t="s">
        <v>237</v>
      </c>
      <c r="E141" s="1" t="s">
        <v>238</v>
      </c>
      <c r="F141" s="1" t="str">
        <f>IFERROR(__xludf.DUMMYFUNCTION("googletranslate (E141 , ""en"" , ""fr"")"),"Calendrier des documents de contrôle")</f>
        <v>Calendrier des documents de contrôle</v>
      </c>
    </row>
    <row r="142">
      <c r="A142" s="1" t="s">
        <v>7</v>
      </c>
      <c r="B142" s="1" t="s">
        <v>12</v>
      </c>
      <c r="C142" s="1" t="s">
        <v>229</v>
      </c>
      <c r="D142" s="1" t="s">
        <v>239</v>
      </c>
      <c r="E142" s="1" t="s">
        <v>240</v>
      </c>
      <c r="F142" s="1" t="str">
        <f>IFERROR(__xludf.DUMMYFUNCTION("googletranslate (E142 , ""en"" , ""fr"")"),"Confirmer le contrôle")</f>
        <v>Confirmer le contrôle</v>
      </c>
    </row>
    <row r="143">
      <c r="A143" s="1" t="s">
        <v>7</v>
      </c>
      <c r="B143" s="1" t="s">
        <v>12</v>
      </c>
      <c r="C143" s="1" t="s">
        <v>229</v>
      </c>
      <c r="D143" s="1" t="s">
        <v>239</v>
      </c>
      <c r="E143" s="1" t="s">
        <v>241</v>
      </c>
      <c r="F143" s="1" t="str">
        <f>IFERROR(__xludf.DUMMYFUNCTION("googletranslate (E143 , ""en"" , ""fr"")"),"Valider le contrôle")</f>
        <v>Valider le contrôle</v>
      </c>
    </row>
    <row r="144">
      <c r="A144" s="1" t="s">
        <v>7</v>
      </c>
      <c r="B144" s="1" t="s">
        <v>12</v>
      </c>
      <c r="C144" s="1" t="s">
        <v>229</v>
      </c>
      <c r="D144" s="1" t="s">
        <v>239</v>
      </c>
      <c r="E144" s="1" t="s">
        <v>242</v>
      </c>
      <c r="F144" s="1" t="str">
        <f>IFERROR(__xludf.DUMMYFUNCTION("googletranslate (E144 , ""en"" , ""fr"")"),"Annuler le contrôle")</f>
        <v>Annuler le contrôle</v>
      </c>
    </row>
    <row r="145">
      <c r="A145" s="1" t="s">
        <v>7</v>
      </c>
      <c r="B145" s="1" t="s">
        <v>12</v>
      </c>
      <c r="C145" s="1" t="s">
        <v>229</v>
      </c>
      <c r="D145" s="1" t="s">
        <v>239</v>
      </c>
      <c r="E145" s="1" t="s">
        <v>243</v>
      </c>
      <c r="F145" s="1" t="str">
        <f>IFERROR(__xludf.DUMMYFUNCTION("googletranslate (E145 , ""en"" , ""fr"")"),"Terminer le contrôle")</f>
        <v>Terminer le contrôle</v>
      </c>
    </row>
    <row r="146">
      <c r="A146" s="1" t="s">
        <v>7</v>
      </c>
      <c r="B146" s="1" t="s">
        <v>12</v>
      </c>
      <c r="C146" s="1" t="s">
        <v>229</v>
      </c>
      <c r="D146" s="1" t="s">
        <v>239</v>
      </c>
      <c r="E146" s="1" t="s">
        <v>244</v>
      </c>
      <c r="F146" s="1" t="str">
        <f>IFERROR(__xludf.DUMMYFUNCTION("googletranslate (E146 , ""en"" , ""fr"")"),"Réinitialiser le contrôle")</f>
        <v>Réinitialiser le contrôle</v>
      </c>
    </row>
    <row r="147">
      <c r="A147" s="1" t="s">
        <v>7</v>
      </c>
      <c r="B147" s="1" t="s">
        <v>12</v>
      </c>
      <c r="C147" s="1" t="s">
        <v>229</v>
      </c>
      <c r="D147" s="1" t="s">
        <v>239</v>
      </c>
      <c r="E147" s="1" t="s">
        <v>245</v>
      </c>
      <c r="F147" s="1" t="str">
        <f>IFERROR(__xludf.DUMMYFUNCTION("googletranslate (E147 , ""en"" , ""fr"")"),"Jours restants")</f>
        <v>Jours restants</v>
      </c>
    </row>
    <row r="148">
      <c r="A148" s="1" t="s">
        <v>7</v>
      </c>
      <c r="B148" s="1" t="s">
        <v>12</v>
      </c>
      <c r="C148" s="1" t="s">
        <v>229</v>
      </c>
      <c r="D148" s="1" t="s">
        <v>239</v>
      </c>
      <c r="E148" s="1" t="s">
        <v>153</v>
      </c>
      <c r="F148" s="1" t="str">
        <f>IFERROR(__xludf.DUMMYFUNCTION("googletranslate (E148 , ""en"" , ""fr"")"),"Tâches")</f>
        <v>Tâches</v>
      </c>
    </row>
    <row r="149">
      <c r="A149" s="1" t="s">
        <v>7</v>
      </c>
      <c r="B149" s="1" t="s">
        <v>12</v>
      </c>
      <c r="C149" s="1" t="s">
        <v>229</v>
      </c>
      <c r="D149" s="1" t="s">
        <v>239</v>
      </c>
      <c r="E149" s="1" t="s">
        <v>246</v>
      </c>
      <c r="F149" s="1" t="str">
        <f>IFERROR(__xludf.DUMMYFUNCTION("googletranslate (E149 , ""en"" , ""fr"")"),"Informations sur le document")</f>
        <v>Informations sur le document</v>
      </c>
    </row>
    <row r="150">
      <c r="A150" s="1" t="s">
        <v>7</v>
      </c>
      <c r="B150" s="1" t="s">
        <v>12</v>
      </c>
      <c r="C150" s="1" t="s">
        <v>229</v>
      </c>
      <c r="D150" s="1" t="s">
        <v>239</v>
      </c>
      <c r="E150" s="1" t="s">
        <v>247</v>
      </c>
      <c r="F150" s="1" t="str">
        <f>IFERROR(__xludf.DUMMYFUNCTION("googletranslate (E150 , ""en"" , ""fr"")"),"Informations sur les tâches")</f>
        <v>Informations sur les tâches</v>
      </c>
    </row>
    <row r="151">
      <c r="A151" s="1" t="s">
        <v>7</v>
      </c>
      <c r="B151" s="1" t="s">
        <v>12</v>
      </c>
      <c r="C151" s="1" t="s">
        <v>229</v>
      </c>
      <c r="D151" s="1" t="s">
        <v>239</v>
      </c>
      <c r="E151" s="1" t="s">
        <v>248</v>
      </c>
      <c r="F151" s="1" t="str">
        <f>IFERROR(__xludf.DUMMYFUNCTION("googletranslate (E151 , ""en"" , ""fr"")"),"Formulaire de document de contrôle")</f>
        <v>Formulaire de document de contrôle</v>
      </c>
    </row>
    <row r="152">
      <c r="A152" s="1" t="s">
        <v>7</v>
      </c>
      <c r="B152" s="1" t="s">
        <v>12</v>
      </c>
      <c r="C152" s="1" t="s">
        <v>229</v>
      </c>
      <c r="D152" s="1" t="s">
        <v>249</v>
      </c>
      <c r="E152" s="1" t="s">
        <v>250</v>
      </c>
      <c r="F152" s="1" t="str">
        <f>IFERROR(__xludf.DUMMYFUNCTION("googletranslate (E152 , ""en"" , ""fr"")"),"Situation des dossiers")</f>
        <v>Situation des dossiers</v>
      </c>
    </row>
    <row r="153">
      <c r="A153" s="1" t="s">
        <v>7</v>
      </c>
      <c r="B153" s="1" t="s">
        <v>12</v>
      </c>
      <c r="C153" s="1" t="s">
        <v>229</v>
      </c>
      <c r="D153" s="1" t="s">
        <v>251</v>
      </c>
      <c r="E153" s="1" t="s">
        <v>252</v>
      </c>
      <c r="F153" s="1" t="str">
        <f>IFERROR(__xludf.DUMMYFUNCTION("googletranslate (E153 , ""en"" , ""fr"")"),"Structure du document de contrôle")</f>
        <v>Structure du document de contrôle</v>
      </c>
    </row>
    <row r="154">
      <c r="A154" s="1" t="s">
        <v>7</v>
      </c>
      <c r="B154" s="1" t="s">
        <v>12</v>
      </c>
      <c r="C154" s="1" t="s">
        <v>229</v>
      </c>
      <c r="D154" s="1" t="s">
        <v>253</v>
      </c>
      <c r="E154" s="1" t="s">
        <v>254</v>
      </c>
      <c r="F154" s="1" t="str">
        <f>IFERROR(__xludf.DUMMYFUNCTION("googletranslate (E154 , ""en"" , ""fr"")"),"Formulaire du ministre de contrôle")</f>
        <v>Formulaire du ministre de contrôle</v>
      </c>
    </row>
    <row r="155">
      <c r="A155" s="1" t="s">
        <v>7</v>
      </c>
      <c r="B155" s="1" t="s">
        <v>12</v>
      </c>
      <c r="C155" s="1" t="s">
        <v>229</v>
      </c>
      <c r="D155" s="1" t="s">
        <v>255</v>
      </c>
      <c r="E155" s="1" t="s">
        <v>256</v>
      </c>
      <c r="F155" s="1" t="str">
        <f>IFERROR(__xludf.DUMMYFUNCTION("googletranslate (E155 , ""en"" , ""fr"")"),"Structure des ministres de contrôle")</f>
        <v>Structure des ministres de contrôle</v>
      </c>
    </row>
    <row r="156">
      <c r="A156" s="1" t="s">
        <v>7</v>
      </c>
      <c r="B156" s="1" t="s">
        <v>12</v>
      </c>
      <c r="C156" s="1" t="s">
        <v>229</v>
      </c>
      <c r="D156" s="1" t="s">
        <v>257</v>
      </c>
      <c r="E156" s="1" t="s">
        <v>258</v>
      </c>
      <c r="F156" s="1" t="str">
        <f>IFERROR(__xludf.DUMMYFUNCTION("googletranslate (E156 , ""en"" , ""fr"")"),"Formulaire de nature de contrôle")</f>
        <v>Formulaire de nature de contrôle</v>
      </c>
    </row>
    <row r="157">
      <c r="A157" s="1" t="s">
        <v>7</v>
      </c>
      <c r="B157" s="1" t="s">
        <v>12</v>
      </c>
      <c r="C157" s="1" t="s">
        <v>229</v>
      </c>
      <c r="D157" s="1" t="s">
        <v>259</v>
      </c>
      <c r="E157" s="1" t="s">
        <v>260</v>
      </c>
      <c r="F157" s="1" t="str">
        <f>IFERROR(__xludf.DUMMYFUNCTION("googletranslate (E157 , ""en"" , ""fr"")"),"Structure de la nature du contrôle")</f>
        <v>Structure de la nature du contrôle</v>
      </c>
    </row>
    <row r="158">
      <c r="A158" s="1" t="s">
        <v>7</v>
      </c>
      <c r="B158" s="1" t="s">
        <v>8</v>
      </c>
      <c r="C158" s="1" t="s">
        <v>261</v>
      </c>
      <c r="D158" s="1" t="s">
        <v>262</v>
      </c>
      <c r="E158" s="1" t="s">
        <v>17</v>
      </c>
      <c r="F158" s="1" t="str">
        <f>IFERROR(__xludf.DUMMYFUNCTION("googletranslate (E158 , ""en"" , ""fr"")"),"Document de contrôle")</f>
        <v>Document de contrôle</v>
      </c>
    </row>
    <row r="159">
      <c r="A159" s="1" t="s">
        <v>7</v>
      </c>
      <c r="B159" s="1" t="s">
        <v>8</v>
      </c>
      <c r="C159" s="1" t="s">
        <v>263</v>
      </c>
      <c r="D159" s="1" t="s">
        <v>264</v>
      </c>
      <c r="E159" s="1" t="s">
        <v>265</v>
      </c>
      <c r="F159" s="1" t="str">
        <f>IFERROR(__xludf.DUMMYFUNCTION("googletranslate (E159 , ""en"" , ""fr"")"),"ANNULÉ")</f>
        <v>ANNULÉ</v>
      </c>
    </row>
    <row r="160">
      <c r="A160" s="1" t="s">
        <v>7</v>
      </c>
      <c r="B160" s="1" t="s">
        <v>8</v>
      </c>
      <c r="C160" s="1" t="s">
        <v>263</v>
      </c>
      <c r="D160" s="1" t="s">
        <v>266</v>
      </c>
      <c r="E160" s="1" t="s">
        <v>267</v>
      </c>
      <c r="F160" s="1" t="str">
        <f>IFERROR(__xludf.DUMMYFUNCTION("googletranslate (E160 , ""en"" , ""fr"")"),"CONCLU")</f>
        <v>CONCLU</v>
      </c>
    </row>
    <row r="161">
      <c r="A161" s="1" t="s">
        <v>7</v>
      </c>
      <c r="B161" s="1" t="s">
        <v>8</v>
      </c>
      <c r="C161" s="1" t="s">
        <v>263</v>
      </c>
      <c r="D161" s="1" t="s">
        <v>268</v>
      </c>
      <c r="E161" s="1" t="s">
        <v>269</v>
      </c>
      <c r="F161" s="1" t="str">
        <f>IFERROR(__xludf.DUMMYFUNCTION("googletranslate (E161 , ""en"" , ""fr"")"),"BROUILLON")</f>
        <v>BROUILLON</v>
      </c>
    </row>
    <row r="162">
      <c r="A162" s="1" t="s">
        <v>7</v>
      </c>
      <c r="B162" s="1" t="s">
        <v>8</v>
      </c>
      <c r="C162" s="1" t="s">
        <v>263</v>
      </c>
      <c r="D162" s="1" t="s">
        <v>270</v>
      </c>
      <c r="E162" s="1" t="s">
        <v>271</v>
      </c>
      <c r="F162" s="1" t="str">
        <f>IFERROR(__xludf.DUMMYFUNCTION("googletranslate (E162 , ""en"" , ""fr"")"),"EN COURS")</f>
        <v>EN COURS</v>
      </c>
    </row>
    <row r="163">
      <c r="A163" s="1" t="s">
        <v>7</v>
      </c>
      <c r="B163" s="1" t="s">
        <v>8</v>
      </c>
      <c r="C163" s="1" t="s">
        <v>272</v>
      </c>
      <c r="D163" s="1" t="s">
        <v>273</v>
      </c>
      <c r="E163" s="1" t="s">
        <v>274</v>
      </c>
      <c r="F163" s="1" t="str">
        <f>IFERROR(__xludf.DUMMYFUNCTION("googletranslate (E163 , ""en"" , ""fr"")"),"Groupe de chefs de département")</f>
        <v>Groupe de chefs de département</v>
      </c>
    </row>
    <row r="164">
      <c r="A164" s="1" t="s">
        <v>7</v>
      </c>
      <c r="B164" s="1" t="s">
        <v>8</v>
      </c>
      <c r="C164" s="1" t="s">
        <v>275</v>
      </c>
      <c r="D164" s="1" t="s">
        <v>273</v>
      </c>
      <c r="E164" s="1" t="s">
        <v>276</v>
      </c>
      <c r="F164" s="1" t="str">
        <f>IFERROR(__xludf.DUMMYFUNCTION("googletranslate (E164 , ""en"" , ""fr"")"),"l'utilisateur aura accès à ses propres données dans le groupe du chef de service.")</f>
        <v>l'utilisateur aura accès à ses propres données dans le groupe du chef de service.</v>
      </c>
    </row>
    <row r="165">
      <c r="A165" s="1" t="s">
        <v>7</v>
      </c>
      <c r="B165" s="1" t="s">
        <v>8</v>
      </c>
      <c r="C165" s="1" t="s">
        <v>272</v>
      </c>
      <c r="D165" s="1" t="s">
        <v>277</v>
      </c>
      <c r="E165" s="1" t="s">
        <v>278</v>
      </c>
      <c r="F165" s="1" t="str">
        <f>IFERROR(__xludf.DUMMYFUNCTION("googletranslate (E165 , ""en"" , ""fr"")"),"Groupe de gestionnaires fiscaux")</f>
        <v>Groupe de gestionnaires fiscaux</v>
      </c>
    </row>
    <row r="166">
      <c r="A166" s="1" t="s">
        <v>7</v>
      </c>
      <c r="B166" s="1" t="s">
        <v>8</v>
      </c>
      <c r="C166" s="1" t="s">
        <v>275</v>
      </c>
      <c r="D166" s="1" t="s">
        <v>277</v>
      </c>
      <c r="E166" s="1" t="s">
        <v>279</v>
      </c>
      <c r="F166" s="1" t="str">
        <f>IFERROR(__xludf.DUMMYFUNCTION("googletranslate (E166 , ""en"" , ""fr"")"),"l'utilisateur aura accès à ses propres données dans le groupe Manager.")</f>
        <v>l'utilisateur aura accès à ses propres données dans le groupe Manager.</v>
      </c>
    </row>
    <row r="167">
      <c r="A167" s="1" t="s">
        <v>7</v>
      </c>
      <c r="B167" s="1" t="s">
        <v>8</v>
      </c>
      <c r="C167" s="1" t="s">
        <v>272</v>
      </c>
      <c r="D167" s="1" t="s">
        <v>280</v>
      </c>
      <c r="E167" s="1" t="s">
        <v>281</v>
      </c>
      <c r="F167" s="1" t="str">
        <f>IFERROR(__xludf.DUMMYFUNCTION("googletranslate (E167 , ""en"" , ""fr"")"),"Groupe de réceptionniste")</f>
        <v>Groupe de réceptionniste</v>
      </c>
    </row>
    <row r="168">
      <c r="A168" s="1" t="s">
        <v>7</v>
      </c>
      <c r="B168" s="1" t="s">
        <v>8</v>
      </c>
      <c r="C168" s="1" t="s">
        <v>275</v>
      </c>
      <c r="D168" s="1" t="s">
        <v>280</v>
      </c>
      <c r="E168" s="1" t="s">
        <v>282</v>
      </c>
      <c r="F168" s="1" t="str">
        <f>IFERROR(__xludf.DUMMYFUNCTION("googletranslate (E168 , ""en"" , ""fr"")"),"l'utilisateur aura accès à ses propres données dans la Réceptionniste.")</f>
        <v>l'utilisateur aura accès à ses propres données dans la Réceptionniste.</v>
      </c>
    </row>
    <row r="169">
      <c r="A169" s="1" t="s">
        <v>7</v>
      </c>
      <c r="B169" s="1" t="s">
        <v>283</v>
      </c>
      <c r="C169" s="1" t="s">
        <v>284</v>
      </c>
      <c r="D169" s="1">
        <v>71.0</v>
      </c>
      <c r="E169" s="1" t="s">
        <v>285</v>
      </c>
      <c r="F169" s="1" t="str">
        <f>IFERROR(__xludf.DUMMYFUNCTION("googletranslate (E169 , ""en"" , ""fr"")"),"FISCALITE")</f>
        <v>FISCALITE</v>
      </c>
      <c r="G169" s="1" t="s">
        <v>286</v>
      </c>
    </row>
    <row r="170">
      <c r="A170" s="1" t="s">
        <v>7</v>
      </c>
      <c r="B170" s="1" t="s">
        <v>283</v>
      </c>
      <c r="C170" s="1" t="s">
        <v>284</v>
      </c>
      <c r="D170" s="1">
        <v>76.0</v>
      </c>
      <c r="E170" s="1" t="s">
        <v>287</v>
      </c>
      <c r="F170" s="1" t="str">
        <f>IFERROR(__xludf.DUMMYFUNCTION("googletranslate (E170 , ""en"" , ""fr"")"),"ATD")</f>
        <v>ATD</v>
      </c>
      <c r="G170" s="1" t="s">
        <v>286</v>
      </c>
    </row>
    <row r="171">
      <c r="A171" s="1" t="s">
        <v>7</v>
      </c>
      <c r="B171" s="1" t="s">
        <v>283</v>
      </c>
      <c r="C171" s="1" t="s">
        <v>284</v>
      </c>
      <c r="D171" s="1">
        <v>84.0</v>
      </c>
      <c r="E171" s="1" t="s">
        <v>288</v>
      </c>
      <c r="F171" s="1" t="str">
        <f>IFERROR(__xludf.DUMMYFUNCTION("googletranslate (E171 , ""en"" , ""fr"")"),"AVIS DE VÉRIFICATION")</f>
        <v>AVIS DE VÉRIFICATION</v>
      </c>
      <c r="G171" s="1" t="s">
        <v>286</v>
      </c>
    </row>
    <row r="172">
      <c r="A172" s="1" t="s">
        <v>7</v>
      </c>
      <c r="B172" s="1" t="s">
        <v>283</v>
      </c>
      <c r="C172" s="1" t="s">
        <v>284</v>
      </c>
      <c r="D172" s="1">
        <v>92.0</v>
      </c>
      <c r="E172" s="1" t="s">
        <v>289</v>
      </c>
      <c r="F172" s="1" t="str">
        <f>IFERROR(__xludf.DUMMYFUNCTION("googletranslate (E172 , ""en"" , ""fr"")"),"CONTRAINTES")</f>
        <v>CONTRAINTES</v>
      </c>
      <c r="G172" s="1" t="s">
        <v>286</v>
      </c>
    </row>
    <row r="173">
      <c r="A173" s="1" t="s">
        <v>7</v>
      </c>
      <c r="B173" s="1" t="s">
        <v>283</v>
      </c>
      <c r="C173" s="1" t="s">
        <v>284</v>
      </c>
      <c r="D173" s="1">
        <v>100.0</v>
      </c>
      <c r="E173" s="1" t="s">
        <v>290</v>
      </c>
      <c r="F173" s="1" t="str">
        <f>IFERROR(__xludf.DUMMYFUNCTION("googletranslate (E173 , ""en"" , ""fr"")"),"NOTIFICATION DE PÉNALE")</f>
        <v>NOTIFICATION DE PÉNALE</v>
      </c>
      <c r="G173" s="1" t="s">
        <v>286</v>
      </c>
    </row>
    <row r="174">
      <c r="A174" s="1" t="s">
        <v>7</v>
      </c>
      <c r="B174" s="1" t="s">
        <v>283</v>
      </c>
      <c r="C174" s="1" t="s">
        <v>284</v>
      </c>
      <c r="D174" s="1">
        <v>108.0</v>
      </c>
      <c r="E174" s="1" t="s">
        <v>291</v>
      </c>
      <c r="F174" s="1" t="str">
        <f>IFERROR(__xludf.DUMMYFUNCTION("googletranslate (E174 , ""en"" , ""fr"")"),"AMRS")</f>
        <v>AMRS</v>
      </c>
      <c r="G174" s="1" t="s">
        <v>286</v>
      </c>
    </row>
    <row r="175">
      <c r="A175" s="1" t="s">
        <v>7</v>
      </c>
      <c r="B175" s="1" t="s">
        <v>283</v>
      </c>
      <c r="C175" s="1" t="s">
        <v>284</v>
      </c>
      <c r="D175" s="1">
        <v>116.0</v>
      </c>
      <c r="E175" s="1" t="s">
        <v>292</v>
      </c>
      <c r="F175" s="1" t="str">
        <f>IFERROR(__xludf.DUMMYFUNCTION("googletranslate (E175 , ""en"" , ""fr"")"),"MOYEN")</f>
        <v>MOYEN</v>
      </c>
      <c r="G175" s="1" t="s">
        <v>286</v>
      </c>
    </row>
    <row r="176">
      <c r="A176" s="1" t="s">
        <v>7</v>
      </c>
      <c r="B176" s="1" t="s">
        <v>283</v>
      </c>
      <c r="C176" s="1" t="s">
        <v>284</v>
      </c>
      <c r="D176" s="1">
        <v>124.0</v>
      </c>
      <c r="E176" s="1" t="s">
        <v>293</v>
      </c>
      <c r="F176" s="1" t="str">
        <f>IFERROR(__xludf.DUMMYFUNCTION("googletranslate (E176 , ""en"" , ""fr"")"),"AVIS DE FISCALITÉ")</f>
        <v>AVIS DE FISCALITÉ</v>
      </c>
      <c r="G176" s="1" t="s">
        <v>286</v>
      </c>
    </row>
    <row r="177">
      <c r="A177" s="1" t="s">
        <v>7</v>
      </c>
      <c r="B177" s="1" t="s">
        <v>283</v>
      </c>
      <c r="C177" s="1" t="s">
        <v>284</v>
      </c>
      <c r="D177" s="1">
        <v>132.0</v>
      </c>
      <c r="E177" s="1" t="s">
        <v>294</v>
      </c>
      <c r="F177" s="1" t="str">
        <f>IFERROR(__xludf.DUMMYFUNCTION("googletranslate (E177 , ""en"" , ""fr"")"),"INVITATION DE SERV")</f>
        <v>INVITATION DE SERV</v>
      </c>
      <c r="G177" s="1" t="s">
        <v>286</v>
      </c>
    </row>
    <row r="178">
      <c r="A178" s="1" t="s">
        <v>7</v>
      </c>
      <c r="B178" s="1" t="s">
        <v>283</v>
      </c>
      <c r="C178" s="1" t="s">
        <v>284</v>
      </c>
      <c r="D178" s="1">
        <v>140.0</v>
      </c>
      <c r="E178" s="1" t="s">
        <v>295</v>
      </c>
      <c r="F178" s="1" t="str">
        <f>IFERROR(__xludf.DUMMYFUNCTION("googletranslate (E178 , ""en"" , ""fr"")"),"AVIS DE RÉGULARISATION")</f>
        <v>AVIS DE RÉGULARISATION</v>
      </c>
      <c r="G178" s="1" t="s">
        <v>286</v>
      </c>
    </row>
    <row r="179">
      <c r="A179" s="1" t="s">
        <v>7</v>
      </c>
      <c r="B179" s="1" t="s">
        <v>283</v>
      </c>
      <c r="C179" s="1" t="s">
        <v>284</v>
      </c>
      <c r="D179" s="1">
        <v>148.0</v>
      </c>
      <c r="E179" s="1" t="s">
        <v>296</v>
      </c>
      <c r="F179" s="1" t="str">
        <f>IFERROR(__xludf.DUMMYFUNCTION("googletranslate (E179 , ""en"" , ""fr"")"),"EXIGEZ LA RENSIGNATION")</f>
        <v>EXIGEZ LA RENSIGNATION</v>
      </c>
      <c r="G179" s="1" t="s">
        <v>286</v>
      </c>
    </row>
    <row r="180">
      <c r="A180" s="1" t="s">
        <v>7</v>
      </c>
      <c r="B180" s="1" t="s">
        <v>283</v>
      </c>
      <c r="C180" s="1" t="s">
        <v>284</v>
      </c>
      <c r="D180" s="1">
        <v>161.0</v>
      </c>
      <c r="E180" s="1" t="s">
        <v>297</v>
      </c>
      <c r="F180" s="1" t="str">
        <f>IFERROR(__xludf.DUMMYFUNCTION("googletranslate (E180 , ""en"" , ""fr"")"),"PARAFISCALITE")</f>
        <v>PARAFISCALITE</v>
      </c>
      <c r="G180" s="1" t="s">
        <v>286</v>
      </c>
    </row>
    <row r="181">
      <c r="A181" s="1" t="s">
        <v>7</v>
      </c>
      <c r="B181" s="1" t="s">
        <v>283</v>
      </c>
      <c r="C181" s="1" t="s">
        <v>284</v>
      </c>
      <c r="D181" s="1">
        <v>166.0</v>
      </c>
      <c r="E181" s="1" t="s">
        <v>298</v>
      </c>
      <c r="F181" s="1" t="str">
        <f>IFERROR(__xludf.DUMMYFUNCTION("googletranslate (E181 , ""en"" , ""fr"")"),"DGRAD")</f>
        <v>DGRAD</v>
      </c>
      <c r="G181" s="1" t="s">
        <v>286</v>
      </c>
    </row>
    <row r="182">
      <c r="A182" s="1" t="s">
        <v>7</v>
      </c>
      <c r="B182" s="1" t="s">
        <v>283</v>
      </c>
      <c r="C182" s="1" t="s">
        <v>284</v>
      </c>
      <c r="D182" s="1">
        <v>174.0</v>
      </c>
      <c r="E182" s="1" t="s">
        <v>299</v>
      </c>
      <c r="F182" s="1" t="str">
        <f>IFERROR(__xludf.DUMMYFUNCTION("googletranslate (E182 , ""en"" , ""fr"")"),"ÉCONOMIE")</f>
        <v>ÉCONOMIE</v>
      </c>
      <c r="G182" s="1" t="s">
        <v>286</v>
      </c>
    </row>
    <row r="183">
      <c r="A183" s="1" t="s">
        <v>7</v>
      </c>
      <c r="B183" s="1" t="s">
        <v>283</v>
      </c>
      <c r="C183" s="1" t="s">
        <v>284</v>
      </c>
      <c r="D183" s="1">
        <v>182.0</v>
      </c>
      <c r="E183" s="1" t="s">
        <v>300</v>
      </c>
      <c r="F183" s="1" t="str">
        <f>IFERROR(__xludf.DUMMYFUNCTION("googletranslate (E183 , ""en"" , ""fr"")"),"ENVIRONNEMENT")</f>
        <v>ENVIRONNEMENT</v>
      </c>
      <c r="G183" s="1" t="s">
        <v>286</v>
      </c>
    </row>
    <row r="184">
      <c r="A184" s="1" t="s">
        <v>7</v>
      </c>
      <c r="B184" s="1" t="s">
        <v>283</v>
      </c>
      <c r="C184" s="1" t="s">
        <v>284</v>
      </c>
      <c r="D184" s="1">
        <v>190.0</v>
      </c>
      <c r="E184" s="1" t="s">
        <v>301</v>
      </c>
      <c r="F184" s="1" t="str">
        <f>IFERROR(__xludf.DUMMYFUNCTION("googletranslate (E184 , ""en"" , ""fr"")"),"INSPECTION DU TRAVAIL")</f>
        <v>INSPECTION DU TRAVAIL</v>
      </c>
      <c r="G184" s="1" t="s">
        <v>286</v>
      </c>
    </row>
    <row r="185">
      <c r="A185" s="1" t="s">
        <v>7</v>
      </c>
      <c r="B185" s="1" t="s">
        <v>283</v>
      </c>
      <c r="C185" s="1" t="s">
        <v>284</v>
      </c>
      <c r="D185" s="1">
        <v>198.0</v>
      </c>
      <c r="E185" s="1" t="s">
        <v>302</v>
      </c>
      <c r="F185" s="1" t="str">
        <f>IFERROR(__xludf.DUMMYFUNCTION("googletranslate (E185 , ""en"" , ""fr"")"),"COTISATION SOC ET AUTRES")</f>
        <v>COTISATION SOC ET AUTRES</v>
      </c>
      <c r="G185" s="1" t="s">
        <v>286</v>
      </c>
    </row>
    <row r="186">
      <c r="A186" s="1" t="s">
        <v>7</v>
      </c>
      <c r="B186" s="1" t="s">
        <v>283</v>
      </c>
      <c r="C186" s="1" t="s">
        <v>284</v>
      </c>
      <c r="D186" s="1">
        <v>211.0</v>
      </c>
      <c r="E186" s="1" t="s">
        <v>303</v>
      </c>
      <c r="F186" s="1" t="str">
        <f>IFERROR(__xludf.DUMMYFUNCTION("googletranslate (E186 , ""en"" , ""fr"")"),"DILIGENCES INTERNES")</f>
        <v>DILIGENCES INTERNES</v>
      </c>
      <c r="G186" s="1" t="s">
        <v>286</v>
      </c>
    </row>
    <row r="187">
      <c r="A187" s="1" t="s">
        <v>7</v>
      </c>
      <c r="B187" s="1" t="s">
        <v>283</v>
      </c>
      <c r="C187" s="1" t="s">
        <v>284</v>
      </c>
      <c r="D187" s="1">
        <v>217.0</v>
      </c>
      <c r="E187" s="1" t="s">
        <v>304</v>
      </c>
      <c r="F187" s="1" t="str">
        <f>IFERROR(__xludf.DUMMYFUNCTION("googletranslate (E187 , ""en"" , ""fr"")"),"DÉCLARATIONS")</f>
        <v>DÉCLARATIONS</v>
      </c>
      <c r="G187" s="1" t="s">
        <v>286</v>
      </c>
    </row>
    <row r="188">
      <c r="A188" s="1" t="s">
        <v>7</v>
      </c>
      <c r="B188" s="1" t="s">
        <v>283</v>
      </c>
      <c r="C188" s="1" t="s">
        <v>284</v>
      </c>
      <c r="D188" s="1">
        <v>225.0</v>
      </c>
      <c r="E188" s="1" t="s">
        <v>305</v>
      </c>
      <c r="F188" s="1" t="str">
        <f>IFERROR(__xludf.DUMMYFUNCTION("googletranslate (E188 , ""en"" , ""fr"")"),"DESCENTE SUR TERRAIN")</f>
        <v>DESCENTE SUR TERRAIN</v>
      </c>
      <c r="G188" s="1" t="s">
        <v>286</v>
      </c>
    </row>
    <row r="189">
      <c r="A189" s="1" t="s">
        <v>7</v>
      </c>
      <c r="B189" s="1" t="s">
        <v>283</v>
      </c>
      <c r="C189" s="1" t="s">
        <v>284</v>
      </c>
      <c r="D189" s="1">
        <v>233.0</v>
      </c>
      <c r="E189" s="1" t="s">
        <v>306</v>
      </c>
      <c r="F189" s="1" t="str">
        <f>IFERROR(__xludf.DUMMYFUNCTION("googletranslate (E189 , ""en"" , ""fr"")"),"PROSPECTION RDV")</f>
        <v>PROSPECTION RDV</v>
      </c>
      <c r="G189" s="1" t="s">
        <v>286</v>
      </c>
    </row>
    <row r="190">
      <c r="A190" s="1" t="s">
        <v>7</v>
      </c>
      <c r="B190" s="1" t="s">
        <v>283</v>
      </c>
      <c r="C190" s="1" t="s">
        <v>284</v>
      </c>
      <c r="D190" s="1">
        <v>241.0</v>
      </c>
      <c r="E190" s="1" t="s">
        <v>307</v>
      </c>
      <c r="F190" s="1" t="str">
        <f>IFERROR(__xludf.DUMMYFUNCTION("googletranslate (E190 , ""en"" , ""fr"")"),"TECHNIQUE CONSEILLÉE")</f>
        <v>TECHNIQUE CONSEILLÉE</v>
      </c>
      <c r="G190" s="1" t="s">
        <v>286</v>
      </c>
    </row>
    <row r="191">
      <c r="A191" s="1" t="s">
        <v>7</v>
      </c>
      <c r="B191" s="1" t="s">
        <v>283</v>
      </c>
      <c r="C191" s="1" t="s">
        <v>284</v>
      </c>
      <c r="D191" s="1">
        <v>249.0</v>
      </c>
      <c r="E191" s="1" t="s">
        <v>308</v>
      </c>
      <c r="F191" s="1" t="str">
        <f>IFERROR(__xludf.DUMMYFUNCTION("googletranslate (E191 , ""en"" , ""fr"")"),"TACHES EN COURS")</f>
        <v>TACHES EN COURS</v>
      </c>
      <c r="G191" s="1" t="s">
        <v>286</v>
      </c>
    </row>
    <row r="192">
      <c r="A192" s="1" t="s">
        <v>7</v>
      </c>
      <c r="B192" s="1" t="s">
        <v>283</v>
      </c>
      <c r="C192" s="1" t="s">
        <v>309</v>
      </c>
      <c r="D192" s="1">
        <v>103.0</v>
      </c>
      <c r="E192" s="1" t="s">
        <v>310</v>
      </c>
      <c r="F192" s="1" t="str">
        <f>IFERROR(__xludf.DUMMYFUNCTION("googletranslate (E192 , ""en"" , ""fr"")"),"Aucun utilisateur dans le groupe Fiscal Manager !!")</f>
        <v>Aucun utilisateur dans le groupe Fiscal Manager !!</v>
      </c>
      <c r="G192" s="1" t="s">
        <v>311</v>
      </c>
    </row>
    <row r="193">
      <c r="A193" s="1" t="s">
        <v>7</v>
      </c>
      <c r="B193" s="1" t="s">
        <v>283</v>
      </c>
      <c r="C193" s="1" t="s">
        <v>309</v>
      </c>
      <c r="D193" s="1">
        <v>107.0</v>
      </c>
      <c r="E193" s="1" t="s">
        <v>312</v>
      </c>
      <c r="F193" s="1" t="str">
        <f>IFERROR(__xludf.DUMMYFUNCTION("googletranslate (E193 , ""en"" , ""fr"")"),"Votre email est vide !!")</f>
        <v>Votre email est vide !!</v>
      </c>
      <c r="G193" s="1" t="s">
        <v>311</v>
      </c>
    </row>
    <row r="194">
      <c r="A194" s="1" t="s">
        <v>7</v>
      </c>
      <c r="B194" s="1" t="s">
        <v>283</v>
      </c>
      <c r="C194" s="1" t="s">
        <v>309</v>
      </c>
      <c r="D194" s="1">
        <v>111.0</v>
      </c>
      <c r="E194" s="1" t="s">
        <v>313</v>
      </c>
      <c r="F194" s="1" t="str">
        <f>IFERROR(__xludf.DUMMYFUNCTION("googletranslate (E194 , ""en"" , ""fr"")"),"L'email du Fiscal Manager est vide !!")</f>
        <v>L'email du Fiscal Manager est vide !!</v>
      </c>
      <c r="G194" s="1" t="s">
        <v>311</v>
      </c>
    </row>
    <row r="195">
      <c r="A195" s="1" t="s">
        <v>7</v>
      </c>
      <c r="B195" s="1" t="s">
        <v>283</v>
      </c>
      <c r="C195" s="1" t="s">
        <v>309</v>
      </c>
      <c r="D195" s="1">
        <v>116.0</v>
      </c>
      <c r="E195" s="1" t="s">
        <v>314</v>
      </c>
      <c r="F195" s="1" t="str">
        <f>IFERROR(__xludf.DUMMYFUNCTION("googletranslate (E195 , ""en"" , ""fr"")"),"Votre email n'est pas valide !!")</f>
        <v>Votre email n'est pas valide !!</v>
      </c>
      <c r="G195" s="1" t="s">
        <v>311</v>
      </c>
    </row>
    <row r="196">
      <c r="A196" s="1" t="s">
        <v>7</v>
      </c>
      <c r="B196" s="1" t="s">
        <v>283</v>
      </c>
      <c r="C196" s="1" t="s">
        <v>309</v>
      </c>
      <c r="D196" s="1">
        <v>121.0</v>
      </c>
      <c r="E196" s="1" t="s">
        <v>315</v>
      </c>
      <c r="F196" s="1" t="str">
        <f>IFERROR(__xludf.DUMMYFUNCTION("googletranslate (E196 , ""en"" , ""fr"")"),"L'email du Fiscal Manager n'est pas valide !!")</f>
        <v>L'email du Fiscal Manager n'est pas valide !!</v>
      </c>
      <c r="G196" s="1" t="s">
        <v>311</v>
      </c>
    </row>
    <row r="197">
      <c r="A197" s="1" t="s">
        <v>7</v>
      </c>
      <c r="B197" s="1" t="s">
        <v>283</v>
      </c>
      <c r="C197" s="1" t="s">
        <v>309</v>
      </c>
      <c r="D197" s="1">
        <v>182.0</v>
      </c>
      <c r="E197" s="1" t="s">
        <v>316</v>
      </c>
      <c r="F197" s="1" t="str">
        <f>IFERROR(__xludf.DUMMYFUNCTION("googletranslate (E197 , ""en"" , ""fr"")"),"Document confirmé !!")</f>
        <v>Document confirmé !!</v>
      </c>
      <c r="G197" s="1" t="s">
        <v>311</v>
      </c>
    </row>
    <row r="198">
      <c r="A198" s="1" t="s">
        <v>7</v>
      </c>
      <c r="B198" s="1" t="s">
        <v>283</v>
      </c>
      <c r="C198" s="1" t="s">
        <v>309</v>
      </c>
      <c r="D198" s="1">
        <v>267.0</v>
      </c>
      <c r="E198" s="1" t="s">
        <v>317</v>
      </c>
      <c r="F198" s="1" t="str">
        <f>IFERROR(__xludf.DUMMYFUNCTION("googletranslate (E198 , ""en"" , ""fr"")"),"Document validé !!")</f>
        <v>Document validé !!</v>
      </c>
      <c r="G198" s="1" t="s">
        <v>311</v>
      </c>
    </row>
    <row r="199">
      <c r="A199" s="1" t="s">
        <v>7</v>
      </c>
      <c r="B199" s="1" t="s">
        <v>283</v>
      </c>
      <c r="C199" s="1" t="s">
        <v>309</v>
      </c>
      <c r="D199" s="1">
        <v>301.0</v>
      </c>
      <c r="E199" s="1" t="s">
        <v>318</v>
      </c>
      <c r="F199" s="1" t="str">
        <f>IFERROR(__xludf.DUMMYFUNCTION("googletranslate (E199 , ""en"" , ""fr"")"),"Document conclu !!")</f>
        <v>Document conclu !!</v>
      </c>
      <c r="G199" s="1" t="s">
        <v>311</v>
      </c>
    </row>
  </sheetData>
  <drawing r:id="rId1"/>
</worksheet>
</file>