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0686C8BD-5F72-4359-92B0-506F5E25C869}" xr6:coauthVersionLast="47" xr6:coauthVersionMax="47" xr10:uidLastSave="{00000000-0000-0000-0000-000000000000}"/>
  <bookViews>
    <workbookView xWindow="-1830" yWindow="-21710" windowWidth="37380" windowHeight="21820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N808" i="7" l="1"/>
  <c r="O808" i="7"/>
  <c r="N809" i="7"/>
  <c r="O809" i="7"/>
  <c r="N810" i="7"/>
  <c r="O810" i="7"/>
  <c r="N811" i="7"/>
  <c r="O811" i="7"/>
  <c r="M808" i="7"/>
  <c r="M809" i="7"/>
  <c r="M810" i="7"/>
  <c r="M811" i="7"/>
  <c r="M807" i="7"/>
  <c r="M806" i="7"/>
  <c r="M801" i="7"/>
  <c r="N801" i="7"/>
  <c r="O801" i="7"/>
  <c r="M802" i="7"/>
  <c r="N802" i="7"/>
  <c r="O802" i="7"/>
  <c r="M803" i="7"/>
  <c r="N803" i="7"/>
  <c r="O803" i="7"/>
  <c r="M804" i="7"/>
  <c r="N804" i="7"/>
  <c r="O804" i="7"/>
  <c r="N800" i="7"/>
  <c r="O800" i="7"/>
  <c r="M800" i="7"/>
  <c r="M796" i="7"/>
  <c r="M797" i="7"/>
  <c r="M798" i="7"/>
  <c r="M799" i="7"/>
  <c r="M795" i="7"/>
  <c r="Y795" i="7" l="1"/>
  <c r="S795" i="7" s="1"/>
  <c r="H784" i="7"/>
  <c r="G784" i="7"/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G811" i="7"/>
  <c r="Y811" i="7" s="1"/>
  <c r="S811" i="7" s="1"/>
  <c r="G804" i="7"/>
  <c r="Y804" i="7" s="1"/>
  <c r="S804" i="7" s="1"/>
  <c r="I811" i="7"/>
  <c r="AA811" i="7" s="1"/>
  <c r="U811" i="7" s="1"/>
  <c r="I804" i="7"/>
  <c r="AA804" i="7" s="1"/>
  <c r="U804" i="7" s="1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J883" i="7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F814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H785" i="7" s="1"/>
  <c r="C784" i="7"/>
  <c r="C785" i="7" s="1"/>
  <c r="G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AA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Z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Y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789" i="7" l="1"/>
  <c r="H811" i="7"/>
  <c r="Z811" i="7" s="1"/>
  <c r="T811" i="7" s="1"/>
  <c r="G790" i="7"/>
  <c r="G796" i="7"/>
  <c r="Y796" i="7" s="1"/>
  <c r="S796" i="7" s="1"/>
  <c r="G797" i="7"/>
  <c r="Y797" i="7" s="1"/>
  <c r="S797" i="7" s="1"/>
  <c r="H810" i="7"/>
  <c r="Z810" i="7" s="1"/>
  <c r="T810" i="7" s="1"/>
  <c r="I810" i="7"/>
  <c r="AA810" i="7" s="1"/>
  <c r="U810" i="7" s="1"/>
  <c r="G810" i="7"/>
  <c r="Y810" i="7" s="1"/>
  <c r="S810" i="7" s="1"/>
  <c r="U171" i="8"/>
  <c r="V169" i="8"/>
  <c r="I803" i="7"/>
  <c r="AA803" i="7" s="1"/>
  <c r="U803" i="7" s="1"/>
  <c r="H803" i="7"/>
  <c r="Z803" i="7" s="1"/>
  <c r="T803" i="7" s="1"/>
  <c r="H804" i="7"/>
  <c r="Z804" i="7" s="1"/>
  <c r="T804" i="7" s="1"/>
  <c r="G803" i="7"/>
  <c r="Y803" i="7" s="1"/>
  <c r="S803" i="7" s="1"/>
  <c r="G965" i="7"/>
  <c r="G959" i="7"/>
  <c r="G960" i="7"/>
  <c r="G961" i="7"/>
  <c r="G966" i="7"/>
  <c r="G879" i="7"/>
  <c r="G874" i="7"/>
  <c r="G806" i="7"/>
  <c r="Y806" i="7" s="1"/>
  <c r="S806" i="7" s="1"/>
  <c r="G798" i="7"/>
  <c r="Y798" i="7" s="1"/>
  <c r="S798" i="7" s="1"/>
  <c r="G807" i="7"/>
  <c r="Y807" i="7" s="1"/>
  <c r="S807" i="7" s="1"/>
  <c r="G799" i="7"/>
  <c r="Y799" i="7" s="1"/>
  <c r="S799" i="7" s="1"/>
  <c r="Z809" i="7"/>
  <c r="T809" i="7" s="1"/>
  <c r="I802" i="7"/>
  <c r="AA802" i="7" s="1"/>
  <c r="U802" i="7" s="1"/>
  <c r="H808" i="7"/>
  <c r="Z808" i="7" s="1"/>
  <c r="T808" i="7" s="1"/>
  <c r="G958" i="7"/>
  <c r="I800" i="7"/>
  <c r="AA800" i="7" s="1"/>
  <c r="U800" i="7" s="1"/>
  <c r="H801" i="7"/>
  <c r="Z801" i="7" s="1"/>
  <c r="T801" i="7" s="1"/>
  <c r="G964" i="7"/>
  <c r="I801" i="7"/>
  <c r="AA801" i="7" s="1"/>
  <c r="U801" i="7" s="1"/>
  <c r="H802" i="7"/>
  <c r="Z802" i="7" s="1"/>
  <c r="T802" i="7" s="1"/>
  <c r="G957" i="7"/>
  <c r="G963" i="7"/>
  <c r="G872" i="7"/>
  <c r="H800" i="7"/>
  <c r="Z800" i="7" s="1"/>
  <c r="T800" i="7" s="1"/>
  <c r="I808" i="7"/>
  <c r="AA808" i="7" s="1"/>
  <c r="U808" i="7" s="1"/>
  <c r="G873" i="7"/>
  <c r="I809" i="7"/>
  <c r="AA809" i="7" s="1"/>
  <c r="U809" i="7" s="1"/>
  <c r="G809" i="7"/>
  <c r="Y809" i="7" s="1"/>
  <c r="S809" i="7" s="1"/>
  <c r="G878" i="7"/>
  <c r="G808" i="7"/>
  <c r="Y808" i="7" s="1"/>
  <c r="S808" i="7" s="1"/>
  <c r="G877" i="7"/>
  <c r="G871" i="7"/>
  <c r="G801" i="7"/>
  <c r="Y801" i="7" s="1"/>
  <c r="S801" i="7" s="1"/>
  <c r="G802" i="7"/>
  <c r="Y802" i="7" s="1"/>
  <c r="S802" i="7" s="1"/>
  <c r="G800" i="7"/>
  <c r="Y800" i="7" s="1"/>
  <c r="S800" i="7" s="1"/>
  <c r="L661" i="7"/>
  <c r="J662" i="7"/>
  <c r="L662" i="7"/>
  <c r="J661" i="7"/>
  <c r="D789" i="7"/>
  <c r="G789" i="7"/>
  <c r="D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<sst xmlns="http://schemas.openxmlformats.org/spreadsheetml/2006/main" count="28577" uniqueCount="2542">
  <si>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</si>
  <si>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</si>
  <si>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</si>
  <si>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</si>
  <si>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</si>
  <si>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</si>
  <si>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</si>
  <si>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</si>
  <si>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</si>
  <si>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</si>
  <si>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</si>
  <si>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</si>
  <si>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</si>
  <si>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</si>
  <si>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</si>
  <si>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</si>
  <si>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</si>
  <si>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</si>
  <si>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</si>
  <si>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</si>
  <si>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</si>
  <si>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</si>
  <si>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</si>
  <si>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</si>
  <si>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</si>
  <si>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</si>
  <si>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</si>
  <si>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</si>
  <si>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</si>
  <si>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</si>
  <si>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</si>
  <si>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</si>
  <si>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</si>
  <si>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</si>
  <si>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</si>
  <si>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</si>
  <si>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</si>
  <si>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</si>
  <si>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</si>
  <si>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</si>
  <si>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</si>
  <si>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</si>
  <si>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</si>
  <si>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</si>
  <si>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</si>
  <si>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</si>
  <si>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</si>
  <si>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</si>
  <si>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</si>
  <si>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</si>
  <si>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</si>
  <si>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</si>
  <si>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</si>
  <si>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</si>
  <si>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</si>
  <si>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</si>
  <si>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</si>
  <si>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</si>
  <si>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</si>
  <si>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</si>
  <si>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</si>
  <si>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</si>
  <si>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</si>
  <si>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</si>
  <si>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</si>
  <si>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</si>
  <si>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</si>
  <si>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</si>
  <si>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</si>
  <si>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</si>
  <si>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</si>
  <si>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</si>
  <si>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</si>
  <si>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</si>
  <si>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</si>
  <si>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</si>
  <si>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</si>
  <si>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</si>
  <si>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</si>
  <si>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</si>
  <si>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</si>
  <si>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</si>
  <si>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</si>
  <si>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</si>
  <si>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</si>
  <si>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</si>
  <si>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</si>
  <si>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</si>
  <si>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</si>
  <si>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</si>
  <si>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</si>
  <si>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</si>
  <si>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</si>
  <si>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</si>
  <si>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</si>
  <si>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</si>
  <si>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</si>
  <si>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</si>
  <si>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</si>
  <si>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</si>
  <si>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</si>
  <si>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</si>
  <si>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</si>
  <si>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</si>
  <si>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</si>
  <si>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</si>
  <si>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</si>
  <si>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</si>
  <si>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</si>
  <si>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</si>
  <si>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</si>
  <si>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</si>
  <si>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</si>
  <si>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</si>
  <si>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</si>
  <si>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</si>
  <si>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</si>
  <si>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</si>
  <si>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</si>
  <si>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</si>
  <si>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</si>
  <si>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</si>
  <si>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</si>
  <si>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</si>
  <si>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</si>
  <si>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</si>
  <si>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</si>
  <si>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</si>
  <si>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</si>
  <si>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</si>
  <si>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</si>
  <si>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</si>
  <si>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</si>
  <si>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</si>
  <si>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</si>
  <si>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</si>
  <si>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</si>
  <si>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</si>
  <si>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</si>
  <si>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</si>
  <si>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</si>
  <si>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</si>
  <si>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</si>
  <si>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</si>
  <si>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</si>
  <si>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</si>
  <si>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</si>
  <si>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</si>
  <si>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</si>
  <si>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</si>
  <si>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</si>
  <si>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</si>
  <si>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</si>
  <si>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</si>
  <si>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</si>
  <si>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</si>
  <si>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</si>
  <si>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</si>
  <si>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</si>
  <si>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</si>
  <si>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</si>
  <si>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</si>
  <si>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</si>
  <si>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</si>
  <si>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</si>
  <si>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</si>
  <si>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</si>
  <si>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</si>
  <si>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</si>
  <si>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</si>
  <si>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</si>
  <si>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</si>
  <si>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</si>
  <si>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</si>
  <si>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</si>
  <si>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</si>
  <si>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</si>
  <si>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</si>
  <si>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</si>
  <si>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</si>
  <si>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</si>
  <si>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</si>
  <si>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</si>
  <si>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</si>
  <si>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</si>
  <si>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</si>
  <si>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</si>
  <si>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</si>
  <si>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</si>
  <si>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</si>
  <si>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</si>
  <si>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</si>
  <si>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</si>
  <si>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</si>
  <si>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</si>
  <si>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</si>
  <si>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</si>
  <si>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</si>
  <si>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</si>
  <si>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</si>
  <si>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</si>
  <si>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</si>
  <si>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</si>
  <si>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</si>
  <si>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</si>
  <si>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</si>
  <si>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</si>
  <si>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</si>
  <si>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</si>
  <si>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</si>
  <si>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</si>
  <si>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</si>
  <si>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</si>
  <si>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</si>
  <si>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</si>
  <si>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</si>
  <si>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</si>
  <si>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</si>
  <si>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</si>
  <si>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</si>
  <si>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</si>
  <si>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</si>
  <si>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</si>
  <si>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</si>
  <si>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</si>
  <si>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</si>
  <si>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</si>
  <si>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</si>
  <si>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</si>
  <si>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</si>
  <si>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</si>
  <si>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</si>
  <si>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</si>
  <si>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</si>
  <si>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</si>
  <si>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</si>
  <si>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</si>
  <si>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</si>
  <si>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</si>
  <si>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</si>
  <si>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</si>
  <si>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</si>
  <si>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</si>
  <si>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</si>
  <si>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</si>
  <si>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</si>
  <si>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</si>
  <si>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</si>
  <si>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</si>
  <si>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</si>
  <si>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</si>
  <si>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</si>
  <si>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</si>
  <si>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</si>
  <si>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</si>
  <si>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</si>
  <si>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</si>
  <si>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</si>
  <si>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</si>
  <si>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</si>
  <si>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</si>
  <si>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</si>
  <si>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</si>
  <si>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</si>
  <si>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</si>
  <si>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</si>
  <si>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</si>
  <si>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</si>
  <si>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</si>
  <si>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</si>
  <si>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</si>
  <si>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</si>
  <si>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</si>
  <si>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</si>
  <si>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</si>
  <si>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</si>
  <si>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</si>
  <si>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</si>
  <si>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</si>
  <si>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</si>
  <si>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</si>
  <si>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</si>
  <si>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</si>
  <si>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</si>
  <si>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</si>
  <si>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</si>
  <si>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</si>
  <si>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</si>
  <si>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</si>
  <si>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</si>
  <si>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</si>
  <si>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</si>
  <si>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</si>
  <si>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</si>
  <si>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</si>
  <si>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</si>
  <si>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</si>
  <si>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</si>
  <si>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</si>
  <si>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</si>
  <si>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</si>
  <si>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</si>
  <si>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</si>
  <si>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</si>
  <si>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</si>
  <si>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</si>
  <si>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</si>
  <si>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</si>
  <si>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</si>
  <si>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</si>
  <si>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</si>
  <si>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</si>
  <si>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</si>
  <si>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</si>
  <si>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</si>
  <si>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</si>
  <si>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</si>
  <si>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</si>
  <si>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</si>
  <si>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</si>
  <si>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</si>
  <si>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</si>
  <si>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</si>
  <si>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</si>
  <si>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</si>
  <si>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</si>
  <si>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</si>
  <si>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</si>
  <si>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</si>
  <si>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</si>
  <si>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</si>
  <si>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</si>
  <si>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</si>
  <si>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</si>
  <si>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</si>
  <si>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</si>
  <si>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</si>
  <si>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</si>
  <si>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</si>
  <si>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</si>
  <si>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</si>
  <si>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</si>
  <si>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</si>
  <si>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</si>
  <si>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</si>
  <si>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</si>
  <si>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</si>
  <si>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</si>
  <si>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</si>
  <si>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</si>
  <si>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</si>
  <si>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</si>
  <si>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</si>
  <si>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</si>
  <si>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</si>
  <si>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</si>
  <si>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</si>
  <si>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</si>
  <si>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</si>
  <si>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</si>
  <si>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</si>
  <si>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</si>
  <si>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</si>
  <si>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</si>
  <si>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</si>
  <si>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</si>
  <si>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</si>
  <si>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</si>
  <si>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</si>
  <si>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</si>
  <si>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</si>
  <si>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</si>
  <si>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</si>
  <si>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</si>
  <si>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</si>
  <si>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</si>
  <si>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</si>
  <si>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</si>
  <si>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</si>
  <si>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</si>
  <si>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</si>
  <si>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</si>
  <si>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</si>
  <si>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</si>
  <si>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</si>
  <si>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</si>
  <si>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</si>
  <si>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</si>
  <si>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</si>
  <si>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</si>
  <si>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</si>
  <si>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</si>
  <si>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</si>
  <si>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</si>
  <si>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</si>
  <si>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</si>
  <si>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</si>
  <si>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</si>
  <si>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</si>
  <si>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</si>
  <si>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</si>
  <si>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</si>
  <si>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</si>
  <si>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</si>
  <si>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</si>
  <si>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</si>
  <si>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</si>
  <si>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</si>
  <si>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</si>
  <si>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</si>
  <si>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</si>
  <si>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</si>
  <si>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</si>
  <si>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</si>
  <si>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</si>
  <si>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</si>
  <si>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</si>
  <si>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</si>
  <si>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</si>
  <si>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</si>
  <si>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</si>
  <si>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</si>
  <si>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</si>
  <si>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</si>
  <si>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</si>
  <si>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</si>
  <si>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</si>
  <si>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</si>
  <si>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</si>
  <si>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</si>
  <si>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</si>
  <si>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</si>
  <si>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</si>
  <si>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</si>
  <si>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</si>
  <si>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</si>
  <si>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</si>
  <si>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</si>
  <si>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</si>
  <si>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</si>
  <si>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</si>
  <si>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</si>
  <si>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</si>
  <si>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</si>
  <si>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</si>
  <si>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</si>
  <si>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</si>
  <si>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</si>
  <si>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</si>
  <si>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</si>
  <si>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</si>
  <si>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</si>
  <si>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</si>
  <si>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</si>
  <si>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</si>
  <si>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</si>
  <si>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</si>
  <si>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</si>
  <si>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</si>
  <si>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</si>
  <si>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</si>
  <si>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</si>
  <si>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</si>
  <si>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</si>
  <si>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</si>
  <si>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</si>
  <si>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</si>
  <si>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</si>
  <si>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</si>
  <si>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</si>
  <si>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</si>
  <si>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</si>
  <si>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</si>
  <si>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</si>
  <si>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</si>
  <si>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</si>
  <si>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</si>
  <si>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</si>
  <si>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</si>
  <si>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</si>
  <si>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</si>
  <si>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</si>
  <si>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</si>
  <si>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</si>
  <si>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</si>
  <si>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</si>
  <si>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</si>
  <si>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</si>
  <si>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</si>
  <si>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</si>
  <si>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</si>
  <si>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</si>
  <si>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</si>
  <si>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</si>
  <si>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</si>
  <si>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</si>
  <si>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</si>
  <si>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</si>
  <si>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</si>
  <si>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</si>
  <si>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</si>
  <si>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</si>
  <si>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</si>
  <si>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</si>
  <si>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</si>
  <si>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</si>
  <si>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</si>
  <si>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</si>
  <si>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</si>
  <si>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</si>
  <si>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</si>
  <si>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</si>
  <si>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</si>
  <si>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</si>
  <si>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</si>
  <si>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</si>
  <si>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</si>
  <si>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</si>
  <si>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</si>
  <si>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</si>
  <si>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</si>
  <si>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</si>
  <si>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</si>
  <si>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</si>
  <si>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</si>
  <si>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</si>
  <si>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</si>
  <si>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</si>
  <si>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</si>
  <si>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</si>
  <si>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</si>
  <si>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</si>
  <si>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</si>
  <si>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</si>
  <si>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</si>
  <si>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</si>
  <si>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</si>
  <si>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</si>
  <si>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</si>
  <si>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</si>
  <si>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</si>
  <si>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</si>
  <si>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</si>
  <si>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</si>
  <si>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</si>
  <si>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</si>
  <si>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</si>
  <si>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</si>
  <si>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</si>
  <si>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</si>
  <si>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</si>
  <si>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</si>
  <si>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</si>
  <si>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</si>
  <si>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</si>
  <si>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</si>
  <si>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</si>
  <si>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</si>
  <si>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</si>
  <si>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</si>
  <si>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</si>
  <si>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</si>
  <si>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</si>
  <si>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</si>
  <si>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</si>
  <si>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</si>
  <si>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</si>
  <si>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</si>
  <si>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</si>
  <si>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</si>
  <si>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</si>
  <si>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</si>
  <si>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</si>
  <si>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</si>
  <si>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</si>
  <si>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</si>
  <si>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</si>
  <si>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</si>
  <si>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</si>
  <si>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</si>
  <si>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</si>
  <si>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</si>
  <si>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</si>
  <si>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</si>
  <si>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</si>
  <si>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</si>
  <si>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</si>
  <si>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</si>
  <si>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</si>
  <si>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</si>
  <si>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</si>
  <si>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</si>
  <si>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</si>
  <si>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</si>
  <si>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</si>
  <si>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</si>
  <si>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</si>
  <si>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</si>
  <si>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</si>
  <si>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</si>
  <si>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</si>
  <si>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</si>
  <si>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</si>
  <si>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</si>
  <si>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</si>
  <si>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</si>
  <si>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</si>
  <si>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</si>
  <si>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</si>
  <si>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</si>
  <si>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</si>
  <si>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</si>
  <si>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</si>
  <si>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</si>
  <si>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</si>
  <si>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</si>
  <si>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</si>
  <si>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</si>
  <si>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</si>
  <si>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</si>
  <si>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</si>
  <si>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</si>
  <si>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</si>
  <si>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</si>
  <si>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</si>
  <si>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</si>
  <si>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</si>
  <si>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</si>
  <si>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</si>
  <si>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</si>
  <si>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</si>
  <si>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</si>
  <si>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</si>
  <si>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</si>
  <si>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</si>
  <si>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</si>
  <si>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</si>
  <si>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</si>
  <si>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</si>
  <si>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</si>
  <si>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</si>
  <si>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</si>
  <si>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</si>
  <si>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</si>
  <si>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</si>
  <si>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</si>
  <si>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</si>
  <si>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</si>
  <si>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</si>
  <si>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</si>
  <si>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</si>
  <si>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</si>
  <si>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</si>
  <si>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</si>
  <si>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</si>
  <si>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</si>
  <si>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</si>
  <si>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</si>
  <si>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</si>
  <si>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</si>
  <si>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</si>
  <si>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</si>
  <si>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</si>
  <si>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</si>
  <si>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</si>
  <si>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</si>
  <si>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</si>
  <si>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</si>
  <si>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</si>
  <si>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</si>
  <si>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</si>
  <si>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</si>
  <si>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</si>
  <si>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</si>
  <si>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</si>
  <si>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</si>
  <si>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</si>
  <si>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</si>
  <si>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</si>
  <si>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</si>
  <si>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</si>
  <si>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</si>
  <si>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</si>
  <si>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</si>
  <si>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</si>
  <si>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</si>
  <si>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</si>
  <si>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</si>
  <si>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</si>
  <si>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</si>
  <si>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</si>
  <si>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</si>
  <si>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</si>
  <si>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</si>
  <si>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</si>
  <si>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</si>
  <si>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</si>
  <si>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</si>
  <si>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</si>
  <si>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</si>
  <si>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</si>
  <si>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</si>
  <si>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</si>
  <si>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</si>
  <si>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</si>
  <si>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</si>
  <si>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</si>
  <si>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</si>
  <si>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</si>
  <si>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</si>
  <si>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</si>
  <si>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</si>
  <si>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</si>
  <si>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</si>
  <si>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</si>
  <si>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</si>
  <si>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</si>
  <si>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</si>
  <si>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</si>
  <si>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</si>
  <si>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</si>
  <si>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</si>
  <si>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</si>
  <si>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</si>
  <si>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</si>
  <si>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</si>
  <si>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</si>
  <si>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</si>
  <si>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</si>
  <si>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</si>
  <si>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</si>
  <si>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</si>
  <si>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</si>
  <si>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</si>
  <si>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</si>
  <si>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</si>
  <si>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</si>
  <si>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</si>
  <si>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</si>
  <si>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</si>
  <si>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</si>
  <si>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</si>
  <si>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</si>
  <si>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</si>
  <si>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</si>
  <si>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</si>
  <si>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</si>
  <si>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</si>
  <si>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</si>
  <si>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</si>
  <si>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</si>
  <si>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</si>
  <si>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</si>
  <si>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</si>
  <si>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</si>
  <si>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</si>
  <si>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</si>
  <si>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</si>
  <si>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</si>
  <si>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</si>
  <si>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</si>
  <si>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</si>
  <si>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</si>
  <si>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</si>
  <si>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</si>
  <si>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</si>
  <si>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</si>
  <si>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</si>
  <si>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</si>
  <si>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</si>
  <si>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</si>
  <si>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</si>
  <si>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</si>
  <si>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</si>
  <si>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</si>
  <si>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</si>
  <si>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</si>
  <si>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</si>
  <si>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</si>
  <si>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</si>
  <si>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</si>
  <si>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</si>
  <si>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</si>
  <si>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</si>
  <si>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</si>
  <si>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</si>
  <si>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</si>
  <si>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</si>
  <si>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</si>
  <si>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</si>
  <si>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</si>
  <si>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</si>
  <si>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</si>
  <si>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</si>
  <si>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</si>
  <si>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</si>
  <si>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</si>
  <si>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</si>
  <si>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</si>
  <si>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</si>
  <si>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</si>
  <si>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</si>
  <si>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</si>
  <si>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</si>
  <si>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</si>
  <si>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</si>
  <si>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</si>
  <si>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</si>
  <si>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</si>
  <si>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</si>
  <si>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</si>
  <si>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</si>
  <si>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</si>
  <si>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</si>
  <si>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</si>
  <si>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</si>
  <si>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</si>
  <si>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</si>
  <si>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</si>
  <si>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</si>
  <si>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</si>
  <si>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</si>
  <si>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</si>
  <si>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</si>
  <si>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</si>
  <si>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</si>
  <si>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</si>
  <si>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</si>
  <si>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</si>
  <si>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</si>
  <si>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</si>
  <si>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</si>
  <si>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</si>
  <si>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</si>
  <si>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</si>
  <si>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</si>
  <si>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</si>
  <si>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</si>
  <si>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</si>
  <si>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</si>
  <si>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</si>
  <si>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</si>
  <si>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</si>
  <si>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</si>
  <si>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</si>
  <si>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</si>
  <si>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</si>
  <si>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</si>
  <si>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</si>
  <si>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</si>
  <si>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</si>
  <si>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</si>
  <si>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</si>
  <si>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</si>
  <si>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</si>
  <si>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</si>
  <si>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</si>
  <si>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</si>
  <si>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</si>
  <si>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</si>
  <si>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</si>
  <si>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</si>
  <si>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</si>
  <si>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</si>
  <si>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</si>
  <si>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</si>
  <si>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</si>
  <si>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</si>
  <si>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</si>
  <si>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</si>
  <si>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</si>
  <si>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</si>
  <si>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</si>
  <si>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</si>
  <si>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</si>
  <si>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</si>
  <si>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</si>
  <si>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</si>
  <si>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</si>
  <si>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</si>
  <si>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</si>
  <si>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</si>
  <si>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</si>
  <si>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</si>
  <si>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</si>
  <si>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</si>
  <si>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</si>
  <si>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</si>
  <si>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</si>
  <si>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</si>
  <si>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</si>
  <si>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</si>
  <si>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</si>
  <si>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</si>
  <si>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</si>
  <si>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</si>
  <si>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</si>
  <si>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</si>
  <si>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</si>
  <si>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</si>
  <si>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</si>
  <si>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</si>
  <si>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</si>
  <si>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</si>
  <si>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</si>
  <si>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</si>
  <si>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</si>
  <si>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</si>
  <si>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</si>
  <si>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</si>
  <si>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</si>
  <si>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</si>
  <si>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</si>
  <si>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</si>
  <si>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</si>
  <si>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</si>
  <si>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</si>
  <si>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</si>
  <si>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</si>
  <si>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</si>
  <si>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</si>
  <si>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</si>
  <si>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</si>
  <si>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</si>
  <si>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</si>
  <si>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</si>
  <si>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</si>
  <si>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</si>
  <si>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</si>
  <si>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</si>
  <si>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</si>
  <si>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</si>
  <si>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</si>
  <si>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</si>
  <si>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</si>
  <si>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</si>
  <si>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</si>
  <si>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</si>
  <si>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</si>
  <si>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</si>
  <si>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</si>
  <si>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</si>
  <si>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</si>
  <si>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</si>
  <si>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</si>
  <si>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</si>
  <si>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</si>
  <si>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</si>
  <si>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</si>
  <si>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</si>
  <si>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</si>
  <si>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</si>
  <si>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</si>
  <si>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</si>
  <si>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</si>
  <si>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</si>
  <si>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</si>
  <si>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</si>
  <si>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</si>
  <si>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</si>
  <si>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</si>
  <si>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</si>
  <si>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</si>
  <si>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</si>
  <si>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</si>
  <si>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</si>
  <si>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</si>
  <si>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</si>
  <si>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</si>
  <si>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</si>
  <si>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</si>
  <si>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</si>
  <si>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</si>
  <si>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</si>
  <si>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</si>
  <si>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</si>
  <si>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</si>
  <si>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</si>
  <si>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</si>
  <si>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</si>
  <si>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</si>
  <si>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</si>
  <si>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</si>
  <si>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</si>
  <si>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</si>
  <si>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</si>
  <si>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</si>
  <si>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</si>
  <si>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</si>
  <si>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</si>
  <si>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</si>
  <si>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</si>
  <si>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</si>
  <si>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</si>
  <si>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</si>
  <si>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</si>
  <si>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</si>
  <si>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</si>
  <si>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</si>
  <si>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</si>
  <si>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</si>
  <si>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</si>
  <si>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</si>
  <si>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</si>
  <si>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</si>
  <si>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</si>
  <si>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</si>
  <si>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</si>
  <si>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</si>
  <si>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</si>
  <si>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</si>
  <si>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</si>
  <si>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</si>
  <si>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</si>
  <si>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</si>
  <si>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</si>
  <si>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</si>
  <si>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</si>
  <si>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</si>
  <si>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</si>
  <si>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</si>
  <si>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</si>
  <si>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</si>
  <si>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</si>
  <si>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</si>
  <si>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</si>
  <si>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</si>
  <si>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</si>
  <si>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</si>
  <si>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</si>
  <si>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</si>
  <si>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</si>
  <si>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</si>
  <si>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</si>
  <si>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</si>
  <si>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</si>
  <si>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</si>
  <si>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</si>
  <si>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</si>
  <si>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</si>
  <si>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</si>
  <si>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</si>
  <si>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</si>
  <si>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</si>
  <si>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</si>
  <si>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</si>
  <si>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</si>
  <si>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</si>
  <si>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</si>
  <si>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</si>
  <si>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</si>
  <si>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</si>
  <si>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</si>
  <si>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</si>
  <si>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</si>
  <si>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</si>
  <si>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</si>
  <si>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</si>
  <si>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</si>
  <si>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</si>
  <si>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</si>
  <si>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</si>
  <si>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</si>
  <si>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</si>
  <si>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</si>
  <si>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</si>
  <si>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</si>
  <si>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</si>
  <si>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</si>
  <si>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</si>
  <si>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</si>
  <si>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</si>
  <si>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</si>
  <si>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</si>
  <si>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</si>
  <si>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</si>
  <si>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</si>
  <si>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</si>
  <si>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</si>
  <si>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</si>
  <si>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</si>
  <si>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</si>
  <si>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</si>
  <si>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</si>
  <si>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</si>
  <si>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</si>
  <si>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</si>
  <si>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</si>
  <si>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</si>
  <si>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</si>
  <si>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</si>
  <si>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</si>
  <si>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</si>
  <si>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</si>
  <si>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</si>
  <si>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</si>
  <si>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</si>
  <si>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</si>
  <si>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</si>
  <si>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</si>
  <si>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</si>
  <si>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</si>
  <si>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</si>
  <si>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</si>
  <si>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</si>
  <si>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</si>
  <si>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</si>
  <si>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</si>
  <si>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</si>
  <si>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</si>
  <si>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</si>
  <si>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</si>
  <si>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</si>
  <si>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</si>
  <si>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</si>
  <si>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</si>
  <si>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</si>
  <si>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</si>
  <si>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</si>
  <si>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</si>
  <si>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</si>
  <si>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</si>
  <si>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</si>
  <si>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</si>
  <si>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</si>
  <si>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</si>
  <si>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</si>
  <si>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</si>
  <si>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</si>
  <si>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</si>
  <si>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</si>
  <si>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</si>
  <si>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</si>
  <si>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</si>
  <si>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</si>
  <si>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</si>
  <si>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</si>
  <si>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</si>
  <si>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</si>
  <si>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</si>
  <si>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</si>
  <si>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</si>
  <si>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</si>
  <si>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</si>
  <si>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</si>
  <si>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</si>
  <si>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</si>
  <si>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</si>
  <si>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</si>
  <si>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</si>
  <si>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</si>
  <si>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</si>
  <si>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</si>
  <si>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</si>
  <si>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</si>
  <si>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</si>
  <si>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</si>
  <si>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</si>
  <si>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</si>
  <si>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</si>
  <si>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</si>
  <si>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</si>
  <si>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</si>
  <si>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</si>
  <si>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</si>
  <si>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</si>
  <si>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</si>
  <si>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</si>
  <si>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</si>
  <si>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</si>
  <si>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</si>
  <si>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</si>
  <si>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</si>
  <si>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</si>
  <si>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</si>
  <si>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</si>
  <si>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</si>
  <si>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</si>
  <si>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</si>
  <si>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</si>
  <si>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</si>
  <si>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</si>
  <si>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</si>
  <si>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</si>
  <si>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</si>
  <si>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</si>
  <si>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</si>
  <si>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</si>
  <si>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</si>
  <si>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</si>
  <si>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</si>
  <si>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</si>
  <si>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</si>
  <si>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</si>
  <si>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</si>
  <si>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</si>
  <si>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</si>
  <si>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</si>
  <si>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</si>
  <si>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</si>
  <si>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</si>
  <si>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</si>
  <si>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</si>
  <si>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</si>
  <si>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</si>
  <si>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</si>
  <si>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</si>
  <si>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</si>
  <si>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</si>
  <si>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</si>
  <si>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</si>
  <si>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</si>
  <si>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</si>
  <si>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</si>
  <si>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</si>
  <si>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</si>
  <si>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</si>
  <si>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</si>
  <si>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</si>
  <si>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</si>
  <si>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</si>
  <si>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</si>
  <si>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</si>
  <si>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</si>
  <si>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</si>
  <si>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</si>
  <si>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</si>
  <si>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</si>
  <si>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</si>
  <si>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</si>
  <si>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</si>
  <si>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</si>
  <si>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</si>
  <si>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</si>
  <si>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</si>
  <si>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</si>
  <si>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</si>
  <si>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</si>
  <si>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</si>
  <si>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</si>
  <si>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</si>
  <si>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</si>
  <si>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</si>
  <si>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</si>
  <si>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</si>
  <si>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</si>
  <si>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</si>
  <si>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</si>
  <si>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</si>
  <si>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</si>
  <si>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</si>
  <si>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</si>
  <si>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</si>
  <si>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</si>
  <si>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</si>
  <si>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</si>
  <si>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</si>
  <si>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</si>
  <si>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</si>
  <si>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</si>
  <si>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</si>
  <si>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</si>
  <si>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</si>
  <si>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</si>
  <si>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</si>
  <si>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</si>
  <si>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</si>
  <si>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</si>
  <si>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</si>
  <si>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</si>
  <si>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</si>
  <si>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</si>
  <si>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</si>
  <si>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</si>
  <si>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</si>
  <si>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</si>
  <si>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</si>
  <si>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</si>
  <si>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</si>
  <si>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</si>
  <si>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</si>
  <si>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</si>
  <si>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</si>
  <si>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</si>
  <si>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</si>
  <si>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</si>
  <si>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</si>
  <si>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</si>
  <si>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</si>
  <si>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</si>
  <si>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</si>
  <si>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</si>
  <si>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</si>
  <si>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</si>
  <si>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</si>
  <si>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</si>
  <si>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</si>
  <si>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</si>
  <si>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</si>
  <si>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</si>
  <si>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</si>
  <si>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</si>
  <si>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</si>
  <si>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</si>
  <si>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</si>
  <si>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</si>
  <si>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</si>
  <si>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</si>
  <si>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</si>
  <si>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</si>
  <si>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</si>
  <si>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</si>
  <si>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</si>
  <si>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</si>
  <si>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</si>
  <si>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</si>
  <si>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</si>
  <si>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</si>
  <si>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</si>
  <si>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</si>
  <si>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</si>
  <si>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</si>
  <si>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</si>
  <si>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</si>
  <si>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</si>
  <si>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</si>
  <si>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</si>
  <si>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</si>
  <si>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</si>
  <si>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</si>
  <si>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</si>
  <si>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</si>
  <si>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</si>
  <si>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</si>
  <si>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</si>
  <si>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</si>
  <si>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</si>
  <si>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</si>
  <si>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</si>
  <si>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</si>
  <si>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</si>
  <si>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</si>
  <si>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</si>
  <si>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</si>
  <si>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</si>
  <si>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</si>
  <si>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</si>
  <si>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</si>
  <si>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</si>
  <si>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</si>
  <si>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</si>
  <si>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</si>
  <si>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</si>
  <si>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</si>
  <si>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</si>
  <si>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</si>
  <si>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</si>
  <si>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</si>
  <si>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</si>
  <si>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</si>
  <si>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</si>
  <si>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</si>
  <si>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</si>
  <si>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</si>
  <si>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</si>
  <si>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</si>
  <si>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</si>
  <si>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</si>
  <si>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</si>
  <si>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</si>
  <si>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</si>
  <si>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</si>
  <si>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</si>
  <si>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</si>
  <si>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</si>
  <si>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</si>
  <si>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</si>
  <si>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</si>
  <si>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</si>
  <si>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</si>
  <si>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</si>
  <si>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</si>
  <si>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</si>
  <si>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</si>
  <si>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</si>
  <si>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</si>
  <si>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</si>
  <si>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</si>
  <si>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</si>
  <si>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</si>
  <si>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</si>
  <si>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</si>
  <si>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</si>
  <si>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</si>
  <si>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</si>
  <si>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</si>
  <si>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</si>
  <si>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</si>
  <si>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</si>
  <si>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</si>
  <si>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</si>
  <si>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</si>
  <si>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</si>
  <si>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</si>
  <si>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</si>
  <si>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</si>
  <si>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</si>
  <si>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</si>
  <si>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</si>
  <si>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</si>
  <si>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</si>
  <si>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</si>
  <si>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</si>
  <si>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</si>
  <si>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</si>
  <si>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</si>
  <si>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</si>
  <si>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</si>
  <si>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</si>
  <si>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</si>
  <si>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</si>
  <si>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</si>
  <si>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</si>
  <si>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</si>
  <si>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</si>
  <si>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</si>
  <si>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</si>
  <si>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</si>
  <si>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</si>
  <si>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</si>
  <si>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</si>
  <si>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</si>
  <si>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</si>
  <si>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</si>
  <si>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</si>
  <si>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</si>
  <si>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</si>
  <si>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</si>
  <si>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</si>
  <si>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</si>
  <si>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</si>
  <si>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</si>
  <si>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</si>
  <si>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</si>
  <si>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</si>
  <si>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</si>
  <si>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</si>
  <si>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</si>
  <si>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</si>
  <si>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</si>
  <si>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</si>
  <si>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</si>
  <si>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</si>
  <si>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</si>
  <si>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</si>
  <si>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</si>
  <si>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</si>
  <si>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</si>
  <si>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</si>
  <si>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</si>
  <si>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</si>
  <si>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</si>
  <si>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</si>
  <si>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</si>
  <si>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</si>
  <si>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</si>
  <si>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</si>
  <si>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</si>
  <si>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</si>
  <si>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</si>
  <si>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</si>
  <si>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</si>
  <si>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</si>
  <si>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</si>
  <si>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</si>
  <si>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</si>
  <si>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</si>
  <si>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</si>
  <si>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</si>
  <si>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</si>
  <si>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</si>
  <si>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</si>
  <si>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</si>
  <si>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</si>
  <si>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</si>
  <si>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</si>
  <si>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</si>
  <si>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</si>
  <si>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</si>
  <si>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</si>
  <si>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</si>
  <si>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</si>
  <si>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</si>
  <si>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</si>
  <si>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</si>
  <si>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</si>
  <si>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</si>
  <si>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</si>
  <si>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</si>
  <si>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</si>
  <si>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</si>
  <si>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</si>
  <si>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</si>
  <si>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</si>
  <si>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</si>
  <si>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</si>
  <si>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</si>
  <si>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</si>
  <si>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</si>
  <si>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</si>
  <si>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</si>
  <si>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</si>
  <si>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</si>
  <si>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</si>
  <si>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</si>
  <si>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</si>
  <si>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</si>
  <si>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</si>
  <si>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</si>
  <si>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</si>
  <si>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</si>
  <si>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</si>
  <si>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</si>
  <si>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</si>
  <si>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</si>
  <si>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</si>
  <si>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</si>
  <si>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</si>
  <si>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</si>
  <si>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</si>
  <si>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</si>
  <si>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</si>
  <si>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</si>
  <si>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</si>
  <si>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</si>
  <si>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</si>
  <si>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</si>
  <si>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</si>
  <si>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</si>
  <si>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</si>
  <si>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</si>
  <si>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</si>
  <si>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</si>
  <si>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</si>
  <si>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</si>
  <si>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</si>
  <si>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</si>
  <si>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</si>
  <si>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</si>
  <si>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</si>
  <si>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</si>
  <si>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</si>
  <si>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</si>
  <si>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</si>
  <si>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</si>
  <si>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</si>
  <si>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</si>
  <si>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</si>
  <si>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</si>
  <si>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</si>
  <si>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</si>
  <si>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</si>
  <si>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</si>
  <si>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</si>
  <si>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</si>
  <si>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</si>
  <si>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</si>
  <si>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</si>
  <si>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</si>
  <si>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</si>
  <si>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</si>
  <si>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</si>
  <si>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</si>
  <si>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</si>
  <si>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</si>
  <si>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</si>
  <si>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</si>
  <si>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</si>
  <si>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</si>
  <si>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</si>
  <si>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</si>
  <si>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</si>
  <si>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</si>
  <si>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</si>
  <si>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</si>
  <si>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</si>
  <si>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</si>
  <si>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</si>
  <si>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</si>
  <si>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</si>
  <si>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</si>
  <si>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</si>
  <si>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</si>
  <si>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</si>
  <si>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</si>
  <si>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</si>
  <si>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</si>
  <si>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</si>
  <si>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</si>
  <si>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</si>
  <si>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</si>
  <si>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</si>
  <si>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</si>
  <si>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</si>
  <si>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</si>
  <si>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</si>
  <si>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</si>
  <si>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</si>
  <si>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</si>
  <si>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</si>
  <si>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</si>
  <si>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</si>
  <si>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</si>
  <si>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</si>
  <si>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</si>
  <si>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</si>
  <si>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</si>
  <si>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</si>
  <si>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</si>
  <si>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</si>
  <si>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</si>
  <si>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</si>
  <si>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</si>
  <si>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</si>
  <si>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</si>
  <si>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</si>
  <si>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</si>
  <si>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</si>
  <si>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</si>
  <si>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</si>
  <si>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</si>
  <si>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</si>
  <si>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</si>
  <si>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</si>
  <si>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</si>
  <si>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</si>
  <si>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</si>
  <si>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</si>
  <si>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</si>
  <si>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</si>
  <si>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</si>
  <si>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</si>
  <si>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</si>
  <si>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</si>
  <si>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</si>
  <si>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</si>
  <si>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</si>
  <si>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</si>
  <si>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</si>
  <si>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</si>
  <si>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</si>
  <si>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</si>
  <si>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</si>
  <si>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</si>
  <si>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</si>
  <si>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</si>
  <si>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</si>
  <si>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</si>
  <si>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</si>
  <si>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</si>
  <si>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</si>
  <si>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</si>
  <si>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</si>
  <si>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</si>
  <si>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</si>
  <si>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</si>
  <si>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</si>
  <si>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</si>
  <si>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</si>
  <si>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</si>
  <si>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</si>
  <si>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</si>
  <si>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</si>
  <si>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</si>
  <si>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</si>
  <si>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</si>
  <si>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</si>
  <si>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</si>
  <si>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</si>
  <si>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</si>
  <si>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</si>
  <si>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</si>
  <si>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</si>
  <si>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</si>
  <si>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</si>
  <si>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</si>
  <si>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</si>
  <si>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</si>
  <si>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</si>
  <si>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</si>
  <si>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</si>
  <si>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</si>
  <si>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</si>
  <si>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</si>
  <si>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</si>
  <si>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</si>
  <si>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</si>
  <si>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</si>
  <si>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</si>
  <si>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</si>
  <si>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</si>
  <si>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</si>
  <si>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</si>
  <si>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</si>
  <si>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</si>
  <si>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</si>
  <si>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</si>
  <si>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</si>
  <si>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</si>
  <si>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</si>
  <si>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</si>
  <si>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</si>
  <si>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</si>
  <si>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</si>
  <si>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</si>
  <si>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</si>
  <si>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</si>
  <si>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</si>
  <si>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</si>
  <si>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</si>
  <si>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</si>
  <si>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</si>
  <si>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</si>
  <si>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</si>
  <si>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</si>
  <si>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</si>
  <si>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</si>
  <si>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</si>
  <si>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</si>
  <si>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</si>
  <si>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</si>
  <si>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</si>
  <si>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</si>
  <si>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</si>
  <si>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</si>
  <si>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</si>
  <si>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</si>
  <si>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</si>
  <si>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</si>
  <si>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</si>
  <si>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</si>
  <si>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</si>
  <si>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</si>
  <si>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</si>
  <si>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</si>
  <si>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</si>
  <si>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</si>
  <si>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</si>
  <si>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</si>
  <si>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</si>
  <si>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</si>
  <si>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</si>
  <si>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</si>
  <si>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</si>
  <si>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</si>
  <si>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</si>
  <si>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</si>
  <si>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</si>
  <si>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</si>
  <si>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</si>
  <si>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</si>
  <si>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</si>
  <si>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</si>
  <si>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</si>
  <si>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</si>
  <si>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</si>
  <si>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</si>
  <si>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</si>
  <si>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</si>
  <si>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</si>
  <si>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</si>
  <si>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</si>
  <si>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</si>
  <si>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</si>
  <si>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</si>
  <si>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</si>
  <si>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</si>
  <si>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</si>
  <si>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</si>
  <si>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</si>
  <si>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</si>
  <si>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</si>
  <si>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</si>
  <si>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</si>
  <si>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</si>
  <si>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</si>
  <si>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</si>
  <si>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</si>
  <si>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</si>
  <si>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</si>
  <si>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</si>
  <si>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</si>
  <si>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</si>
  <si>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</si>
  <si>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</si>
  <si>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</si>
  <si>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</si>
  <si>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</si>
  <si>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</si>
  <si>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</si>
  <si>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</si>
  <si>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</si>
  <si>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</si>
  <si>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</si>
  <si>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</si>
  <si>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</si>
  <si>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</si>
  <si>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</si>
  <si>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</si>
  <si>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</si>
  <si>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</si>
  <si>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</si>
  <si>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</si>
  <si>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</si>
  <si>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</si>
  <si>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</si>
  <si>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</si>
  <si>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</si>
  <si>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</si>
  <si>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</si>
  <si>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</si>
  <si>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</si>
  <si>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</si>
  <si>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</si>
  <si>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</si>
  <si>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</si>
  <si>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</si>
  <si>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</si>
  <si>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</si>
  <si>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</si>
  <si>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</si>
  <si>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</si>
  <si>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</si>
  <si>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</si>
  <si>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</si>
  <si>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</si>
  <si>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</si>
  <si>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</si>
  <si>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</si>
  <si>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</si>
  <si>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</si>
  <si>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</si>
  <si>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</si>
  <si>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</si>
  <si>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</si>
  <si>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</si>
  <si>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</si>
  <si>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</si>
  <si>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</si>
  <si>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</si>
  <si>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</si>
  <si>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</si>
  <si>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</si>
  <si>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</si>
  <si>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</si>
  <si>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</si>
  <si>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</si>
  <si>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</si>
  <si>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</si>
  <si>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</si>
  <si>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</si>
  <si>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</si>
  <si>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</si>
  <si>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</si>
  <si>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</si>
  <si>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</si>
  <si>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</si>
  <si>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</si>
  <si>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</si>
  <si>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</si>
  <si>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</si>
  <si>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</si>
  <si>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</si>
  <si>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</si>
  <si>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</si>
  <si>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</si>
  <si>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</si>
  <si>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</si>
  <si>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</si>
  <si>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</si>
  <si>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</si>
  <si>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</si>
  <si>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</si>
  <si>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</si>
  <si>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</si>
  <si>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</si>
  <si>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</si>
  <si>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</si>
  <si>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</si>
  <si>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</si>
  <si>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</si>
  <si>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</si>
  <si>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</si>
  <si>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</si>
  <si>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</si>
  <si>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</si>
  <si>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</si>
  <si>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</si>
  <si>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</si>
  <si>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</si>
  <si>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</si>
  <si>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</si>
  <si>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</si>
  <si>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</si>
  <si>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</si>
  <si>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</si>
  <si>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</si>
  <si>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</si>
  <si>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</si>
  <si>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</si>
  <si>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</si>
  <si>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</si>
  <si>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</si>
  <si>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</si>
  <si>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</si>
  <si>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</si>
  <si>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</si>
  <si>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</si>
  <si>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</si>
  <si>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</si>
  <si>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</si>
  <si>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</si>
  <si>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</si>
  <si>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</si>
  <si>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</si>
  <si>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</si>
  <si>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</si>
  <si>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</si>
  <si>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</si>
  <si>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</si>
  <si>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</si>
  <si>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</si>
  <si>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</si>
  <si>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</si>
  <si>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</si>
  <si>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</si>
  <si>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</si>
  <si>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</si>
  <si>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</si>
  <si>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</si>
  <si>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</si>
  <si>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</si>
  <si>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</si>
  <si>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</si>
  <si>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</si>
  <si>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</si>
  <si>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</si>
  <si>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</si>
  <si>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</si>
  <si>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</si>
  <si>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</si>
  <si>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</si>
  <si>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</si>
  <si>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</si>
  <si>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</si>
  <si>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</si>
  <si>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</si>
  <si>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</si>
  <si>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</si>
  <si>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</si>
  <si>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</si>
  <si>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</si>
  <si>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</si>
  <si>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</si>
  <si>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</si>
  <si>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</si>
  <si>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</si>
  <si>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</si>
  <si>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</si>
  <si>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</si>
  <si>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</si>
  <si>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</si>
  <si>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</si>
  <si>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</si>
  <si>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</si>
  <si>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</si>
  <si>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</si>
  <si>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</si>
  <si>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</si>
  <si>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</si>
  <si>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</si>
  <si>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</si>
  <si>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</si>
  <si>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</si>
  <si>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</si>
  <si>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</si>
  <si>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</si>
  <si>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</si>
  <si>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</si>
  <si>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</si>
  <si>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</si>
  <si>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</si>
  <si>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</si>
  <si>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</si>
  <si>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</si>
  <si>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</si>
  <si>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</si>
  <si>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</si>
  <si>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</si>
  <si>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</si>
  <si>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</si>
  <si>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</si>
  <si>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</si>
  <si>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</si>
  <si>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</si>
  <si>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</si>
  <si>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</si>
  <si>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</si>
  <si>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</si>
  <si>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</si>
  <si>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</si>
  <si>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</si>
  <si>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</si>
  <si>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</si>
  <si>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</si>
  <si>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</si>
  <si>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</si>
  <si>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</si>
  <si>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</si>
  <si>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</si>
  <si>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</si>
  <si>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</si>
  <si>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</si>
  <si>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</si>
  <si>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</si>
  <si>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</si>
  <si>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</si>
  <si>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</si>
  <si>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</si>
  <si>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</si>
  <si>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</si>
  <si>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</si>
  <si>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</si>
  <si>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</si>
  <si>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</si>
  <si>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</si>
  <si>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</si>
  <si>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</si>
  <si>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</si>
  <si>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</si>
  <si>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</si>
  <si>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</si>
  <si>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</si>
  <si>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</si>
  <si>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</si>
  <si>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</si>
  <si>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</si>
  <si>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</si>
  <si>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</si>
  <si>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</si>
  <si>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</si>
  <si>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</si>
  <si>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</si>
  <si>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</si>
  <si>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</si>
  <si>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</si>
  <si>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</si>
  <si>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</si>
  <si>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</si>
  <si>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</si>
  <si>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</si>
  <si>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</si>
  <si>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</si>
  <si>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</si>
  <si>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</si>
  <si>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</si>
  <si>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</si>
  <si>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</si>
  <si>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</si>
  <si>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</si>
  <si>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</si>
  <si>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</si>
  <si>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</si>
  <si>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</si>
  <si>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</si>
  <si>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</si>
  <si>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</si>
  <si>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</si>
  <si>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</si>
  <si>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</si>
  <si>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</si>
  <si>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</si>
  <si>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</si>
  <si>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</si>
  <si>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</si>
  <si>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</si>
  <si>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</si>
  <si>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</si>
  <si>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</si>
  <si>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</si>
  <si>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</si>
  <si>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</si>
  <si>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</si>
  <si>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</si>
  <si>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</si>
  <si>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</si>
  <si>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</si>
  <si>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</si>
  <si>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</si>
  <si>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</si>
  <si>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</si>
  <si>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</si>
  <si>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</si>
  <si>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</si>
  <si>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</si>
  <si>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</si>
  <si>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</si>
  <si>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</si>
  <si>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</si>
  <si>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</si>
  <si>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</si>
  <si>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</si>
  <si>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</si>
  <si>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</si>
  <si>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</si>
  <si>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</si>
  <si>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</si>
  <si>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</si>
  <si>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</si>
  <si>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</si>
  <si>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</si>
  <si>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</si>
  <si>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</si>
  <si>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</si>
  <si>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</si>
  <si>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</si>
  <si>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</si>
  <si>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</si>
  <si>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</si>
  <si>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</si>
  <si>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</si>
  <si>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</si>
  <si>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</si>
  <si>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</si>
  <si>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</si>
  <si>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</si>
  <si>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</si>
  <si>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</si>
  <si>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</si>
  <si>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</si>
  <si>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</si>
  <si>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</si>
  <si>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</si>
  <si>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</si>
  <si>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</si>
  <si>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</si>
  <si>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</si>
  <si>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</si>
  <si>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</si>
  <si>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</si>
  <si>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</si>
  <si>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</si>
  <si>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</si>
  <si>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</si>
  <si>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</si>
  <si>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</si>
  <si>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</si>
  <si>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</si>
  <si>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</si>
  <si>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</si>
  <si>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</si>
  <si>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</si>
  <si>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</si>
  <si>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</si>
  <si>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</si>
  <si>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</si>
  <si>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</si>
  <si>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</si>
  <si>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</si>
  <si>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</si>
  <si>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</si>
  <si>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</si>
  <si>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</si>
  <si>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</si>
  <si>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</si>
  <si>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</si>
  <si>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</si>
  <si>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</si>
  <si>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</si>
  <si>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</si>
  <si>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</si>
  <si>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</si>
  <si>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</si>
  <si>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</si>
  <si>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</si>
  <si>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</si>
  <si>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</si>
  <si>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</si>
  <si>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</si>
  <si>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</si>
  <si>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</si>
  <si>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</si>
  <si>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</si>
  <si>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</si>
  <si>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</si>
  <si>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</si>
  <si>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</si>
  <si>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</si>
  <si>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</si>
  <si>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</si>
  <si>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</si>
  <si>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</si>
  <si>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</si>
  <si>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</si>
  <si>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</si>
  <si>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</si>
  <si>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</si>
  <si>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</si>
  <si>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</si>
  <si>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</si>
  <si>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</si>
  <si>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</si>
  <si>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</si>
  <si>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</si>
  <si>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</si>
  <si>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</si>
  <si>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</si>
  <si>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</si>
  <si>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</si>
  <si>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</si>
  <si>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</si>
  <si>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</si>
  <si>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</si>
  <si>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</si>
  <si>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</si>
  <si>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</si>
  <si>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</si>
  <si>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</si>
  <si>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</si>
  <si>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</si>
  <si>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</si>
  <si>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</si>
  <si>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</si>
  <si>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</si>
  <si>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</si>
  <si>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</si>
  <si>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</si>
  <si>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</si>
  <si>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</si>
  <si>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</si>
  <si>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</si>
  <si>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</si>
  <si>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</si>
  <si>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</si>
  <si>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</si>
  <si>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</si>
  <si>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</si>
  <si>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</si>
  <si>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</si>
  <si>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</si>
  <si>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</si>
  <si>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</si>
  <si>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</si>
  <si>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</si>
  <si>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</si>
  <si>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</si>
  <si>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</si>
  <si>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</si>
  <si>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</si>
  <si>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</si>
  <si>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</si>
  <si>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</si>
  <si>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</si>
  <si>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</si>
  <si>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</si>
  <si>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</si>
  <si>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</si>
  <si>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</si>
  <si>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</si>
  <si>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</si>
  <si>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</si>
  <si>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</si>
  <si>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</si>
  <si>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</si>
  <si>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</si>
  <si>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</si>
  <si>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</si>
  <si>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</si>
  <si>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</si>
  <si>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</si>
  <si>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</si>
  <si>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</si>
  <si>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</si>
  <si>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</si>
  <si>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</si>
  <si>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</si>
  <si>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</si>
  <si>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</si>
  <si>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</si>
  <si>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</si>
  <si>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</si>
  <si>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</si>
  <si>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</si>
  <si>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</si>
  <si>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</si>
  <si>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</si>
  <si>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</si>
  <si>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</si>
  <si>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</si>
  <si>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</si>
  <si>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</si>
  <si>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</si>
  <si>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</si>
  <si>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</si>
  <si>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</si>
  <si>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</si>
  <si>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</si>
  <si>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</si>
  <si>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</si>
  <si>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</si>
  <si>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</si>
  <si>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</si>
  <si>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</si>
  <si>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</si>
  <si>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</si>
  <si>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</si>
  <si>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</si>
  <si>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</si>
  <si>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</si>
  <si>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</si>
  <si>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</si>
  <si>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</si>
  <si>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</si>
  <si>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</si>
  <si>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</si>
  <si>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</si>
  <si>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</si>
  <si>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</si>
  <si>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</si>
  <si>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</si>
  <si>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</si>
  <si>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</si>
  <si>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</si>
  <si>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</si>
  <si>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</si>
  <si>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</si>
  <si>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</si>
  <si>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</si>
  <si>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</si>
  <si>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</si>
  <si>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</si>
  <si>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</si>
  <si>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</si>
  <si>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</si>
  <si>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</si>
  <si>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</si>
  <si>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</si>
  <si>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</si>
  <si>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</si>
  <si>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</si>
  <si>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</si>
  <si>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</si>
  <si>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</si>
  <si>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</si>
  <si>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</si>
  <si>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</si>
  <si>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</si>
  <si>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</si>
  <si>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</si>
  <si>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</si>
  <si>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</si>
  <si>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</si>
  <si>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</si>
  <si>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</si>
  <si>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</si>
  <si>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</si>
  <si>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</si>
  <si>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</si>
  <si>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</si>
  <si>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</si>
  <si>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</si>
  <si>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</si>
  <si>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</si>
  <si>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</si>
  <si>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</si>
  <si>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</si>
  <si>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</si>
  <si>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</si>
  <si>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</si>
  <si>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</si>
  <si>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</si>
  <si>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</si>
  <si>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</si>
  <si>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</si>
  <si>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</si>
  <si>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</si>
  <si>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</si>
  <si>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</si>
  <si>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</si>
  <si>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</si>
  <si>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</si>
  <si>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</si>
  <si>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</si>
  <si>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</si>
  <si>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</si>
  <si>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</si>
  <si>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</si>
  <si>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</si>
  <si>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</si>
  <si>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</si>
  <si>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</si>
  <si>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</si>
  <si>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</si>
  <si>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</si>
  <si>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</si>
  <si>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</si>
  <si>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</si>
  <si>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</si>
  <si>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</si>
  <si>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</si>
  <si>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</si>
  <si>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</si>
  <si>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</si>
  <si>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</si>
  <si>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</si>
  <si>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</si>
  <si>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</si>
  <si>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</si>
  <si>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</si>
  <si>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</si>
  <si>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</si>
  <si>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</si>
  <si>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</si>
  <si>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</si>
  <si>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</si>
  <si>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</si>
  <si>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</si>
  <si>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</si>
  <si>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</si>
  <si>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</si>
  <si>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</si>
  <si>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</si>
  <si>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</si>
  <si>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</si>
  <si>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</si>
  <si>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</si>
  <si>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</si>
  <si>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</si>
  <si>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</si>
  <si>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</si>
  <si>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</si>
  <si>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</si>
  <si>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</si>
  <si>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</si>
  <si>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</si>
  <si>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</si>
  <si>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</si>
  <si>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</si>
  <si>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</si>
  <si>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</si>
  <si>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</si>
  <si>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</si>
  <si>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</si>
  <si>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</si>
  <si>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</si>
  <si>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</si>
  <si>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</si>
  <si>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</si>
  <si>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</si>
  <si>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</si>
  <si>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</si>
  <si>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</si>
  <si>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</si>
  <si>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</si>
  <si>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</si>
  <si>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</si>
  <si>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</si>
  <si>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</si>
  <si>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</si>
  <si>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</si>
  <si>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</si>
  <si>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</si>
  <si>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</si>
  <si>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</si>
  <si>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</si>
  <si>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</si>
  <si>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</si>
  <si>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</si>
  <si>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</si>
  <si>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</si>
  <si>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</si>
  <si>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</si>
  <si>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</si>
  <si>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</si>
  <si>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</si>
  <si>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</si>
  <si>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</si>
  <si>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</si>
  <si>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</si>
  <si>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</si>
  <si>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</si>
  <si>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</si>
  <si>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</si>
  <si>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</si>
  <si>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</si>
  <si>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</si>
  <si>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</si>
  <si>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</si>
  <si>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</si>
  <si>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</si>
  <si>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</si>
  <si>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</si>
  <si>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</si>
  <si>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</si>
  <si>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</si>
  <si>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</si>
  <si>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</si>
  <si>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</si>
  <si>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</si>
  <si>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</si>
  <si>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</si>
  <si>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</si>
  <si>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</si>
  <si>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</si>
  <si>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</si>
  <si>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</si>
  <si>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</si>
  <si>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</si>
  <si>
    <t>Akademia Górniczo-Hutnicza im. Stanisława Staszica w Krakowie</t>
  </si>
  <si>
    <t>Politechnika Wrocławska</t>
  </si>
  <si>
    <t>Politechnika Śląska</t>
  </si>
  <si>
    <t>Politechnika Poznańska</t>
  </si>
  <si>
    <t>Politechnika Lubelska</t>
  </si>
  <si>
    <t>Zachodniopomorski Uniwersytet Technologiczny w Szczecinie</t>
  </si>
  <si>
    <t>Politechnika Krakowska im. Tadeusza Kościuszki</t>
  </si>
  <si>
    <t>Politechnika Częstochowska</t>
  </si>
  <si>
    <t>Wojskowa Akademia Techniczna im. Jarosława Dąbrowskiego w Warszawie</t>
  </si>
  <si>
    <t>Polsko-Japońska Akademia Technik Komputerowych w Warszawie</t>
  </si>
  <si>
    <t>Politechnika Świętokrzyska w Kielcach</t>
  </si>
  <si>
    <t>Politechnika Białostocka</t>
  </si>
  <si>
    <t>Politechnika Rzeszowska im. Ignacego Łukasiewicza</t>
  </si>
  <si>
    <t>Politechnika Opolska</t>
  </si>
  <si>
    <t>Uniwersytet Morski w Gdyni</t>
  </si>
  <si>
    <t>Politechnika Koszalińska</t>
  </si>
  <si>
    <t>Uniwersytet Technologiczno-Humanistyczny im. Kazimierza Pułaskiego w Radomiu</t>
  </si>
  <si>
    <t>Akademia Techniczno-Humanistyczna w Bielsku-Białej</t>
  </si>
  <si>
    <t>Akademia Morska w Szczecinie</t>
  </si>
  <si>
    <t>Uczelnie techniczne w Polsce wg klasyfikacji Perspektywy 2021</t>
  </si>
  <si>
    <t>Uniwersytet Technologiczno-Przyrodniczy w Bydgoszczy im. Jana i Jędrzeja Śniadeckich</t>
  </si>
  <si>
    <t>IWRA</t>
  </si>
  <si>
    <t>wartości statystyki p dwustronnej</t>
  </si>
  <si>
    <t>wartości statystyki p jednostronnej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</si>
</sst>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zł&quot;_-;\-* #,##0.00\ &quot;zł&quot;_-;_-* &quot;-&quot;??\ &quot;zł&quot;_-;_-@_-"/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  <numFmt numFmtId="168" formatCode="0.0%"/>
    <numFmt numFmtId="169" formatCode="_-* #,##0.00\ &quot;zł&quot;_-;\-* #,##0.00\ &quot;zł&quot;_-;_-* &quot;-&quot;?\ &quot;zł&quot;_-;_-@_-"/>
  </numFmts>
  <fonts count="18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2" fillId="0" borderId="0"/>
    <xf numFmtId="9" fontId="6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  <xf numFmtId="44" fontId="0" fillId="0" borderId="0" xfId="3" applyFont="1"/>
    <xf numFmtId="168" fontId="0" fillId="0" borderId="0" xfId="2" applyNumberFormat="1" applyFont="1"/>
    <xf numFmtId="169" fontId="0" fillId="0" borderId="0" xfId="0" applyNumberFormat="1"/>
  </cellXfs>
  <cellStyles count="4">
    <cellStyle name="Normalny" xfId="0" builtinId="0"/>
    <cellStyle name="Normalny 2" xfId="1" xr:uid="{B583D91A-72FD-4F8D-9274-2D4BD9705AA5}"/>
    <cellStyle name="Procentowy" xfId="2" builtinId="5"/>
    <cellStyle name="Walutowy" xfId="3" builtinId="4"/>
  </cellStyles>
  <dxfs count="5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11</xdr:col>
      <xdr:colOff>744950</xdr:colOff>
      <xdr:row>257</xdr:row>
      <xdr:rowOff>179387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411159</xdr:colOff>
      <xdr:row>319</xdr:row>
      <xdr:rowOff>36511</xdr:rowOff>
    </xdr:from>
    <xdr:to>
      <xdr:col>21</xdr:col>
      <xdr:colOff>269559</xdr:colOff>
      <xdr:row>329</xdr:row>
      <xdr:rowOff>29423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54">
      <pivotArea dataOnly="0" labelOnly="1" fieldPosition="0">
        <references count="1">
          <reference field="116" count="1">
            <x v="5"/>
          </reference>
        </references>
      </pivotArea>
    </format>
    <format dxfId="553">
      <pivotArea dataOnly="0" labelOnly="1" fieldPosition="0">
        <references count="1">
          <reference field="116" count="1">
            <x v="7"/>
          </reference>
        </references>
      </pivotArea>
    </format>
    <format dxfId="552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557">
      <pivotArea dataOnly="0" labelOnly="1" fieldPosition="0">
        <references count="1">
          <reference field="34" count="1">
            <x v="9"/>
          </reference>
        </references>
      </pivotArea>
    </format>
    <format dxfId="556">
      <pivotArea dataOnly="0" labelOnly="1" fieldPosition="0">
        <references count="1">
          <reference field="34" count="1">
            <x v="21"/>
          </reference>
        </references>
      </pivotArea>
    </format>
    <format dxfId="555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558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561">
      <pivotArea dataOnly="0" labelOnly="1" fieldPosition="0">
        <references count="1">
          <reference field="159" count="1">
            <x v="4"/>
          </reference>
        </references>
      </pivotArea>
    </format>
    <format dxfId="560">
      <pivotArea dataOnly="0" labelOnly="1" fieldPosition="0">
        <references count="1">
          <reference field="159" count="1">
            <x v="8"/>
          </reference>
        </references>
      </pivotArea>
    </format>
    <format dxfId="559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562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565">
      <pivotArea dataOnly="0" labelOnly="1" fieldPosition="0">
        <references count="1">
          <reference field="59" count="1">
            <x v="1"/>
          </reference>
        </references>
      </pivotArea>
    </format>
    <format dxfId="564">
      <pivotArea dataOnly="0" labelOnly="1" fieldPosition="0">
        <references count="1">
          <reference field="59" count="1">
            <x v="3"/>
          </reference>
        </references>
      </pivotArea>
    </format>
    <format dxfId="563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8">
      <pivotArea dataOnly="0" labelOnly="1" fieldPosition="0">
        <references count="1">
          <reference field="105" count="1">
            <x v="1"/>
          </reference>
        </references>
      </pivotArea>
    </format>
    <format dxfId="567">
      <pivotArea dataOnly="0" labelOnly="1" fieldPosition="0">
        <references count="1">
          <reference field="105" count="1">
            <x v="2"/>
          </reference>
        </references>
      </pivotArea>
    </format>
    <format dxfId="566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571">
      <pivotArea dataOnly="0" labelOnly="1" fieldPosition="0">
        <references count="1">
          <reference field="59" count="1">
            <x v="1"/>
          </reference>
        </references>
      </pivotArea>
    </format>
    <format dxfId="570">
      <pivotArea dataOnly="0" labelOnly="1" fieldPosition="0">
        <references count="1">
          <reference field="59" count="1">
            <x v="3"/>
          </reference>
        </references>
      </pivotArea>
    </format>
    <format dxfId="569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574">
      <pivotArea dataOnly="0" labelOnly="1" fieldPosition="0">
        <references count="1">
          <reference field="17" count="1">
            <x v="3"/>
          </reference>
        </references>
      </pivotArea>
    </format>
    <format dxfId="573">
      <pivotArea dataOnly="0" labelOnly="1" fieldPosition="0">
        <references count="1">
          <reference field="17" count="1">
            <x v="1"/>
          </reference>
        </references>
      </pivotArea>
    </format>
    <format dxfId="572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77">
      <pivotArea dataOnly="0" labelOnly="1" fieldPosition="0">
        <references count="1">
          <reference field="17" count="1">
            <x v="3"/>
          </reference>
        </references>
      </pivotArea>
    </format>
    <format dxfId="576">
      <pivotArea dataOnly="0" labelOnly="1" fieldPosition="0">
        <references count="1">
          <reference field="17" count="1">
            <x v="1"/>
          </reference>
        </references>
      </pivotArea>
    </format>
    <format dxfId="575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6" type="button" dataOnly="0" labelOnly="1" outline="0" axis="axisRow" fieldPosition="0"/>
    </format>
    <format dxfId="353">
      <pivotArea dataOnly="0" labelOnly="1" fieldPosition="0">
        <references count="1">
          <reference field="16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15" type="button" dataOnly="0" labelOnly="1" outline="0" axis="axisRow" fieldPosition="0"/>
    </format>
    <format dxfId="359">
      <pivotArea dataOnly="0" labelOnly="1" fieldPosition="0">
        <references count="1">
          <reference field="115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6" type="button" dataOnly="0" labelOnly="1" outline="0" axis="axisRow" fieldPosition="0"/>
    </format>
    <format dxfId="365">
      <pivotArea dataOnly="0" labelOnly="1" fieldPosition="0">
        <references count="1">
          <reference field="156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33" type="button" dataOnly="0" labelOnly="1" outline="0" axis="axisRow" fieldPosition="0"/>
    </format>
    <format dxfId="371">
      <pivotArea dataOnly="0" labelOnly="1" fieldPosition="0">
        <references count="1">
          <reference field="33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26" type="button" dataOnly="0" labelOnly="1" outline="0" axis="axisRow" fieldPosition="0"/>
    </format>
    <format dxfId="377">
      <pivotArea dataOnly="0" labelOnly="1" fieldPosition="0">
        <references count="1">
          <reference field="126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57" type="button" dataOnly="0" labelOnly="1" outline="0" axis="axisRow" fieldPosition="0"/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04" type="button" dataOnly="0" labelOnly="1" outline="0" axis="axisRow" fieldPosition="0"/>
    </format>
    <format dxfId="388">
      <pivotArea dataOnly="0" labelOnly="1" fieldPosition="0">
        <references count="1">
          <reference field="104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83" type="button" dataOnly="0" labelOnly="1" outline="0" axis="axisRow" fieldPosition="0"/>
    </format>
    <format dxfId="394">
      <pivotArea dataOnly="0" labelOnly="1" fieldPosition="0">
        <references count="1">
          <reference field="183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57" type="button" dataOnly="0" labelOnly="1" outline="0" axis="axisRow" fieldPosition="0"/>
    </format>
    <format dxfId="400">
      <pivotArea dataOnly="0" labelOnly="1" fieldPosition="0">
        <references count="1">
          <reference field="57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 totalsRowFunction="average" totalsRowCellStyle="Walutowy"/>
    <tableColumn id="4" xr3:uid="{A0309F08-BA8A-4AFD-8E90-9AE52B0C697D}" name="Wartości_po3latach" totalsRowFunction="average" totalsRowCellStyle="Walutowy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5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50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9">
      <totalsRowFormula>COUNTA((P3:P135))</totalsRowFormula>
    </tableColumn>
    <tableColumn id="14" xr3:uid="{A75D7BB0-BDD4-4F9E-BFE1-A35FFDAA2A35}" name="Czy jesteś studentem uczelni wyższej?" totalsRowFunction="custom" dataDxfId="548" totalsRowDxfId="547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6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5">
      <totalsRowFormula>COUNTA((S3:S135))</totalsRowFormula>
    </tableColumn>
    <tableColumn id="17" xr3:uid="{C6F68B54-181D-4E6B-90DE-3758AC28643F}" name="Jak się nazywa kierunek, na którym studiujesz?" totalsRowFunction="custom" totalsRowDxfId="544">
      <totalsRowFormula>COUNTA((T3:T135))</totalsRowFormula>
    </tableColumn>
    <tableColumn id="18" xr3:uid="{4009F8D5-0845-4794-BD7B-DEDD90E1035F}" name="Moja satysfakcja z usług edukacyjnych ocenianej uczelni jest wysoka." totalsRowFunction="custom" totalsRowDxfId="543">
      <totalsRowFormula>COUNTA((U3:U135))</totalsRowFormula>
    </tableColumn>
    <tableColumn id="222" xr3:uid="{4792975C-5801-41EA-B0D7-2B851A981D0D}" name="SatysfStudWartość" dataDxfId="542" totalsRowDxfId="541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540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539">
      <totalsRowFormula>COUNTA((X3:X135))</totalsRowFormula>
    </tableColumn>
    <tableColumn id="21" xr3:uid="{29A03634-DD01-47E7-9082-570B2CBA75AC}" name="Kolumna1" totalsRowFunction="custom" totalsRowDxfId="538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537">
      <totalsRowFormula>COUNTA((Z3:Z135))</totalsRowFormula>
    </tableColumn>
    <tableColumn id="23" xr3:uid="{62967F23-9856-4DFD-AADC-42AC36B2CDB1}" name="w 3 lata po ukończeniu studiów : wybierz wartość z listy rozwijanej" totalsRowFunction="custom" totalsRowDxfId="536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535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534">
      <totalsRowFormula>COUNTA((AC3:AC135))</totalsRowFormula>
    </tableColumn>
    <tableColumn id="26" xr3:uid="{86CB3A73-27F1-4FCF-B9E3-8D590DC2DB33}" name="Jakie elementy lub cechy sprawiały, że Tobie studiowało się źle?" totalsRowFunction="custom" totalsRowDxfId="533">
      <totalsRowFormula>COUNTA((AD3:AD135))</totalsRowFormula>
    </tableColumn>
    <tableColumn id="27" xr3:uid="{8DCB6BDF-C860-4D73-8953-D14EF0C8F0AA}" name="Jakiego rodzaju są Twoje studia?" totalsRowFunction="custom" totalsRowDxfId="532">
      <totalsRowFormula>COUNTA((AE3:AE135))</totalsRowFormula>
    </tableColumn>
    <tableColumn id="28" xr3:uid="{F292FE47-988D-4A95-932D-2E3B34B7BF0B}" name="Pole dodatkowe" totalsRowFunction="custom" totalsRowDxfId="531">
      <totalsRowFormula>COUNTA((AF3:AF135))</totalsRowFormula>
    </tableColumn>
    <tableColumn id="29" xr3:uid="{4225184D-873A-4CF3-B8D1-575C3D6A2435}" name="Na którym semestrze studiujesz obecnie?" totalsRowFunction="custom" totalsRowDxfId="530">
      <totalsRowFormula>COUNTA((AG3:AG135))</totalsRowFormula>
    </tableColumn>
    <tableColumn id="30" xr3:uid="{41979390-06F4-463C-ADB5-F98E8C311CBA}" name="Czy jesteś absolwentem uczelni wyższej?" totalsRowFunction="custom" dataDxfId="529" totalsRowDxfId="528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527">
      <totalsRowFormula>COUNTA((AI3:AI135))</totalsRowFormula>
    </tableColumn>
    <tableColumn id="216" xr3:uid="{72DEEBC7-088A-46A4-9999-AE96ED74030A}" name="KategoriaUczelni" dataDxfId="526" totalsRowDxfId="525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4" totalsRowDxfId="523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2" totalsRowDxfId="521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20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9">
      <totalsRowFormula>COUNTA((AN3:AN135))</totalsRowFormula>
    </tableColumn>
    <tableColumn id="34" xr3:uid="{B85DD2EE-D5F2-46D3-9E33-DA992576E185}" name="Jak się nazywa kierunek, który ukończyłaś/eś?" totalsRowFunction="custom" totalsRowDxfId="518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517">
      <totalsRowFormula>COUNTA((AP3:AP135))</totalsRowFormula>
    </tableColumn>
    <tableColumn id="223" xr3:uid="{8E290C56-759E-4EF2-800B-F5AC9AAB26CF}" name="SatysfAbsolwWart" dataDxfId="516" totalsRowDxfId="51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51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51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51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51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509">
      <totalsRowFormula>COUNTA((AW3:AW135))</totalsRowFormula>
    </tableColumn>
    <tableColumn id="220" xr3:uid="{54692C01-1A8E-48C6-834D-1A017E52E260}" name="Wartości_po1roku" dataDxfId="508" totalsRowDxfId="50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6">
      <totalsRowFormula>COUNTA((AY3:AY135))</totalsRowFormula>
    </tableColumn>
    <tableColumn id="221" xr3:uid="{B0D9CA2D-728F-4121-B4FD-C2576FA19644}" name="Wartości_po3latach" dataDxfId="505" totalsRowDxfId="504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3">
      <totalsRowFormula>COUNTA((BA3:BA135))</totalsRowFormula>
    </tableColumn>
    <tableColumn id="44" xr3:uid="{6B48263B-8F26-4FBA-9F9A-424993C5E3ED}" name="Co wpływało na twoją satysfakcję ze studiowania?_x000a_" totalsRowFunction="custom" totalsRowDxfId="502">
      <totalsRowFormula>COUNTA((BB3:BB135))</totalsRowFormula>
    </tableColumn>
    <tableColumn id="45" xr3:uid="{52ED1FC9-CD2D-42A5-B204-567F0483F099}" name="Kolumna6" totalsRowFunction="custom" totalsRowDxfId="501">
      <totalsRowFormula>COUNTA((BC3:BC135))</totalsRowFormula>
    </tableColumn>
    <tableColumn id="46" xr3:uid="{3D74590B-7E93-443E-BE1C-FD99ECE16017}" name="Jakiego rodzaju były Twoje studia?" totalsRowFunction="custom" totalsRowDxfId="500">
      <totalsRowFormula>COUNTA((BD3:BD135))</totalsRowFormula>
    </tableColumn>
    <tableColumn id="47" xr3:uid="{E8CA34F5-D9E4-418D-8BF9-050444C4061E}" name="Pole dodatkowe7" totalsRowFunction="custom" totalsRowDxfId="499">
      <totalsRowFormula>COUNTA((BE3:BE135))</totalsRowFormula>
    </tableColumn>
    <tableColumn id="48" xr3:uid="{A48EA897-6002-486C-94A2-3071DE7EB5AD}" name="Czy jesteś rodzicem / opiekunem absolwenta uczelni wyższej?" totalsRowFunction="custom" dataDxfId="498" totalsRowDxfId="497">
      <totalsRowFormula>COUNTA((BF3:BF135))</totalsRowFormula>
    </tableColumn>
    <tableColumn id="49" xr3:uid="{FEE5A281-6D4B-4D31-93CD-509A968E7773}" name="Uczelnie ilu podopiecznych będziesz oceniać?" totalsRowFunction="custom" totalsRowDxfId="496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5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4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493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492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491">
      <totalsRowFormula>COUNTA((BL3:BL135))</totalsRowFormula>
    </tableColumn>
    <tableColumn id="229" xr3:uid="{20F32ECE-2750-4BEE-9346-5FCF3ACE3E59}" name="SatysfRodz1Wart" dataDxfId="490" totalsRowDxfId="489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488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87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6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5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4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83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82">
      <totalsRowFormula>COUNTA((BT3:BT135))</totalsRowFormula>
    </tableColumn>
    <tableColumn id="62" xr3:uid="{F0DE0B1C-928B-4581-8D63-11188CD95233}" name="Pole dodatkowe10" totalsRowFunction="custom" totalsRowDxfId="481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0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79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8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77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76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475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474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3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2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1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0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69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468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467">
      <totalsRowFormula>COUNTA((CI3:CI135))</totalsRowFormula>
    </tableColumn>
    <tableColumn id="77" xr3:uid="{C2670D09-B14E-48CE-8D3B-FD4F08474C2E}" name="Pole dodatkowe23" totalsRowFunction="custom" totalsRowDxfId="466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5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464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3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2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461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460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459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58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57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6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5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4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453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452">
      <totalsRowFormula>COUNTA((CX3:CX135))</totalsRowFormula>
    </tableColumn>
    <tableColumn id="92" xr3:uid="{86B9680A-4D70-4DFA-8189-827F813E4B73}" name="Pole dodatkowe37" totalsRowFunction="custom" totalsRowDxfId="451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0">
      <totalsRowFormula>COUNTA((CZ3:CZ135))</totalsRowFormula>
    </tableColumn>
    <tableColumn id="94" xr3:uid="{BA461F2C-93E1-4AB3-B06B-BCD05B9B9AA2}" name="Czy jesteś aktualnie pracownikiem administracyjnym uczelni wyższej?" totalsRowFunction="custom" dataDxfId="449" totalsRowDxfId="448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447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6" totalsRowDxfId="445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444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3" totalsRowDxfId="442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441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439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43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7" totalsRowDxfId="436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435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34">
      <totalsRowFormula>COUNTA((HN3:HN135))</totalsRowFormula>
    </tableColumn>
    <tableColumn id="207" xr3:uid="{2B31368C-8BB4-45F5-A368-4A4E1AFFFE2E}" name="Rok urodzenia" totalsRowFunction="custom" totalsRowDxfId="433">
      <totalsRowFormula>COUNTA((HO3:HO135))</totalsRowFormula>
    </tableColumn>
    <tableColumn id="215" xr3:uid="{0DA27BC3-BCA7-4CF6-A54C-77E28EA17827}" name="GrupaWiekowa" dataDxfId="432" totalsRowDxfId="43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0">
      <totalsRowFormula>COUNTA((HQ3:HQ135))</totalsRowFormula>
    </tableColumn>
    <tableColumn id="209" xr3:uid="{40C0F4A2-88CA-4804-AB61-0C883C5C9CF7}" name="Pole dodatkowe52" totalsRowFunction="custom" totalsRowDxfId="429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28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27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26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2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23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22"/>
    <tableColumn id="2" xr3:uid="{011F8DAE-7C60-444B-B4A2-78D05A325532}" name="Kategoria uczelni" dataDxfId="421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19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18">
  <autoFilter ref="C56:J180" xr:uid="{5D26DE38-F7A2-4F97-87CE-56F2D813A5B5}"/>
  <tableColumns count="8">
    <tableColumn id="1" xr3:uid="{87EDC6F7-8950-491A-8CAF-CF6610BCA33B}" name="Poziom istotności / _x000a_stopnie swobody" dataDxfId="41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16">
  <autoFilter ref="F44:G51" xr:uid="{0B0D128A-46C3-497C-A070-B19EDC90314A}"/>
  <tableColumns count="2">
    <tableColumn id="1" xr3:uid="{85BFDFE9-FEF0-48BD-8D34-235474A93582}" name="Wartość graniczna" dataDxfId="415"/>
    <tableColumn id="2" xr3:uid="{1807328A-696A-4241-94CB-E1EC739F6F81}" name="Interpretacja średniej" dataDxfId="4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13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12" totalsRowDxfId="4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0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0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07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06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05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04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AA966"/>
  <sheetViews>
    <sheetView tabSelected="1" topLeftCell="D298" workbookViewId="0">
      <selection activeCell="Q315" sqref="Q315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12" max="12" width="28.59765625" customWidth="1"/>
    <col min="17" max="17" width="25.79687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35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  <c r="G784" s="81">
        <f>SUBTOTAL(101,AbsDoKorelacji[Wartości_po1roku])</f>
        <v>2380.7339449541282</v>
      </c>
      <c r="H784" s="81">
        <f>SUBTOTAL(101,AbsDoKorelacji[Wartości_po3latach])</f>
        <v>3540</v>
      </c>
    </row>
    <row r="785" spans="1:27" x14ac:dyDescent="0.45">
      <c r="C785" s="82">
        <f>C784/120</f>
        <v>0.94166666666666665</v>
      </c>
      <c r="D785" s="82">
        <f>D784/120</f>
        <v>0.95</v>
      </c>
      <c r="F785" s="20" t="s">
        <v>2539</v>
      </c>
      <c r="G785" s="83">
        <f>C785*AbsDoKorelacji[[#Totals],[Wartości_po1roku]]</f>
        <v>2241.8577981651374</v>
      </c>
      <c r="H785" s="83">
        <f>D785*AbsDoKorelacji[[#Totals],[Wartości_po3latach]]</f>
        <v>3363</v>
      </c>
    </row>
    <row r="786" spans="1:27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7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7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7" x14ac:dyDescent="0.45">
      <c r="A789" s="20" t="s">
        <v>2462</v>
      </c>
      <c r="C789" s="82">
        <f>C787/$B787</f>
        <v>0.90384615384615385</v>
      </c>
      <c r="D789" s="82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7" x14ac:dyDescent="0.45">
      <c r="A790" s="20" t="s">
        <v>2463</v>
      </c>
      <c r="C790" s="82">
        <f>C788/$B788</f>
        <v>0.97058823529411764</v>
      </c>
      <c r="D790" s="82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7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X791" s="20" t="s">
        <v>2493</v>
      </c>
      <c r="Y791">
        <f>VLOOKUP(Y792-2,Tabl_tStudenta[],5,0)</f>
        <v>1.9802722492729716</v>
      </c>
      <c r="Z791">
        <f>VLOOKUP(Z792-2,Tabl_tStudenta[],5,0)</f>
        <v>1.996564418952312</v>
      </c>
      <c r="AA791">
        <f>VLOOKUP(AA792-2,Tabl_tStudenta[],5,0)</f>
        <v>2.0085591121007611</v>
      </c>
    </row>
    <row r="792" spans="1:27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X792" s="20" t="s">
        <v>2491</v>
      </c>
      <c r="Y792">
        <v>120</v>
      </c>
      <c r="Z792">
        <v>68</v>
      </c>
      <c r="AA792">
        <v>52</v>
      </c>
    </row>
    <row r="793" spans="1:27" x14ac:dyDescent="0.45">
      <c r="E793" s="20"/>
      <c r="G793" s="54"/>
      <c r="H793" s="54"/>
      <c r="X793" s="20"/>
    </row>
    <row r="794" spans="1:27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2541</v>
      </c>
      <c r="L794" s="57"/>
      <c r="M794" s="57" t="s">
        <v>2488</v>
      </c>
      <c r="N794" s="57" t="s">
        <v>2487</v>
      </c>
      <c r="O794" s="57" t="s">
        <v>2486</v>
      </c>
      <c r="Q794" s="57" t="s">
        <v>2540</v>
      </c>
      <c r="R794" s="57"/>
      <c r="S794" s="57" t="s">
        <v>2488</v>
      </c>
      <c r="T794" s="57" t="s">
        <v>2487</v>
      </c>
      <c r="U794" s="57" t="s">
        <v>2486</v>
      </c>
      <c r="W794" s="29" t="s">
        <v>2492</v>
      </c>
      <c r="X794" s="29"/>
      <c r="Y794" s="29" t="s">
        <v>2488</v>
      </c>
      <c r="Z794" s="29" t="s">
        <v>2487</v>
      </c>
      <c r="AA794" s="29" t="s">
        <v>2486</v>
      </c>
    </row>
    <row r="795" spans="1:27" x14ac:dyDescent="0.45">
      <c r="E795" s="29"/>
      <c r="F795" s="29"/>
      <c r="G795" s="56">
        <v>0.59240000000000004</v>
      </c>
      <c r="H795" s="29"/>
      <c r="I795" s="29"/>
      <c r="K795" s="57"/>
      <c r="L795" s="57"/>
      <c r="M795" s="58">
        <f>TDIST(Y795,Y$792-2,1)</f>
        <v>5.1270864765473836E-13</v>
      </c>
      <c r="N795" s="57"/>
      <c r="O795" s="57"/>
      <c r="Q795" s="57"/>
      <c r="R795" s="57"/>
      <c r="S795" s="58">
        <f t="shared" ref="S795:S804" si="185">TDIST(Y795,Y$792-2,2)</f>
        <v>1.0254172953094767E-12</v>
      </c>
      <c r="T795" s="57"/>
      <c r="U795" s="57"/>
      <c r="W795" s="29"/>
      <c r="X795" s="29"/>
      <c r="Y795" s="60">
        <f>(G795*SQRT(120-2))/(SQRT(1-G795^2))</f>
        <v>7.9875369717106537</v>
      </c>
      <c r="Z795" s="29"/>
      <c r="AA795" s="29"/>
    </row>
    <row r="796" spans="1:27" x14ac:dyDescent="0.45">
      <c r="E796" s="29" t="s">
        <v>2499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2499</v>
      </c>
      <c r="L796" s="57"/>
      <c r="M796" s="58">
        <f t="shared" ref="M796:M799" si="186">TDIST(Y796,Y$792-2,1)</f>
        <v>0.21692817875953851</v>
      </c>
      <c r="N796" s="57"/>
      <c r="O796" s="57"/>
      <c r="Q796" s="57" t="s">
        <v>2499</v>
      </c>
      <c r="R796" s="57"/>
      <c r="S796" s="58">
        <f t="shared" si="185"/>
        <v>0.43385635751907703</v>
      </c>
      <c r="T796" s="57"/>
      <c r="U796" s="57"/>
      <c r="W796" s="29" t="s">
        <v>2499</v>
      </c>
      <c r="X796" s="29"/>
      <c r="Y796" s="60">
        <f>(G796*SQRT(Y$792-2))/(SQRT(1-G796^2))</f>
        <v>0.78529187569981829</v>
      </c>
      <c r="Z796" s="29"/>
      <c r="AA796" s="29"/>
    </row>
    <row r="797" spans="1:27" x14ac:dyDescent="0.45">
      <c r="E797" s="29" t="s">
        <v>2498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2498</v>
      </c>
      <c r="L797" s="57"/>
      <c r="M797" s="58">
        <f t="shared" si="186"/>
        <v>0.38199517622720691</v>
      </c>
      <c r="N797" s="57"/>
      <c r="O797" s="57"/>
      <c r="Q797" s="57" t="s">
        <v>2498</v>
      </c>
      <c r="R797" s="57"/>
      <c r="S797" s="58">
        <f t="shared" si="185"/>
        <v>0.76399035245441382</v>
      </c>
      <c r="T797" s="57"/>
      <c r="U797" s="57"/>
      <c r="W797" s="29" t="s">
        <v>2498</v>
      </c>
      <c r="X797" s="29"/>
      <c r="Y797" s="60">
        <f>(G797*SQRT(Y$792-2))/(SQRT(1-G797^2))</f>
        <v>0.30093936452396997</v>
      </c>
      <c r="Z797" s="29"/>
      <c r="AA797" s="29"/>
    </row>
    <row r="798" spans="1:27" x14ac:dyDescent="0.45">
      <c r="E798" s="29" t="s">
        <v>2496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2496</v>
      </c>
      <c r="L798" s="57"/>
      <c r="M798" s="58">
        <f t="shared" si="186"/>
        <v>2.1452344334929083E-2</v>
      </c>
      <c r="N798" s="57"/>
      <c r="O798" s="57"/>
      <c r="Q798" s="57" t="s">
        <v>2496</v>
      </c>
      <c r="R798" s="57"/>
      <c r="S798" s="58">
        <f t="shared" si="185"/>
        <v>4.2904688669858165E-2</v>
      </c>
      <c r="T798" s="57"/>
      <c r="U798" s="57"/>
      <c r="W798" s="29" t="s">
        <v>2496</v>
      </c>
      <c r="X798" s="29"/>
      <c r="Y798" s="60">
        <f>(G798*SQRT(Y$792-2))/(SQRT(1-G798^2))</f>
        <v>2.0467423947082883</v>
      </c>
      <c r="Z798" s="29"/>
      <c r="AA798" s="29"/>
    </row>
    <row r="799" spans="1:27" x14ac:dyDescent="0.45">
      <c r="E799" s="29" t="s">
        <v>2495</v>
      </c>
      <c r="F799" s="29"/>
      <c r="G799" s="56">
        <f>CORREL(AbsDoKorelacji[CzyTechnicznaWartości],AbsDoKorelacji[Zatrudnienie w 1 roku])</f>
        <v>-0.14111319761359137</v>
      </c>
      <c r="H799" s="29"/>
      <c r="I799" s="29"/>
      <c r="K799" s="57" t="s">
        <v>2495</v>
      </c>
      <c r="L799" s="57"/>
      <c r="M799" s="58">
        <f t="shared" si="186"/>
        <v>6.2104893005296626E-2</v>
      </c>
      <c r="N799" s="57"/>
      <c r="O799" s="57"/>
      <c r="Q799" s="57" t="s">
        <v>2495</v>
      </c>
      <c r="R799" s="57"/>
      <c r="S799" s="58">
        <f t="shared" si="185"/>
        <v>0.12420978601059325</v>
      </c>
      <c r="T799" s="57"/>
      <c r="U799" s="57"/>
      <c r="W799" s="29" t="s">
        <v>2495</v>
      </c>
      <c r="X799" s="29"/>
      <c r="Y799" s="59">
        <f>(-G799*SQRT(Y$792-2))/(SQRT(1-G799^2))</f>
        <v>1.5483755606400784</v>
      </c>
      <c r="Z799" s="29"/>
      <c r="AA799" s="29"/>
    </row>
    <row r="800" spans="1:27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TDIST(Y800,Y$792-2,1)</f>
        <v>1.4176756600298717E-29</v>
      </c>
      <c r="N800" s="58">
        <f t="shared" ref="N800:O800" si="187">TDIST(Z800,Z$792-2,1)</f>
        <v>4.2235048785096556E-16</v>
      </c>
      <c r="O800" s="58">
        <f t="shared" si="187"/>
        <v>6.2518341546350782E-15</v>
      </c>
      <c r="Q800" s="57" t="s">
        <v>2483</v>
      </c>
      <c r="R800" s="57"/>
      <c r="S800" s="58">
        <f t="shared" si="185"/>
        <v>2.8353513200597434E-29</v>
      </c>
      <c r="T800" s="58">
        <f t="shared" ref="T800:U804" si="188">TDIST(Z800,Z$792-2,2)</f>
        <v>8.4470097570193112E-16</v>
      </c>
      <c r="U800" s="58">
        <f t="shared" si="188"/>
        <v>1.2503668309270156E-14</v>
      </c>
      <c r="W800" s="29" t="s">
        <v>2483</v>
      </c>
      <c r="X800" s="29"/>
      <c r="Y800" s="56">
        <f>(G800*SQRT(Y$792-2))/(SQRT(1-G800^2))</f>
        <v>15.071510858957884</v>
      </c>
      <c r="Z800" s="56">
        <f>(H800*SQRT(Z$792-2))/(SQRT(1-H800^2))</f>
        <v>10.549171094224954</v>
      </c>
      <c r="AA800" s="56">
        <f>(I800*SQRT(AA$792-2))/(SQRT(1-I800^2))</f>
        <v>10.769687582316882</v>
      </c>
    </row>
    <row r="801" spans="2:27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56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 t="shared" ref="M801:M804" si="189">TDIST(Y801,Y$792-2,1)</f>
        <v>0.24124781055745376</v>
      </c>
      <c r="N801" s="58">
        <f t="shared" ref="N801:N804" si="190">TDIST(Z801,Z$792-2,1)</f>
        <v>0.17444506555403932</v>
      </c>
      <c r="O801" s="58">
        <f t="shared" ref="O801:O804" si="191">TDIST(AA801,AA$792-2,1)</f>
        <v>5.2204839479722133E-2</v>
      </c>
      <c r="Q801" s="57" t="s">
        <v>2481</v>
      </c>
      <c r="R801" s="57"/>
      <c r="S801" s="58">
        <f t="shared" si="185"/>
        <v>0.48249562111490751</v>
      </c>
      <c r="T801" s="58">
        <f t="shared" si="188"/>
        <v>0.34889013110807865</v>
      </c>
      <c r="U801" s="58">
        <f t="shared" si="188"/>
        <v>0.10440967895944427</v>
      </c>
      <c r="W801" s="29" t="s">
        <v>2481</v>
      </c>
      <c r="X801" s="29"/>
      <c r="Y801" s="56">
        <f>(G801*SQRT(Y$792-2))/(SQRT(1-G801^2))</f>
        <v>0.7045224769883236</v>
      </c>
      <c r="Z801" s="59">
        <f>(-H801*SQRT(Z$792-2))/(SQRT(1-H801^2))</f>
        <v>0.94345302747167392</v>
      </c>
      <c r="AA801" s="56">
        <f>(I801*SQRT(AA$792-2))/(SQRT(1-I801^2))</f>
        <v>1.6539181205242088</v>
      </c>
    </row>
    <row r="802" spans="2:27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 t="shared" si="189"/>
        <v>0.39610065975030084</v>
      </c>
      <c r="N802" s="58">
        <f t="shared" si="190"/>
        <v>0.20017764187496928</v>
      </c>
      <c r="O802" s="58">
        <f t="shared" si="191"/>
        <v>0.12245857310565558</v>
      </c>
      <c r="Q802" s="57" t="s">
        <v>2482</v>
      </c>
      <c r="R802" s="57"/>
      <c r="S802" s="58">
        <f t="shared" si="185"/>
        <v>0.79220131950060169</v>
      </c>
      <c r="T802" s="58">
        <f t="shared" si="188"/>
        <v>0.40035528374993856</v>
      </c>
      <c r="U802" s="58">
        <f t="shared" si="188"/>
        <v>0.24491714621131117</v>
      </c>
      <c r="W802" s="29" t="s">
        <v>2482</v>
      </c>
      <c r="X802" s="29"/>
      <c r="Y802" s="56">
        <f>(G802*SQRT(Y$792-2))/(SQRT(1-G802^2))</f>
        <v>0.26405087600039223</v>
      </c>
      <c r="Z802" s="59">
        <f>(-H802*SQRT(Z$792-2))/(SQRT(1-H802^2))</f>
        <v>0.84645932897035481</v>
      </c>
      <c r="AA802" s="56">
        <f>(I802*SQRT(AA$792-2))/(SQRT(1-I802^2))</f>
        <v>1.1766235853995293</v>
      </c>
    </row>
    <row r="803" spans="2:27" x14ac:dyDescent="0.45">
      <c r="E803" s="29" t="s">
        <v>2500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2500</v>
      </c>
      <c r="L803" s="57"/>
      <c r="M803" s="58">
        <f t="shared" si="189"/>
        <v>0.40118499715079475</v>
      </c>
      <c r="N803" s="58">
        <f t="shared" si="190"/>
        <v>0.17444506555403932</v>
      </c>
      <c r="O803" s="58">
        <f t="shared" si="191"/>
        <v>0.31112407852181057</v>
      </c>
      <c r="Q803" s="57" t="s">
        <v>2500</v>
      </c>
      <c r="R803" s="57"/>
      <c r="S803" s="58">
        <f t="shared" si="185"/>
        <v>0.80236999430158951</v>
      </c>
      <c r="T803" s="58">
        <f t="shared" si="188"/>
        <v>0.34889013110807865</v>
      </c>
      <c r="U803" s="58">
        <f t="shared" si="188"/>
        <v>0.62224815704362113</v>
      </c>
      <c r="W803" s="29" t="s">
        <v>2500</v>
      </c>
      <c r="X803" s="29"/>
      <c r="Y803" s="59">
        <f>(-G803*SQRT(Y$792-2))/(SQRT(1-G803^2))</f>
        <v>0.25084529009202855</v>
      </c>
      <c r="Z803" s="59">
        <f>(-H803*SQRT(Z$792-2))/(SQRT(1-H803^2))</f>
        <v>0.94345302747167392</v>
      </c>
      <c r="AA803" s="56">
        <f>(I803*SQRT(AA$792-2))/(SQRT(1-I803^2))</f>
        <v>0.49574250286535948</v>
      </c>
    </row>
    <row r="804" spans="2:27" x14ac:dyDescent="0.45">
      <c r="E804" s="29" t="s">
        <v>2501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2501</v>
      </c>
      <c r="L804" s="57"/>
      <c r="M804" s="58">
        <f t="shared" si="189"/>
        <v>0.2845353284095099</v>
      </c>
      <c r="N804" s="58">
        <f t="shared" si="190"/>
        <v>0.20017764187496928</v>
      </c>
      <c r="O804" s="58">
        <f t="shared" si="191"/>
        <v>0.16485050476188207</v>
      </c>
      <c r="Q804" s="57" t="s">
        <v>2501</v>
      </c>
      <c r="R804" s="57"/>
      <c r="S804" s="58">
        <f t="shared" si="185"/>
        <v>0.5690706568190198</v>
      </c>
      <c r="T804" s="58">
        <f t="shared" si="188"/>
        <v>0.40035528374993856</v>
      </c>
      <c r="U804" s="58">
        <f t="shared" si="188"/>
        <v>0.32970100952376413</v>
      </c>
      <c r="W804" s="29" t="s">
        <v>2501</v>
      </c>
      <c r="X804" s="29"/>
      <c r="Y804" s="56">
        <f>(G804*SQRT(Y$792-2))/(SQRT(1-G804^2))</f>
        <v>0.57102199094143868</v>
      </c>
      <c r="Z804" s="59">
        <f>(-H804*SQRT(Z$792-2))/(SQRT(1-H804^2))</f>
        <v>0.84645932897035481</v>
      </c>
      <c r="AA804" s="56">
        <f>(I804*SQRT(AA$792-2))/(SQRT(1-I804^2))</f>
        <v>0.98431279834421403</v>
      </c>
    </row>
    <row r="805" spans="2:27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57"/>
      <c r="R805" s="57"/>
      <c r="S805" s="58"/>
      <c r="T805" s="58"/>
      <c r="U805" s="58"/>
      <c r="W805" s="29"/>
      <c r="X805" s="29"/>
      <c r="Y805" s="56"/>
      <c r="Z805" s="56"/>
      <c r="AA805" s="56"/>
    </row>
    <row r="806" spans="2:27" x14ac:dyDescent="0.45">
      <c r="E806" s="29" t="s">
        <v>2497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2497</v>
      </c>
      <c r="L806" s="57"/>
      <c r="M806" s="58">
        <f t="shared" ref="M806:M811" si="192">TDIST(Y806,Y$792-2,1)</f>
        <v>4.7993904307291251E-4</v>
      </c>
      <c r="N806" s="58"/>
      <c r="O806" s="58"/>
      <c r="Q806" s="57" t="s">
        <v>2497</v>
      </c>
      <c r="R806" s="57"/>
      <c r="S806" s="58">
        <f t="shared" ref="S806:S811" si="193">TDIST(Y806,Y$792-2,2)</f>
        <v>9.5987808614582501E-4</v>
      </c>
      <c r="T806" s="58"/>
      <c r="U806" s="58"/>
      <c r="W806" s="29" t="s">
        <v>2497</v>
      </c>
      <c r="X806" s="29"/>
      <c r="Y806" s="59">
        <f>(G806*SQRT(Y$792-2))/(SQRT(1-G806^2))</f>
        <v>3.3872443530156273</v>
      </c>
      <c r="Z806" s="56"/>
      <c r="AA806" s="56"/>
    </row>
    <row r="807" spans="2:27" x14ac:dyDescent="0.45">
      <c r="E807" s="29" t="s">
        <v>2494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2494</v>
      </c>
      <c r="L807" s="57"/>
      <c r="M807" s="58">
        <f t="shared" si="192"/>
        <v>0.12011522434790524</v>
      </c>
      <c r="N807" s="58"/>
      <c r="O807" s="58"/>
      <c r="Q807" s="57" t="s">
        <v>2494</v>
      </c>
      <c r="R807" s="57"/>
      <c r="S807" s="58">
        <f t="shared" si="193"/>
        <v>0.24023044869581048</v>
      </c>
      <c r="T807" s="58"/>
      <c r="U807" s="58"/>
      <c r="W807" s="29" t="s">
        <v>2494</v>
      </c>
      <c r="X807" s="29"/>
      <c r="Y807" s="59">
        <f>(-G807*SQRT(Y$792-2))/(SQRT(1-G807^2))</f>
        <v>1.1803613904428563</v>
      </c>
      <c r="Z807" s="56"/>
      <c r="AA807" s="56"/>
    </row>
    <row r="808" spans="2:27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 t="shared" si="192"/>
        <v>3.575577801955656E-2</v>
      </c>
      <c r="N808" s="58">
        <f t="shared" ref="N808:N811" si="194">TDIST(Z808,Z$792-2,1)</f>
        <v>0.36431561273126845</v>
      </c>
      <c r="O808" s="58">
        <f t="shared" ref="O808:O811" si="195">TDIST(AA808,AA$792-2,1)</f>
        <v>2.6045268174875864E-2</v>
      </c>
      <c r="Q808" s="57" t="s">
        <v>2484</v>
      </c>
      <c r="R808" s="57"/>
      <c r="S808" s="58">
        <f t="shared" si="193"/>
        <v>7.1511556039113119E-2</v>
      </c>
      <c r="T808" s="58">
        <f t="shared" ref="T808:U811" si="196">TDIST(Z808,Z$792-2,2)</f>
        <v>0.72863122546253689</v>
      </c>
      <c r="U808" s="58">
        <f t="shared" si="196"/>
        <v>5.2090536349751727E-2</v>
      </c>
      <c r="W808" s="29" t="s">
        <v>2484</v>
      </c>
      <c r="X808" s="29"/>
      <c r="Y808" s="56">
        <f t="shared" ref="Y808:AA809" si="197">(G808*SQRT(Y$792-2))/(SQRT(1-G808^2))</f>
        <v>1.8185812586767252</v>
      </c>
      <c r="Z808" s="56">
        <f t="shared" si="197"/>
        <v>0.34842337310198052</v>
      </c>
      <c r="AA808" s="56">
        <f t="shared" si="197"/>
        <v>1.9898469660249269</v>
      </c>
    </row>
    <row r="809" spans="2:27" x14ac:dyDescent="0.45">
      <c r="E809" s="29" t="s">
        <v>2485</v>
      </c>
      <c r="F809" s="29"/>
      <c r="G809" s="56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 t="shared" si="192"/>
        <v>8.9796661485215978E-2</v>
      </c>
      <c r="N809" s="58">
        <f t="shared" si="194"/>
        <v>0.5</v>
      </c>
      <c r="O809" s="58">
        <f t="shared" si="195"/>
        <v>3.0213077997184076E-2</v>
      </c>
      <c r="Q809" s="57" t="s">
        <v>2485</v>
      </c>
      <c r="R809" s="57"/>
      <c r="S809" s="58">
        <f t="shared" si="193"/>
        <v>0.17959332297043196</v>
      </c>
      <c r="T809" s="58">
        <f t="shared" si="196"/>
        <v>1</v>
      </c>
      <c r="U809" s="58">
        <f t="shared" si="196"/>
        <v>6.0426155994368153E-2</v>
      </c>
      <c r="W809" s="29" t="s">
        <v>2485</v>
      </c>
      <c r="X809" s="29"/>
      <c r="Y809" s="56">
        <f t="shared" si="197"/>
        <v>1.3500205387784321</v>
      </c>
      <c r="Z809" s="56">
        <f t="shared" si="197"/>
        <v>8.1240384046359614E-28</v>
      </c>
      <c r="AA809" s="56">
        <f t="shared" si="197"/>
        <v>1.921127005846345</v>
      </c>
    </row>
    <row r="810" spans="2:27" x14ac:dyDescent="0.45">
      <c r="E810" s="29" t="s">
        <v>2502</v>
      </c>
      <c r="G810" s="61">
        <f>CORREL(AbsDoKorelacji[Satysfakcja_wartości],AbsDoKorelacji[Zatrudnienie w 3 lata])</f>
        <v>-1.0071324637885785E-3</v>
      </c>
      <c r="H810" s="56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2502</v>
      </c>
      <c r="L810" s="57"/>
      <c r="M810" s="58">
        <f t="shared" si="192"/>
        <v>0.49564479057116362</v>
      </c>
      <c r="N810" s="58">
        <f t="shared" si="194"/>
        <v>8.1219030500755726E-2</v>
      </c>
      <c r="O810" s="58">
        <f t="shared" si="195"/>
        <v>0.21422160184817757</v>
      </c>
      <c r="Q810" s="57" t="s">
        <v>2502</v>
      </c>
      <c r="R810" s="57"/>
      <c r="S810" s="58">
        <f t="shared" si="193"/>
        <v>0.99128958114232724</v>
      </c>
      <c r="T810" s="58">
        <f t="shared" si="196"/>
        <v>0.16243806100151145</v>
      </c>
      <c r="U810" s="58">
        <f t="shared" si="196"/>
        <v>0.42844320369635513</v>
      </c>
      <c r="W810" s="29" t="s">
        <v>2502</v>
      </c>
      <c r="X810" s="29"/>
      <c r="Y810" s="59">
        <f>(-G810*SQRT(Y$792-2))/(SQRT(1-G810^2))</f>
        <v>1.0940264428139916E-2</v>
      </c>
      <c r="Z810" s="59">
        <f>(-H810*SQRT(Z$792-2))/(SQRT(1-H810^2))</f>
        <v>1.4127147363694994</v>
      </c>
      <c r="AA810" s="56">
        <f>(I810*SQRT(AA$792-2))/(SQRT(1-I810^2))</f>
        <v>0.79834994667917247</v>
      </c>
    </row>
    <row r="811" spans="2:27" x14ac:dyDescent="0.45">
      <c r="E811" s="29" t="s">
        <v>2503</v>
      </c>
      <c r="G811" s="56">
        <f>CORREL(AbsDoKorelacji[Wartości_po3latach],AbsDoKorelacji[Zatrudnienie w 3 lata])</f>
        <v>0.1429120984825096</v>
      </c>
      <c r="H811" s="56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2503</v>
      </c>
      <c r="L811" s="57"/>
      <c r="M811" s="58">
        <f t="shared" si="192"/>
        <v>5.9718445388437506E-2</v>
      </c>
      <c r="N811" s="58">
        <f t="shared" si="194"/>
        <v>8.6480612598144546E-2</v>
      </c>
      <c r="O811" s="58">
        <f t="shared" si="195"/>
        <v>1.4420300340865968E-2</v>
      </c>
      <c r="Q811" s="57" t="s">
        <v>2503</v>
      </c>
      <c r="R811" s="57"/>
      <c r="S811" s="58">
        <f t="shared" si="193"/>
        <v>0.11943689077687501</v>
      </c>
      <c r="T811" s="58">
        <f t="shared" si="196"/>
        <v>0.17296122519628909</v>
      </c>
      <c r="U811" s="58">
        <f t="shared" si="196"/>
        <v>2.8840600681731936E-2</v>
      </c>
      <c r="W811" s="29" t="s">
        <v>2503</v>
      </c>
      <c r="X811" s="29"/>
      <c r="Y811" s="56">
        <f>(G811*SQRT(Y$792-2))/(SQRT(1-G811^2))</f>
        <v>1.5685230406526101</v>
      </c>
      <c r="Z811" s="59">
        <f>(-H811*SQRT(Z$792-2))/(SQRT(1-H811^2))</f>
        <v>1.3776624361037419</v>
      </c>
      <c r="AA811" s="56">
        <f>(I811*SQRT(AA$792-2))/(SQRT(1-I811^2))</f>
        <v>2.2505931005107738</v>
      </c>
    </row>
    <row r="813" spans="2:27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7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7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7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2500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2501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2502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2503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2501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2500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2502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2503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77" t="s">
        <v>2296</v>
      </c>
      <c r="C1" s="13"/>
    </row>
    <row r="3" spans="1:14" x14ac:dyDescent="0.45">
      <c r="A3" s="15" t="s">
        <v>2279</v>
      </c>
      <c r="B3" s="14" t="s">
        <v>2504</v>
      </c>
      <c r="D3" s="15" t="s">
        <v>2504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14">
        <v>1</v>
      </c>
      <c r="D4" s="15" t="s">
        <v>2279</v>
      </c>
      <c r="E4" s="9" t="s">
        <v>2282</v>
      </c>
      <c r="F4" s="80" t="s">
        <v>445</v>
      </c>
      <c r="G4" s="18" t="s">
        <v>179</v>
      </c>
      <c r="H4" s="18" t="s">
        <v>1439</v>
      </c>
      <c r="I4" s="18" t="s">
        <v>160</v>
      </c>
      <c r="J4" s="78" t="s">
        <v>223</v>
      </c>
      <c r="K4" s="79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74" t="s">
        <v>191</v>
      </c>
      <c r="B5" s="62">
        <v>1</v>
      </c>
      <c r="D5" s="16">
        <v>2</v>
      </c>
      <c r="E5" s="9"/>
      <c r="F5" s="18"/>
      <c r="G5" s="18"/>
      <c r="H5" s="18"/>
      <c r="I5" s="18"/>
      <c r="J5" s="18"/>
      <c r="K5" s="18"/>
      <c r="L5" s="18">
        <v>1</v>
      </c>
      <c r="M5" s="18"/>
      <c r="N5" s="14">
        <v>1</v>
      </c>
    </row>
    <row r="6" spans="1:14" x14ac:dyDescent="0.45">
      <c r="A6" s="17" t="s">
        <v>179</v>
      </c>
      <c r="B6" s="62">
        <v>1</v>
      </c>
      <c r="D6" s="17">
        <v>3</v>
      </c>
      <c r="E6" s="64"/>
      <c r="F6" s="65"/>
      <c r="G6" s="65"/>
      <c r="H6" s="65"/>
      <c r="I6" s="65">
        <v>1</v>
      </c>
      <c r="J6" s="65"/>
      <c r="K6" s="65"/>
      <c r="L6" s="65"/>
      <c r="M6" s="65"/>
      <c r="N6" s="62">
        <v>1</v>
      </c>
    </row>
    <row r="7" spans="1:14" x14ac:dyDescent="0.45">
      <c r="A7" s="75" t="s">
        <v>223</v>
      </c>
      <c r="B7" s="62">
        <v>1</v>
      </c>
      <c r="D7" s="17">
        <v>4</v>
      </c>
      <c r="E7" s="64"/>
      <c r="F7" s="65"/>
      <c r="G7" s="65"/>
      <c r="H7" s="65">
        <v>1</v>
      </c>
      <c r="I7" s="65"/>
      <c r="J7" s="65">
        <v>1</v>
      </c>
      <c r="K7" s="65"/>
      <c r="L7" s="65"/>
      <c r="M7" s="65"/>
      <c r="N7" s="62">
        <v>2</v>
      </c>
    </row>
    <row r="8" spans="1:14" x14ac:dyDescent="0.45">
      <c r="A8" s="76" t="s">
        <v>445</v>
      </c>
      <c r="B8" s="62">
        <v>7</v>
      </c>
      <c r="D8" s="17">
        <v>5</v>
      </c>
      <c r="E8" s="64"/>
      <c r="F8" s="65">
        <v>2</v>
      </c>
      <c r="G8" s="65">
        <v>1</v>
      </c>
      <c r="H8" s="65"/>
      <c r="I8" s="65"/>
      <c r="J8" s="65"/>
      <c r="K8" s="65">
        <v>1</v>
      </c>
      <c r="L8" s="65"/>
      <c r="M8" s="65">
        <v>1</v>
      </c>
      <c r="N8" s="62">
        <v>5</v>
      </c>
    </row>
    <row r="9" spans="1:14" x14ac:dyDescent="0.45">
      <c r="A9" s="17" t="s">
        <v>813</v>
      </c>
      <c r="B9" s="62">
        <v>1</v>
      </c>
      <c r="D9" s="17">
        <v>6</v>
      </c>
      <c r="E9" s="64"/>
      <c r="F9" s="65">
        <v>2</v>
      </c>
      <c r="G9" s="65"/>
      <c r="H9" s="65"/>
      <c r="I9" s="65"/>
      <c r="J9" s="65"/>
      <c r="K9" s="65"/>
      <c r="L9" s="65"/>
      <c r="M9" s="65"/>
      <c r="N9" s="62">
        <v>2</v>
      </c>
    </row>
    <row r="10" spans="1:14" x14ac:dyDescent="0.45">
      <c r="A10" s="17" t="s">
        <v>160</v>
      </c>
      <c r="B10" s="62">
        <v>1</v>
      </c>
      <c r="D10" s="17">
        <v>7</v>
      </c>
      <c r="E10" s="64"/>
      <c r="F10" s="65">
        <v>3</v>
      </c>
      <c r="G10" s="65"/>
      <c r="H10" s="65"/>
      <c r="I10" s="65"/>
      <c r="J10" s="65"/>
      <c r="K10" s="65"/>
      <c r="L10" s="65"/>
      <c r="M10" s="65"/>
      <c r="N10" s="62">
        <v>3</v>
      </c>
    </row>
    <row r="11" spans="1:14" x14ac:dyDescent="0.45">
      <c r="A11" s="17" t="s">
        <v>1439</v>
      </c>
      <c r="B11" s="62">
        <v>1</v>
      </c>
      <c r="D11" s="17" t="s">
        <v>2516</v>
      </c>
      <c r="E11" s="64">
        <v>119</v>
      </c>
      <c r="F11" s="65"/>
      <c r="G11" s="65"/>
      <c r="H11" s="65"/>
      <c r="I11" s="65"/>
      <c r="J11" s="65"/>
      <c r="K11" s="65"/>
      <c r="L11" s="65"/>
      <c r="M11" s="65"/>
      <c r="N11" s="62">
        <v>119</v>
      </c>
    </row>
    <row r="12" spans="1:14" x14ac:dyDescent="0.45">
      <c r="A12" s="17" t="s">
        <v>2282</v>
      </c>
      <c r="B12" s="62">
        <v>119</v>
      </c>
      <c r="D12" s="63" t="s">
        <v>2280</v>
      </c>
      <c r="E12" s="66">
        <v>119</v>
      </c>
      <c r="F12" s="67">
        <v>7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1</v>
      </c>
      <c r="N12" s="13">
        <v>133</v>
      </c>
    </row>
    <row r="13" spans="1:14" x14ac:dyDescent="0.45">
      <c r="A13" s="63" t="s">
        <v>2280</v>
      </c>
      <c r="B13" s="13">
        <v>133</v>
      </c>
    </row>
    <row r="15" spans="1:14" x14ac:dyDescent="0.45">
      <c r="A15" s="77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14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2">
        <v>2</v>
      </c>
      <c r="D19" s="16">
        <v>1</v>
      </c>
      <c r="E19" s="9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4">
        <v>1</v>
      </c>
    </row>
    <row r="20" spans="1:36" x14ac:dyDescent="0.45">
      <c r="A20" s="17" t="s">
        <v>234</v>
      </c>
      <c r="B20" s="62">
        <v>3</v>
      </c>
      <c r="D20" s="17">
        <v>2</v>
      </c>
      <c r="E20" s="64">
        <v>3</v>
      </c>
      <c r="F20" s="65">
        <v>2</v>
      </c>
      <c r="G20" s="65"/>
      <c r="H20" s="65"/>
      <c r="I20" s="65"/>
      <c r="J20" s="65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2">
        <v>6</v>
      </c>
    </row>
    <row r="21" spans="1:36" x14ac:dyDescent="0.45">
      <c r="A21" s="17" t="s">
        <v>2270</v>
      </c>
      <c r="B21" s="62">
        <v>1</v>
      </c>
      <c r="D21" s="17">
        <v>3</v>
      </c>
      <c r="E21" s="64">
        <v>2</v>
      </c>
      <c r="F21" s="65">
        <v>5</v>
      </c>
      <c r="G21" s="65"/>
      <c r="H21" s="65"/>
      <c r="I21" s="65"/>
      <c r="J21" s="65">
        <v>2</v>
      </c>
      <c r="K21" s="65"/>
      <c r="L21" s="65"/>
      <c r="M21" s="65"/>
      <c r="N21" s="65"/>
      <c r="O21" s="65"/>
      <c r="P21" s="65">
        <v>1</v>
      </c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>
        <v>1</v>
      </c>
      <c r="AG21" s="65"/>
      <c r="AH21" s="65"/>
      <c r="AI21" s="65"/>
      <c r="AJ21" s="62">
        <v>12</v>
      </c>
    </row>
    <row r="22" spans="1:36" x14ac:dyDescent="0.45">
      <c r="A22" s="17" t="s">
        <v>2269</v>
      </c>
      <c r="B22" s="62">
        <v>1</v>
      </c>
      <c r="D22" s="17">
        <v>4</v>
      </c>
      <c r="E22" s="64">
        <v>3</v>
      </c>
      <c r="F22" s="65">
        <v>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>
        <v>1</v>
      </c>
      <c r="AI22" s="65"/>
      <c r="AJ22" s="62">
        <v>8</v>
      </c>
    </row>
    <row r="23" spans="1:36" x14ac:dyDescent="0.45">
      <c r="A23" s="17" t="s">
        <v>2268</v>
      </c>
      <c r="B23" s="62">
        <v>1</v>
      </c>
      <c r="D23" s="17">
        <v>5</v>
      </c>
      <c r="E23" s="64">
        <v>11</v>
      </c>
      <c r="F23" s="65">
        <v>8</v>
      </c>
      <c r="G23" s="65"/>
      <c r="H23" s="65">
        <v>3</v>
      </c>
      <c r="I23" s="65"/>
      <c r="J23" s="65"/>
      <c r="K23" s="65">
        <v>1</v>
      </c>
      <c r="L23" s="65">
        <v>1</v>
      </c>
      <c r="M23" s="65"/>
      <c r="N23" s="65">
        <v>1</v>
      </c>
      <c r="O23" s="65"/>
      <c r="P23" s="65">
        <v>1</v>
      </c>
      <c r="Q23" s="65"/>
      <c r="R23" s="65">
        <v>1</v>
      </c>
      <c r="S23" s="65"/>
      <c r="T23" s="65"/>
      <c r="U23" s="65">
        <v>1</v>
      </c>
      <c r="V23" s="65"/>
      <c r="W23" s="65"/>
      <c r="X23" s="65"/>
      <c r="Y23" s="65"/>
      <c r="Z23" s="65">
        <v>1</v>
      </c>
      <c r="AA23" s="65"/>
      <c r="AB23" s="65"/>
      <c r="AC23" s="65">
        <v>1</v>
      </c>
      <c r="AD23" s="65"/>
      <c r="AE23" s="65">
        <v>1</v>
      </c>
      <c r="AF23" s="65"/>
      <c r="AG23" s="65"/>
      <c r="AH23" s="65"/>
      <c r="AI23" s="65">
        <v>1</v>
      </c>
      <c r="AJ23" s="62">
        <v>32</v>
      </c>
    </row>
    <row r="24" spans="1:36" x14ac:dyDescent="0.45">
      <c r="A24" s="17" t="s">
        <v>995</v>
      </c>
      <c r="B24" s="62">
        <v>1</v>
      </c>
      <c r="D24" s="17">
        <v>6</v>
      </c>
      <c r="E24" s="64">
        <v>18</v>
      </c>
      <c r="F24" s="65">
        <v>7</v>
      </c>
      <c r="G24" s="65"/>
      <c r="H24" s="65">
        <v>3</v>
      </c>
      <c r="I24" s="65">
        <v>2</v>
      </c>
      <c r="J24" s="65">
        <v>1</v>
      </c>
      <c r="K24" s="65">
        <v>1</v>
      </c>
      <c r="L24" s="65">
        <v>1</v>
      </c>
      <c r="M24" s="65"/>
      <c r="N24" s="65">
        <v>1</v>
      </c>
      <c r="O24" s="65">
        <v>2</v>
      </c>
      <c r="P24" s="65"/>
      <c r="Q24" s="65">
        <v>1</v>
      </c>
      <c r="R24" s="65">
        <v>1</v>
      </c>
      <c r="S24" s="65">
        <v>1</v>
      </c>
      <c r="T24" s="65"/>
      <c r="U24" s="65"/>
      <c r="V24" s="65"/>
      <c r="W24" s="65">
        <v>1</v>
      </c>
      <c r="X24" s="65">
        <v>1</v>
      </c>
      <c r="Y24" s="65"/>
      <c r="Z24" s="65"/>
      <c r="AA24" s="65">
        <v>1</v>
      </c>
      <c r="AB24" s="65"/>
      <c r="AC24" s="65"/>
      <c r="AD24" s="65"/>
      <c r="AE24" s="65"/>
      <c r="AF24" s="65"/>
      <c r="AG24" s="65">
        <v>1</v>
      </c>
      <c r="AH24" s="65"/>
      <c r="AI24" s="65"/>
      <c r="AJ24" s="62">
        <v>43</v>
      </c>
    </row>
    <row r="25" spans="1:36" x14ac:dyDescent="0.45">
      <c r="A25" s="17" t="s">
        <v>1461</v>
      </c>
      <c r="B25" s="62">
        <v>2</v>
      </c>
      <c r="D25" s="17">
        <v>7</v>
      </c>
      <c r="E25" s="64">
        <v>7</v>
      </c>
      <c r="F25" s="65">
        <v>1</v>
      </c>
      <c r="G25" s="65"/>
      <c r="H25" s="65">
        <v>2</v>
      </c>
      <c r="I25" s="65">
        <v>1</v>
      </c>
      <c r="J25" s="65"/>
      <c r="K25" s="65"/>
      <c r="L25" s="65"/>
      <c r="M25" s="65">
        <v>1</v>
      </c>
      <c r="N25" s="65"/>
      <c r="O25" s="65"/>
      <c r="P25" s="65"/>
      <c r="Q25" s="65">
        <v>1</v>
      </c>
      <c r="R25" s="65"/>
      <c r="S25" s="65"/>
      <c r="T25" s="65"/>
      <c r="U25" s="65"/>
      <c r="V25" s="65">
        <v>1</v>
      </c>
      <c r="W25" s="65"/>
      <c r="X25" s="65"/>
      <c r="Y25" s="65">
        <v>1</v>
      </c>
      <c r="Z25" s="65"/>
      <c r="AA25" s="65"/>
      <c r="AB25" s="65">
        <v>1</v>
      </c>
      <c r="AC25" s="65"/>
      <c r="AD25" s="65">
        <v>1</v>
      </c>
      <c r="AE25" s="65"/>
      <c r="AF25" s="65"/>
      <c r="AG25" s="65"/>
      <c r="AH25" s="65"/>
      <c r="AI25" s="65"/>
      <c r="AJ25" s="62">
        <v>17</v>
      </c>
    </row>
    <row r="26" spans="1:36" x14ac:dyDescent="0.45">
      <c r="A26" s="17" t="s">
        <v>428</v>
      </c>
      <c r="B26" s="62">
        <v>2</v>
      </c>
      <c r="D26" s="17" t="s">
        <v>2329</v>
      </c>
      <c r="E26" s="64"/>
      <c r="F26" s="65">
        <v>1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2">
        <v>1</v>
      </c>
    </row>
    <row r="27" spans="1:36" x14ac:dyDescent="0.45">
      <c r="A27" s="74" t="s">
        <v>191</v>
      </c>
      <c r="B27" s="62">
        <v>45</v>
      </c>
      <c r="D27" s="17" t="s">
        <v>2516</v>
      </c>
      <c r="E27" s="64"/>
      <c r="F27" s="65"/>
      <c r="G27" s="65">
        <v>13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2">
        <v>13</v>
      </c>
    </row>
    <row r="28" spans="1:36" x14ac:dyDescent="0.45">
      <c r="A28" s="17" t="s">
        <v>2318</v>
      </c>
      <c r="B28" s="62">
        <v>1</v>
      </c>
      <c r="D28" s="63" t="s">
        <v>2280</v>
      </c>
      <c r="E28" s="66">
        <v>45</v>
      </c>
      <c r="F28" s="67">
        <v>28</v>
      </c>
      <c r="G28" s="67">
        <v>13</v>
      </c>
      <c r="H28" s="67">
        <v>8</v>
      </c>
      <c r="I28" s="67">
        <v>3</v>
      </c>
      <c r="J28" s="67">
        <v>3</v>
      </c>
      <c r="K28" s="67">
        <v>2</v>
      </c>
      <c r="L28" s="67">
        <v>2</v>
      </c>
      <c r="M28" s="67">
        <v>2</v>
      </c>
      <c r="N28" s="67">
        <v>2</v>
      </c>
      <c r="O28" s="67">
        <v>2</v>
      </c>
      <c r="P28" s="67">
        <v>2</v>
      </c>
      <c r="Q28" s="67">
        <v>2</v>
      </c>
      <c r="R28" s="67">
        <v>2</v>
      </c>
      <c r="S28" s="67">
        <v>1</v>
      </c>
      <c r="T28" s="67">
        <v>1</v>
      </c>
      <c r="U28" s="67">
        <v>1</v>
      </c>
      <c r="V28" s="67">
        <v>1</v>
      </c>
      <c r="W28" s="67">
        <v>1</v>
      </c>
      <c r="X28" s="67">
        <v>1</v>
      </c>
      <c r="Y28" s="67">
        <v>1</v>
      </c>
      <c r="Z28" s="67">
        <v>1</v>
      </c>
      <c r="AA28" s="67">
        <v>1</v>
      </c>
      <c r="AB28" s="67">
        <v>1</v>
      </c>
      <c r="AC28" s="67">
        <v>1</v>
      </c>
      <c r="AD28" s="67">
        <v>1</v>
      </c>
      <c r="AE28" s="67">
        <v>1</v>
      </c>
      <c r="AF28" s="67">
        <v>1</v>
      </c>
      <c r="AG28" s="67">
        <v>1</v>
      </c>
      <c r="AH28" s="67">
        <v>1</v>
      </c>
      <c r="AI28" s="67">
        <v>1</v>
      </c>
      <c r="AJ28" s="13">
        <v>133</v>
      </c>
    </row>
    <row r="29" spans="1:36" x14ac:dyDescent="0.45">
      <c r="A29" s="17" t="s">
        <v>1415</v>
      </c>
      <c r="B29" s="62">
        <v>2</v>
      </c>
    </row>
    <row r="30" spans="1:36" x14ac:dyDescent="0.45">
      <c r="A30" s="17" t="s">
        <v>1090</v>
      </c>
      <c r="B30" s="62">
        <v>2</v>
      </c>
    </row>
    <row r="31" spans="1:36" x14ac:dyDescent="0.45">
      <c r="A31" s="17" t="s">
        <v>862</v>
      </c>
      <c r="B31" s="62">
        <v>1</v>
      </c>
    </row>
    <row r="32" spans="1:36" x14ac:dyDescent="0.45">
      <c r="A32" s="17" t="s">
        <v>1290</v>
      </c>
      <c r="B32" s="62">
        <v>2</v>
      </c>
    </row>
    <row r="33" spans="1:2" x14ac:dyDescent="0.45">
      <c r="A33" s="17" t="s">
        <v>1514</v>
      </c>
      <c r="B33" s="62">
        <v>1</v>
      </c>
    </row>
    <row r="34" spans="1:2" x14ac:dyDescent="0.45">
      <c r="A34" s="17" t="s">
        <v>2271</v>
      </c>
      <c r="B34" s="62">
        <v>1</v>
      </c>
    </row>
    <row r="35" spans="1:2" x14ac:dyDescent="0.45">
      <c r="A35" s="17" t="s">
        <v>553</v>
      </c>
      <c r="B35" s="62">
        <v>1</v>
      </c>
    </row>
    <row r="36" spans="1:2" x14ac:dyDescent="0.45">
      <c r="A36" s="17" t="s">
        <v>1472</v>
      </c>
      <c r="B36" s="62">
        <v>1</v>
      </c>
    </row>
    <row r="37" spans="1:2" x14ac:dyDescent="0.45">
      <c r="A37" s="75" t="s">
        <v>223</v>
      </c>
      <c r="B37" s="62">
        <v>28</v>
      </c>
    </row>
    <row r="38" spans="1:2" x14ac:dyDescent="0.45">
      <c r="A38" s="76" t="s">
        <v>445</v>
      </c>
      <c r="B38" s="62">
        <v>8</v>
      </c>
    </row>
    <row r="39" spans="1:2" x14ac:dyDescent="0.45">
      <c r="A39" s="17" t="s">
        <v>2272</v>
      </c>
      <c r="B39" s="62">
        <v>1</v>
      </c>
    </row>
    <row r="40" spans="1:2" x14ac:dyDescent="0.45">
      <c r="A40" s="17" t="s">
        <v>813</v>
      </c>
      <c r="B40" s="62">
        <v>2</v>
      </c>
    </row>
    <row r="41" spans="1:2" x14ac:dyDescent="0.45">
      <c r="A41" s="17" t="s">
        <v>1712</v>
      </c>
      <c r="B41" s="62">
        <v>1</v>
      </c>
    </row>
    <row r="42" spans="1:2" x14ac:dyDescent="0.45">
      <c r="A42" s="17" t="s">
        <v>1636</v>
      </c>
      <c r="B42" s="62">
        <v>1</v>
      </c>
    </row>
    <row r="43" spans="1:2" x14ac:dyDescent="0.45">
      <c r="A43" s="17" t="s">
        <v>975</v>
      </c>
      <c r="B43" s="62">
        <v>1</v>
      </c>
    </row>
    <row r="44" spans="1:2" x14ac:dyDescent="0.45">
      <c r="A44" s="17" t="s">
        <v>701</v>
      </c>
      <c r="B44" s="62">
        <v>1</v>
      </c>
    </row>
    <row r="45" spans="1:2" x14ac:dyDescent="0.45">
      <c r="A45" s="17" t="s">
        <v>800</v>
      </c>
      <c r="B45" s="62">
        <v>1</v>
      </c>
    </row>
    <row r="46" spans="1:2" x14ac:dyDescent="0.45">
      <c r="A46" s="17" t="s">
        <v>160</v>
      </c>
      <c r="B46" s="62">
        <v>2</v>
      </c>
    </row>
    <row r="47" spans="1:2" x14ac:dyDescent="0.45">
      <c r="A47" s="17" t="s">
        <v>1439</v>
      </c>
      <c r="B47" s="62">
        <v>3</v>
      </c>
    </row>
    <row r="48" spans="1:2" x14ac:dyDescent="0.45">
      <c r="A48" s="17" t="s">
        <v>2282</v>
      </c>
      <c r="B48" s="62">
        <v>13</v>
      </c>
    </row>
    <row r="49" spans="1:13" x14ac:dyDescent="0.45">
      <c r="A49" s="63" t="s">
        <v>2280</v>
      </c>
      <c r="B49" s="13">
        <v>133</v>
      </c>
    </row>
    <row r="51" spans="1:13" x14ac:dyDescent="0.45">
      <c r="A51" s="68"/>
    </row>
    <row r="53" spans="1:13" x14ac:dyDescent="0.45">
      <c r="A53" s="77" t="s">
        <v>2505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2504</v>
      </c>
      <c r="D58" s="15" t="s">
        <v>2504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14">
        <v>1</v>
      </c>
      <c r="D59" s="15" t="s">
        <v>2279</v>
      </c>
      <c r="E59" s="9" t="s">
        <v>2282</v>
      </c>
      <c r="F59" s="79" t="s">
        <v>191</v>
      </c>
      <c r="G59" s="18" t="s">
        <v>160</v>
      </c>
      <c r="H59" s="18" t="s">
        <v>1290</v>
      </c>
      <c r="I59" s="78" t="s">
        <v>223</v>
      </c>
      <c r="J59" s="18" t="s">
        <v>1230</v>
      </c>
      <c r="K59" s="80" t="s">
        <v>445</v>
      </c>
      <c r="L59" s="18" t="s">
        <v>893</v>
      </c>
      <c r="M59" s="14" t="s">
        <v>2280</v>
      </c>
    </row>
    <row r="60" spans="1:13" x14ac:dyDescent="0.45">
      <c r="A60" s="74" t="s">
        <v>191</v>
      </c>
      <c r="B60" s="62">
        <v>8</v>
      </c>
      <c r="D60" s="16">
        <v>2</v>
      </c>
      <c r="E60" s="9"/>
      <c r="F60" s="18">
        <v>1</v>
      </c>
      <c r="G60" s="18"/>
      <c r="H60" s="18"/>
      <c r="I60" s="18"/>
      <c r="J60" s="18"/>
      <c r="K60" s="18"/>
      <c r="L60" s="18"/>
      <c r="M60" s="14">
        <v>1</v>
      </c>
    </row>
    <row r="61" spans="1:13" x14ac:dyDescent="0.45">
      <c r="A61" s="17" t="s">
        <v>1290</v>
      </c>
      <c r="B61" s="62">
        <v>2</v>
      </c>
      <c r="D61" s="17">
        <v>4</v>
      </c>
      <c r="E61" s="64"/>
      <c r="F61" s="65">
        <v>2</v>
      </c>
      <c r="G61" s="65"/>
      <c r="H61" s="65"/>
      <c r="I61" s="65"/>
      <c r="J61" s="65"/>
      <c r="K61" s="65"/>
      <c r="L61" s="65"/>
      <c r="M61" s="62">
        <v>2</v>
      </c>
    </row>
    <row r="62" spans="1:13" x14ac:dyDescent="0.45">
      <c r="A62" s="75" t="s">
        <v>223</v>
      </c>
      <c r="B62" s="62">
        <v>2</v>
      </c>
      <c r="D62" s="17">
        <v>5</v>
      </c>
      <c r="E62" s="64"/>
      <c r="F62" s="65">
        <v>1</v>
      </c>
      <c r="G62" s="65">
        <v>1</v>
      </c>
      <c r="H62" s="65"/>
      <c r="I62" s="65"/>
      <c r="J62" s="65"/>
      <c r="K62" s="65"/>
      <c r="L62" s="65"/>
      <c r="M62" s="62">
        <v>2</v>
      </c>
    </row>
    <row r="63" spans="1:13" x14ac:dyDescent="0.45">
      <c r="A63" s="76" t="s">
        <v>445</v>
      </c>
      <c r="B63" s="62">
        <v>1</v>
      </c>
      <c r="D63" s="17">
        <v>6</v>
      </c>
      <c r="E63" s="64"/>
      <c r="F63" s="65">
        <v>3</v>
      </c>
      <c r="G63" s="65"/>
      <c r="H63" s="65"/>
      <c r="I63" s="65">
        <v>1</v>
      </c>
      <c r="J63" s="65"/>
      <c r="K63" s="65"/>
      <c r="L63" s="65">
        <v>1</v>
      </c>
      <c r="M63" s="62">
        <v>5</v>
      </c>
    </row>
    <row r="64" spans="1:13" x14ac:dyDescent="0.45">
      <c r="A64" s="17" t="s">
        <v>160</v>
      </c>
      <c r="B64" s="62">
        <v>2</v>
      </c>
      <c r="D64" s="17">
        <v>7</v>
      </c>
      <c r="E64" s="64"/>
      <c r="F64" s="65">
        <v>1</v>
      </c>
      <c r="G64" s="65">
        <v>1</v>
      </c>
      <c r="H64" s="65">
        <v>1</v>
      </c>
      <c r="I64" s="65">
        <v>1</v>
      </c>
      <c r="J64" s="65">
        <v>1</v>
      </c>
      <c r="K64" s="65">
        <v>1</v>
      </c>
      <c r="L64" s="65"/>
      <c r="M64" s="62">
        <v>6</v>
      </c>
    </row>
    <row r="65" spans="1:13" x14ac:dyDescent="0.45">
      <c r="A65" s="17" t="s">
        <v>893</v>
      </c>
      <c r="B65" s="62">
        <v>1</v>
      </c>
      <c r="D65" s="17" t="s">
        <v>2329</v>
      </c>
      <c r="E65" s="64"/>
      <c r="F65" s="65"/>
      <c r="G65" s="65"/>
      <c r="H65" s="65">
        <v>1</v>
      </c>
      <c r="I65" s="65"/>
      <c r="J65" s="65"/>
      <c r="K65" s="65"/>
      <c r="L65" s="65"/>
      <c r="M65" s="62">
        <v>1</v>
      </c>
    </row>
    <row r="66" spans="1:13" x14ac:dyDescent="0.45">
      <c r="A66" s="17" t="s">
        <v>2282</v>
      </c>
      <c r="B66" s="62">
        <v>116</v>
      </c>
      <c r="D66" s="17" t="s">
        <v>2516</v>
      </c>
      <c r="E66" s="64">
        <v>116</v>
      </c>
      <c r="F66" s="65"/>
      <c r="G66" s="65"/>
      <c r="H66" s="65"/>
      <c r="I66" s="65"/>
      <c r="J66" s="65"/>
      <c r="K66" s="65"/>
      <c r="L66" s="65"/>
      <c r="M66" s="62">
        <v>116</v>
      </c>
    </row>
    <row r="67" spans="1:13" x14ac:dyDescent="0.45">
      <c r="A67" s="63" t="s">
        <v>2280</v>
      </c>
      <c r="B67" s="13">
        <v>133</v>
      </c>
      <c r="D67" s="63" t="s">
        <v>2280</v>
      </c>
      <c r="E67" s="66">
        <v>116</v>
      </c>
      <c r="F67" s="67">
        <v>8</v>
      </c>
      <c r="G67" s="67">
        <v>2</v>
      </c>
      <c r="H67" s="67">
        <v>2</v>
      </c>
      <c r="I67" s="67">
        <v>2</v>
      </c>
      <c r="J67" s="67">
        <v>1</v>
      </c>
      <c r="K67" s="67">
        <v>1</v>
      </c>
      <c r="L67" s="67">
        <v>1</v>
      </c>
      <c r="M67" s="13">
        <v>133</v>
      </c>
    </row>
    <row r="68" spans="1:13" x14ac:dyDescent="0.45">
      <c r="A68" s="68"/>
    </row>
    <row r="71" spans="1:13" x14ac:dyDescent="0.45">
      <c r="A71" s="77" t="s">
        <v>2299</v>
      </c>
    </row>
    <row r="74" spans="1:13" x14ac:dyDescent="0.45">
      <c r="A74" s="15" t="s">
        <v>2279</v>
      </c>
      <c r="B74" s="14" t="s">
        <v>2504</v>
      </c>
    </row>
    <row r="75" spans="1:13" x14ac:dyDescent="0.45">
      <c r="A75" s="16" t="s">
        <v>388</v>
      </c>
      <c r="B75" s="14">
        <v>1</v>
      </c>
    </row>
    <row r="76" spans="1:13" x14ac:dyDescent="0.45">
      <c r="A76" s="74" t="s">
        <v>191</v>
      </c>
      <c r="B76" s="62">
        <v>1</v>
      </c>
    </row>
    <row r="77" spans="1:13" x14ac:dyDescent="0.45">
      <c r="A77" s="75" t="s">
        <v>223</v>
      </c>
      <c r="B77" s="62">
        <v>1</v>
      </c>
    </row>
    <row r="78" spans="1:13" x14ac:dyDescent="0.45">
      <c r="A78" s="76" t="s">
        <v>445</v>
      </c>
      <c r="B78" s="62">
        <v>1</v>
      </c>
    </row>
    <row r="79" spans="1:13" x14ac:dyDescent="0.45">
      <c r="A79" s="17" t="s">
        <v>2282</v>
      </c>
      <c r="B79" s="62">
        <v>129</v>
      </c>
    </row>
    <row r="80" spans="1:13" x14ac:dyDescent="0.45">
      <c r="A80" s="63" t="s">
        <v>2280</v>
      </c>
      <c r="B80" s="13">
        <v>133</v>
      </c>
    </row>
    <row r="83" spans="1:2" x14ac:dyDescent="0.45">
      <c r="A83" s="77" t="s">
        <v>2506</v>
      </c>
    </row>
    <row r="85" spans="1:2" x14ac:dyDescent="0.45">
      <c r="A85" s="15" t="s">
        <v>2279</v>
      </c>
      <c r="B85" s="14" t="s">
        <v>2504</v>
      </c>
    </row>
    <row r="86" spans="1:2" x14ac:dyDescent="0.45">
      <c r="A86" s="16" t="s">
        <v>234</v>
      </c>
      <c r="B86" s="14">
        <v>2</v>
      </c>
    </row>
    <row r="87" spans="1:2" x14ac:dyDescent="0.45">
      <c r="A87" s="17" t="s">
        <v>2275</v>
      </c>
      <c r="B87" s="62">
        <v>2</v>
      </c>
    </row>
    <row r="88" spans="1:2" x14ac:dyDescent="0.45">
      <c r="A88" s="17" t="s">
        <v>388</v>
      </c>
      <c r="B88" s="62">
        <v>1</v>
      </c>
    </row>
    <row r="89" spans="1:2" x14ac:dyDescent="0.45">
      <c r="A89" s="17" t="s">
        <v>1461</v>
      </c>
      <c r="B89" s="62">
        <v>1</v>
      </c>
    </row>
    <row r="90" spans="1:2" x14ac:dyDescent="0.45">
      <c r="A90" s="74" t="s">
        <v>191</v>
      </c>
      <c r="B90" s="62">
        <v>6</v>
      </c>
    </row>
    <row r="91" spans="1:2" x14ac:dyDescent="0.45">
      <c r="A91" s="17" t="s">
        <v>862</v>
      </c>
      <c r="B91" s="62">
        <v>1</v>
      </c>
    </row>
    <row r="92" spans="1:2" x14ac:dyDescent="0.45">
      <c r="A92" s="75" t="s">
        <v>223</v>
      </c>
      <c r="B92" s="62">
        <v>1</v>
      </c>
    </row>
    <row r="93" spans="1:2" x14ac:dyDescent="0.45">
      <c r="A93" s="76" t="s">
        <v>445</v>
      </c>
      <c r="B93" s="62">
        <v>2</v>
      </c>
    </row>
    <row r="94" spans="1:2" x14ac:dyDescent="0.45">
      <c r="A94" s="17" t="s">
        <v>2282</v>
      </c>
      <c r="B94" s="62">
        <v>117</v>
      </c>
    </row>
    <row r="95" spans="1:2" x14ac:dyDescent="0.45">
      <c r="A95" s="63" t="s">
        <v>2280</v>
      </c>
      <c r="B95" s="13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2504</v>
      </c>
    </row>
    <row r="100" spans="1:2" x14ac:dyDescent="0.45">
      <c r="A100" s="16" t="s">
        <v>234</v>
      </c>
      <c r="B100" s="14">
        <v>2</v>
      </c>
    </row>
    <row r="101" spans="1:2" x14ac:dyDescent="0.45">
      <c r="A101" s="17" t="s">
        <v>2282</v>
      </c>
      <c r="B101" s="62">
        <v>128</v>
      </c>
    </row>
    <row r="102" spans="1:2" x14ac:dyDescent="0.45">
      <c r="A102" s="17" t="s">
        <v>388</v>
      </c>
      <c r="B102" s="62">
        <v>1</v>
      </c>
    </row>
    <row r="103" spans="1:2" x14ac:dyDescent="0.45">
      <c r="A103" s="17" t="s">
        <v>2507</v>
      </c>
      <c r="B103" s="62">
        <v>1</v>
      </c>
    </row>
    <row r="104" spans="1:2" x14ac:dyDescent="0.45">
      <c r="A104" s="74" t="s">
        <v>191</v>
      </c>
      <c r="B104" s="62">
        <v>1</v>
      </c>
    </row>
    <row r="105" spans="1:2" x14ac:dyDescent="0.45">
      <c r="A105" s="63" t="s">
        <v>2280</v>
      </c>
      <c r="B105" s="13">
        <v>133</v>
      </c>
    </row>
    <row r="109" spans="1:2" x14ac:dyDescent="0.45">
      <c r="A109" s="77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2504</v>
      </c>
    </row>
    <row r="114" spans="1:2" x14ac:dyDescent="0.45">
      <c r="A114" s="16" t="s">
        <v>2275</v>
      </c>
      <c r="B114" s="14">
        <v>1</v>
      </c>
    </row>
    <row r="115" spans="1:2" x14ac:dyDescent="0.45">
      <c r="A115" s="17" t="s">
        <v>783</v>
      </c>
      <c r="B115" s="62">
        <v>1</v>
      </c>
    </row>
    <row r="116" spans="1:2" x14ac:dyDescent="0.45">
      <c r="A116" s="74" t="s">
        <v>191</v>
      </c>
      <c r="B116" s="62">
        <v>10</v>
      </c>
    </row>
    <row r="117" spans="1:2" x14ac:dyDescent="0.45">
      <c r="A117" s="17" t="s">
        <v>179</v>
      </c>
      <c r="B117" s="62">
        <v>1</v>
      </c>
    </row>
    <row r="118" spans="1:2" x14ac:dyDescent="0.45">
      <c r="A118" s="17" t="s">
        <v>1520</v>
      </c>
      <c r="B118" s="62">
        <v>1</v>
      </c>
    </row>
    <row r="119" spans="1:2" x14ac:dyDescent="0.45">
      <c r="A119" s="17" t="s">
        <v>2271</v>
      </c>
      <c r="B119" s="62">
        <v>1</v>
      </c>
    </row>
    <row r="120" spans="1:2" x14ac:dyDescent="0.45">
      <c r="A120" s="75" t="s">
        <v>223</v>
      </c>
      <c r="B120" s="62">
        <v>2</v>
      </c>
    </row>
    <row r="121" spans="1:2" x14ac:dyDescent="0.45">
      <c r="A121" s="17" t="s">
        <v>2282</v>
      </c>
      <c r="B121" s="62">
        <v>116</v>
      </c>
    </row>
    <row r="122" spans="1:2" x14ac:dyDescent="0.45">
      <c r="A122" s="63" t="s">
        <v>2280</v>
      </c>
      <c r="B122" s="13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2504</v>
      </c>
    </row>
    <row r="130" spans="1:2" x14ac:dyDescent="0.45">
      <c r="A130" s="73" t="s">
        <v>191</v>
      </c>
      <c r="B130" s="14">
        <v>2</v>
      </c>
    </row>
    <row r="131" spans="1:2" x14ac:dyDescent="0.45">
      <c r="A131" s="17" t="s">
        <v>2282</v>
      </c>
      <c r="B131" s="62">
        <v>131</v>
      </c>
    </row>
    <row r="132" spans="1:2" x14ac:dyDescent="0.45">
      <c r="A132" s="63" t="s">
        <v>2280</v>
      </c>
      <c r="B132" s="1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2509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2510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2517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2511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2512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2513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2514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2515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 t="shared" ref="C3:C34" si="0"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 t="shared" si="0"/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 t="shared" si="0"/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 t="shared" si="0"/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2508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 t="shared" si="0"/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 t="shared" si="0"/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 t="shared" si="0"/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 t="shared" si="0"/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 t="shared" si="0"/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 t="shared" si="0"/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2507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 t="shared" si="0"/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 t="shared" si="0"/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 t="shared" si="0"/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 t="shared" si="0"/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 t="shared" si="0"/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 t="shared" si="0"/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 t="shared" si="0"/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 t="shared" si="0"/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 t="shared" si="0"/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 t="shared" si="0"/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 t="shared" si="0"/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 t="shared" si="0"/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 t="shared" si="0"/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 t="shared" si="0"/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 t="shared" si="0"/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 t="shared" si="0"/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 t="shared" si="0"/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 t="shared" si="0"/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 t="shared" si="0"/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 t="shared" si="0"/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 t="shared" si="0"/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 t="shared" si="0"/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 t="shared" ref="C35:C66" si="1"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 t="shared" si="1"/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 t="shared" si="1"/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 t="shared" si="1"/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 t="shared" si="1"/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 t="shared" si="1"/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 t="shared" si="1"/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 t="shared" si="1"/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 t="shared" si="1"/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 t="shared" si="1"/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 t="shared" si="1"/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 t="shared" si="1"/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 t="shared" si="1"/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 t="shared" si="1"/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 t="shared" si="1"/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 t="shared" si="1"/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 t="shared" si="1"/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 t="shared" si="1"/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 t="shared" si="1"/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 t="shared" si="1"/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 t="shared" si="1"/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 t="shared" si="1"/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 t="shared" si="1"/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 t="shared" si="1"/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 t="shared" si="1"/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 t="shared" si="1"/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 t="shared" si="1"/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 t="shared" si="1"/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 t="shared" si="1"/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 t="shared" si="1"/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 t="shared" si="1"/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 t="shared" si="1"/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 t="shared" ref="C67:C98" si="2"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 t="shared" si="2"/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 t="shared" si="2"/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 t="shared" si="2"/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 t="shared" si="2"/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 t="shared" si="2"/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 t="shared" si="2"/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 t="shared" si="2"/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 t="shared" si="2"/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 t="shared" si="2"/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 t="shared" si="2"/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 t="shared" si="2"/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 t="shared" si="2"/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 t="shared" si="2"/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 t="shared" si="2"/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 t="shared" si="2"/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 t="shared" si="2"/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 t="shared" si="2"/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 t="shared" si="2"/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 t="shared" si="2"/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 t="shared" si="2"/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 t="shared" si="2"/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 t="shared" si="2"/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 t="shared" si="2"/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 t="shared" si="2"/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 t="shared" si="2"/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 t="shared" si="2"/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 t="shared" si="2"/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 t="shared" si="2"/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 t="shared" si="2"/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 t="shared" si="2"/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 t="shared" si="2"/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 t="shared" ref="C99:C135" si="3"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 t="shared" si="3"/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 t="shared" si="3"/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 t="shared" si="3"/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 t="shared" si="3"/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 t="shared" si="3"/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 t="shared" si="3"/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 t="shared" si="3"/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 t="shared" si="3"/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 t="shared" si="3"/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 t="shared" si="3"/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 t="shared" si="3"/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 t="shared" si="3"/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 t="shared" si="3"/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 t="shared" si="3"/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 t="shared" si="3"/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 t="shared" si="3"/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 t="shared" si="3"/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 t="shared" si="3"/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 t="shared" si="3"/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 t="shared" si="3"/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 t="shared" si="3"/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 t="shared" si="3"/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 t="shared" si="3"/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 t="shared" si="3"/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 t="shared" si="3"/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 t="shared" si="3"/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 t="shared" si="3"/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 t="shared" si="3"/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 t="shared" si="3"/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 t="shared" si="3"/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 t="shared" si="3"/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3"/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 t="shared" si="3"/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/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14</v>
      </c>
      <c r="AB136" s="1">
        <f t="shared" si="4"/>
        <v>9</v>
      </c>
      <c r="AC136" s="1">
        <f t="shared" si="4"/>
        <v>14</v>
      </c>
      <c r="AD136" s="1">
        <f t="shared" si="4"/>
        <v>14</v>
      </c>
      <c r="AE136" s="1">
        <f t="shared" si="4"/>
        <v>13</v>
      </c>
      <c r="AF136" s="1">
        <f t="shared" si="4"/>
        <v>2</v>
      </c>
      <c r="AG136" s="1">
        <f t="shared" si="4"/>
        <v>14</v>
      </c>
      <c r="AH136" s="6">
        <f t="shared" si="4"/>
        <v>133</v>
      </c>
      <c r="AI136" s="1">
        <f t="shared" si="4"/>
        <v>120</v>
      </c>
      <c r="AJ136" s="1"/>
      <c r="AK136" s="1"/>
      <c r="AL136" s="1">
        <f>SUBTOTAL(109,AnalizaCzyste[LicznikAbsolwentów])</f>
        <v>120</v>
      </c>
      <c r="AM136" s="1">
        <f t="shared" si="4"/>
        <v>119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/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>
        <f t="shared" si="4"/>
        <v>120</v>
      </c>
      <c r="AW136" s="1">
        <f t="shared" si="4"/>
        <v>120</v>
      </c>
      <c r="AX136" s="1"/>
      <c r="AY136" s="1">
        <f t="shared" si="4"/>
        <v>120</v>
      </c>
      <c r="AZ136" s="1"/>
      <c r="BA136" s="1">
        <f t="shared" si="4"/>
        <v>98</v>
      </c>
      <c r="BB136" s="1">
        <f t="shared" si="4"/>
        <v>120</v>
      </c>
      <c r="BC136" s="1">
        <f t="shared" ref="BC136:CI136" si="5">COUNTA((BC3:BC135))</f>
        <v>120</v>
      </c>
      <c r="BD136" s="1">
        <f t="shared" si="5"/>
        <v>108</v>
      </c>
      <c r="BE136" s="1">
        <f t="shared" si="5"/>
        <v>38</v>
      </c>
      <c r="BF136" s="6">
        <f t="shared" si="5"/>
        <v>133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/>
      <c r="BN136" s="1">
        <f t="shared" si="5"/>
        <v>17</v>
      </c>
      <c r="BO136" s="1">
        <f t="shared" si="5"/>
        <v>17</v>
      </c>
      <c r="BP136" s="1">
        <f t="shared" si="5"/>
        <v>17</v>
      </c>
      <c r="BQ136" s="1">
        <f t="shared" si="5"/>
        <v>17</v>
      </c>
      <c r="BR136" s="1">
        <f t="shared" si="5"/>
        <v>17</v>
      </c>
      <c r="BS136" s="1">
        <f t="shared" si="5"/>
        <v>15</v>
      </c>
      <c r="BT136" s="1">
        <f t="shared" si="5"/>
        <v>17</v>
      </c>
      <c r="BU136" s="1">
        <f t="shared" si="5"/>
        <v>1</v>
      </c>
      <c r="BV136" s="1">
        <f t="shared" si="5"/>
        <v>8</v>
      </c>
      <c r="BW136" s="1">
        <f t="shared" si="5"/>
        <v>17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5</v>
      </c>
      <c r="CF136" s="1">
        <f t="shared" si="5"/>
        <v>5</v>
      </c>
      <c r="CG136" s="1">
        <f t="shared" si="5"/>
        <v>5</v>
      </c>
      <c r="CH136" s="1">
        <f t="shared" si="5"/>
        <v>3</v>
      </c>
      <c r="CI136" s="1">
        <f t="shared" si="5"/>
        <v>5</v>
      </c>
      <c r="CJ136" s="1">
        <f t="shared" ref="CJ136:DA136" si="6">COUNTA((CJ3:CJ135))</f>
        <v>0</v>
      </c>
      <c r="CK136" s="1">
        <f t="shared" si="6"/>
        <v>3</v>
      </c>
      <c r="CL136" s="1">
        <f t="shared" si="6"/>
        <v>5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2</v>
      </c>
      <c r="CW136" s="1">
        <f t="shared" si="6"/>
        <v>2</v>
      </c>
      <c r="CX136" s="1">
        <f t="shared" si="6"/>
        <v>2</v>
      </c>
      <c r="CY136" s="1">
        <f t="shared" si="6"/>
        <v>0</v>
      </c>
      <c r="CZ136" s="1">
        <f t="shared" si="6"/>
        <v>1</v>
      </c>
      <c r="DA136" s="6">
        <f t="shared" si="6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0</v>
      </c>
      <c r="AH140">
        <f t="shared" si="7"/>
        <v>133</v>
      </c>
      <c r="AI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Y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133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si="7"/>
        <v>0</v>
      </c>
      <c r="CI140">
        <f t="shared" si="7"/>
        <v>0</v>
      </c>
      <c r="CJ140">
        <f t="shared" si="7"/>
        <v>0</v>
      </c>
      <c r="CK140">
        <f t="shared" ref="CK140:DW140" si="8">SUM(CK137:CK139)</f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133</v>
      </c>
      <c r="DB140">
        <f t="shared" si="8"/>
        <v>0</v>
      </c>
      <c r="DC140">
        <f t="shared" si="8"/>
        <v>0</v>
      </c>
      <c r="DD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133</v>
      </c>
      <c r="DM140">
        <f t="shared" si="8"/>
        <v>0</v>
      </c>
      <c r="DN140">
        <f t="shared" si="8"/>
        <v>0</v>
      </c>
      <c r="DO140">
        <f t="shared" si="8"/>
        <v>0</v>
      </c>
      <c r="DQ140">
        <f t="shared" si="8"/>
        <v>0</v>
      </c>
      <c r="DR140">
        <f t="shared" si="8"/>
        <v>0</v>
      </c>
      <c r="DS140">
        <f t="shared" si="8"/>
        <v>0</v>
      </c>
      <c r="DT140">
        <f t="shared" si="8"/>
        <v>0</v>
      </c>
      <c r="DU140">
        <f t="shared" si="8"/>
        <v>0</v>
      </c>
      <c r="DV140">
        <f t="shared" si="8"/>
        <v>0</v>
      </c>
      <c r="DW140">
        <f t="shared" si="8"/>
        <v>133</v>
      </c>
      <c r="DX140">
        <f>SUM(DX137:DX139)</f>
        <v>0</v>
      </c>
      <c r="DY140">
        <f t="shared" ref="DY140:GL140" si="9">SUM(DY137:DY139)</f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133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0</v>
      </c>
      <c r="FV140">
        <f t="shared" si="9"/>
        <v>0</v>
      </c>
      <c r="FW140">
        <f t="shared" si="9"/>
        <v>0</v>
      </c>
      <c r="FX140">
        <f t="shared" si="9"/>
        <v>0</v>
      </c>
      <c r="FY140">
        <f t="shared" si="9"/>
        <v>0</v>
      </c>
      <c r="FZ140">
        <f t="shared" si="9"/>
        <v>0</v>
      </c>
      <c r="GA140">
        <f t="shared" si="9"/>
        <v>0</v>
      </c>
      <c r="GB140">
        <f t="shared" si="9"/>
        <v>133</v>
      </c>
      <c r="GC140">
        <f t="shared" si="9"/>
        <v>66</v>
      </c>
      <c r="GD140">
        <f t="shared" si="9"/>
        <v>131</v>
      </c>
      <c r="GE140">
        <f t="shared" si="9"/>
        <v>96</v>
      </c>
      <c r="GF140">
        <f t="shared" si="9"/>
        <v>131</v>
      </c>
      <c r="GG140">
        <f t="shared" si="9"/>
        <v>131</v>
      </c>
      <c r="GH140">
        <f t="shared" si="9"/>
        <v>131</v>
      </c>
      <c r="GI140">
        <f t="shared" si="9"/>
        <v>131</v>
      </c>
      <c r="GJ140">
        <f t="shared" si="9"/>
        <v>131</v>
      </c>
      <c r="GK140">
        <f t="shared" si="9"/>
        <v>131</v>
      </c>
      <c r="GL140">
        <f t="shared" si="9"/>
        <v>131</v>
      </c>
      <c r="GM140">
        <f t="shared" ref="GM140:HN140" si="10">SUM(GM137:GM139)</f>
        <v>131</v>
      </c>
      <c r="GO140">
        <f t="shared" si="10"/>
        <v>133</v>
      </c>
      <c r="GP140">
        <f t="shared" si="10"/>
        <v>132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133</v>
      </c>
      <c r="HD140">
        <f t="shared" si="10"/>
        <v>133</v>
      </c>
      <c r="HE140">
        <f t="shared" si="10"/>
        <v>133</v>
      </c>
      <c r="HF140">
        <f t="shared" si="10"/>
        <v>133</v>
      </c>
      <c r="HG140">
        <f t="shared" si="10"/>
        <v>133</v>
      </c>
      <c r="HH140">
        <f t="shared" si="10"/>
        <v>133</v>
      </c>
      <c r="HI140">
        <f t="shared" si="10"/>
        <v>133</v>
      </c>
      <c r="HJ140">
        <f t="shared" si="10"/>
        <v>133</v>
      </c>
      <c r="HK140">
        <f t="shared" si="10"/>
        <v>6</v>
      </c>
      <c r="HL140">
        <f t="shared" si="10"/>
        <v>11</v>
      </c>
      <c r="HM140">
        <f t="shared" si="10"/>
        <v>4</v>
      </c>
      <c r="HN140">
        <f t="shared" si="10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11">SUM(EK66,EK67,EK74,EK84,EK87)</f>
        <v>0</v>
      </c>
      <c r="EL141">
        <f t="shared" si="11"/>
        <v>0</v>
      </c>
      <c r="EM141">
        <f t="shared" si="11"/>
        <v>0</v>
      </c>
      <c r="EN141">
        <f t="shared" si="11"/>
        <v>0</v>
      </c>
      <c r="EO141">
        <f t="shared" si="11"/>
        <v>0</v>
      </c>
      <c r="EP141">
        <f t="shared" si="11"/>
        <v>0</v>
      </c>
      <c r="EQ141">
        <f t="shared" si="11"/>
        <v>0</v>
      </c>
      <c r="ER141">
        <f>SUM(EK141:EQ141)</f>
        <v>0</v>
      </c>
      <c r="ES141">
        <f t="shared" ref="ES141:EY141" si="12">SUM(ES66,ES67,ES74,ES84,ES87)</f>
        <v>0</v>
      </c>
      <c r="ET141">
        <f t="shared" si="12"/>
        <v>0</v>
      </c>
      <c r="EU141">
        <f t="shared" si="12"/>
        <v>0</v>
      </c>
      <c r="EV141">
        <f t="shared" si="12"/>
        <v>0</v>
      </c>
      <c r="EW141">
        <f t="shared" si="12"/>
        <v>0</v>
      </c>
      <c r="EX141">
        <f t="shared" si="12"/>
        <v>0</v>
      </c>
      <c r="EY141">
        <f t="shared" si="12"/>
        <v>0</v>
      </c>
      <c r="EZ141">
        <f>SUM(ES141:EY141)</f>
        <v>0</v>
      </c>
    </row>
    <row r="142" spans="1:229" x14ac:dyDescent="0.45">
      <c r="EK142" s="33" t="e">
        <f t="shared" ref="EK142:EQ142" si="13">EK141/$ER$141</f>
        <v>#DIV/0!</v>
      </c>
      <c r="EL142" s="33" t="e">
        <f t="shared" si="13"/>
        <v>#DIV/0!</v>
      </c>
      <c r="EM142" s="33" t="e">
        <f t="shared" si="13"/>
        <v>#DIV/0!</v>
      </c>
      <c r="EN142" s="33" t="e">
        <f t="shared" si="13"/>
        <v>#DIV/0!</v>
      </c>
      <c r="EO142" s="33" t="e">
        <f t="shared" si="13"/>
        <v>#DIV/0!</v>
      </c>
      <c r="EP142" s="33" t="e">
        <f t="shared" si="13"/>
        <v>#DIV/0!</v>
      </c>
      <c r="EQ142" s="33" t="e">
        <f t="shared" si="13"/>
        <v>#DIV/0!</v>
      </c>
      <c r="ER142" s="33" t="e">
        <f>SUM(EK142:EQ142)</f>
        <v>#DIV/0!</v>
      </c>
      <c r="ES142" s="33" t="e">
        <f t="shared" ref="ES142:EY142" si="14">ES141/$ER$141</f>
        <v>#DIV/0!</v>
      </c>
      <c r="ET142" s="33" t="e">
        <f t="shared" si="14"/>
        <v>#DIV/0!</v>
      </c>
      <c r="EU142" s="33" t="e">
        <f t="shared" si="14"/>
        <v>#DIV/0!</v>
      </c>
      <c r="EV142" s="33" t="e">
        <f t="shared" si="14"/>
        <v>#DIV/0!</v>
      </c>
      <c r="EW142" s="33" t="e">
        <f t="shared" si="14"/>
        <v>#DIV/0!</v>
      </c>
      <c r="EX142" s="33" t="e">
        <f t="shared" si="14"/>
        <v>#DIV/0!</v>
      </c>
      <c r="EY142" s="33" t="e">
        <f t="shared" si="14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A2:V207"/>
  <sheetViews>
    <sheetView topLeftCell="A94" workbookViewId="0">
      <selection activeCell="E185" sqref="E185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  <col min="13" max="13" width="16.531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1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1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1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1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  <row r="183" spans="1:10" x14ac:dyDescent="0.45">
      <c r="A183" s="20" t="s">
        <v>2537</v>
      </c>
    </row>
    <row r="185" spans="1:10" x14ac:dyDescent="0.45">
      <c r="A185">
        <v>1</v>
      </c>
      <c r="B185" t="s">
        <v>2518</v>
      </c>
    </row>
    <row r="186" spans="1:10" x14ac:dyDescent="0.45">
      <c r="A186">
        <v>2</v>
      </c>
      <c r="B186" t="s">
        <v>2536</v>
      </c>
    </row>
    <row r="187" spans="1:10" x14ac:dyDescent="0.45">
      <c r="A187">
        <v>3</v>
      </c>
      <c r="B187" t="s">
        <v>2535</v>
      </c>
    </row>
    <row r="188" spans="1:10" x14ac:dyDescent="0.45">
      <c r="A188">
        <v>4</v>
      </c>
      <c r="B188" t="s">
        <v>2529</v>
      </c>
    </row>
    <row r="189" spans="1:10" x14ac:dyDescent="0.45">
      <c r="A189">
        <v>5</v>
      </c>
      <c r="B189" t="s">
        <v>2525</v>
      </c>
    </row>
    <row r="190" spans="1:10" x14ac:dyDescent="0.45">
      <c r="A190">
        <v>6</v>
      </c>
      <c r="B190" t="s">
        <v>191</v>
      </c>
    </row>
    <row r="191" spans="1:10" x14ac:dyDescent="0.45">
      <c r="A191">
        <v>7</v>
      </c>
      <c r="B191" t="s">
        <v>2533</v>
      </c>
    </row>
    <row r="192" spans="1:10" x14ac:dyDescent="0.45">
      <c r="A192">
        <v>8</v>
      </c>
      <c r="B192" t="s">
        <v>2524</v>
      </c>
    </row>
    <row r="193" spans="1:2" x14ac:dyDescent="0.45">
      <c r="A193">
        <v>9</v>
      </c>
      <c r="B193" t="s">
        <v>2522</v>
      </c>
    </row>
    <row r="194" spans="1:2" x14ac:dyDescent="0.45">
      <c r="A194">
        <v>10</v>
      </c>
      <c r="B194" t="s">
        <v>1415</v>
      </c>
    </row>
    <row r="195" spans="1:2" x14ac:dyDescent="0.45">
      <c r="A195">
        <v>11</v>
      </c>
      <c r="B195" t="s">
        <v>2531</v>
      </c>
    </row>
    <row r="196" spans="1:2" x14ac:dyDescent="0.45">
      <c r="A196">
        <v>12</v>
      </c>
      <c r="B196" t="s">
        <v>2521</v>
      </c>
    </row>
    <row r="197" spans="1:2" x14ac:dyDescent="0.45">
      <c r="A197">
        <v>13</v>
      </c>
      <c r="B197" t="s">
        <v>2530</v>
      </c>
    </row>
    <row r="198" spans="1:2" x14ac:dyDescent="0.45">
      <c r="A198">
        <v>14</v>
      </c>
      <c r="B198" t="s">
        <v>2520</v>
      </c>
    </row>
    <row r="199" spans="1:2" x14ac:dyDescent="0.45">
      <c r="A199">
        <v>15</v>
      </c>
      <c r="B199" t="s">
        <v>2528</v>
      </c>
    </row>
    <row r="200" spans="1:2" x14ac:dyDescent="0.45">
      <c r="A200">
        <v>16</v>
      </c>
      <c r="B200" t="s">
        <v>1090</v>
      </c>
    </row>
    <row r="201" spans="1:2" x14ac:dyDescent="0.45">
      <c r="A201">
        <v>17</v>
      </c>
      <c r="B201" t="s">
        <v>2519</v>
      </c>
    </row>
    <row r="202" spans="1:2" x14ac:dyDescent="0.45">
      <c r="A202">
        <v>18</v>
      </c>
      <c r="B202" s="35" t="s">
        <v>2527</v>
      </c>
    </row>
    <row r="203" spans="1:2" x14ac:dyDescent="0.45">
      <c r="A203">
        <v>19</v>
      </c>
      <c r="B203" t="s">
        <v>2532</v>
      </c>
    </row>
    <row r="204" spans="1:2" x14ac:dyDescent="0.45">
      <c r="A204">
        <v>20</v>
      </c>
      <c r="B204" t="s">
        <v>2534</v>
      </c>
    </row>
    <row r="205" spans="1:2" x14ac:dyDescent="0.45">
      <c r="A205">
        <v>21</v>
      </c>
      <c r="B205" s="20" t="s">
        <v>2538</v>
      </c>
    </row>
    <row r="206" spans="1:2" x14ac:dyDescent="0.45">
      <c r="A206">
        <v>22</v>
      </c>
      <c r="B206" t="s">
        <v>2526</v>
      </c>
    </row>
    <row r="207" spans="1:2" x14ac:dyDescent="0.45">
      <c r="A207">
        <v>23</v>
      </c>
      <c r="B207" t="s">
        <v>2523</v>
      </c>
    </row>
  </sheetData>
  <sortState xmlns:xlrd2="http://schemas.microsoft.com/office/spreadsheetml/2017/richdata2" ref="B185:B207">
    <sortCondition ref="B185:B207"/>
  </sortState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72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x14ac:dyDescent="0.45">
      <c r="A13" s="26" t="s">
        <v>124</v>
      </c>
      <c r="B13" s="72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x14ac:dyDescent="0.45">
      <c r="A20" s="26" t="s">
        <v>159</v>
      </c>
      <c r="B20" s="72">
        <v>17</v>
      </c>
      <c r="E20" s="26" t="s">
        <v>159</v>
      </c>
      <c r="F20" s="72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72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28.5" x14ac:dyDescent="0.45">
      <c r="A34" s="26" t="s">
        <v>214</v>
      </c>
      <c r="B34" s="72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42.7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72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72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28.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72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64">
        <v>15</v>
      </c>
      <c r="C15" s="65">
        <v>7</v>
      </c>
      <c r="D15" s="62">
        <v>22</v>
      </c>
    </row>
    <row r="16" spans="1:4" x14ac:dyDescent="0.45">
      <c r="A16" s="17" t="s">
        <v>2284</v>
      </c>
      <c r="B16" s="64">
        <v>13</v>
      </c>
      <c r="C16" s="65">
        <v>6</v>
      </c>
      <c r="D16" s="62">
        <v>19</v>
      </c>
    </row>
    <row r="17" spans="1:4" x14ac:dyDescent="0.45">
      <c r="A17" s="17" t="s">
        <v>2285</v>
      </c>
      <c r="B17" s="64">
        <v>10</v>
      </c>
      <c r="C17" s="65">
        <v>5</v>
      </c>
      <c r="D17" s="62">
        <v>15</v>
      </c>
    </row>
    <row r="18" spans="1:4" x14ac:dyDescent="0.45">
      <c r="A18" s="17" t="s">
        <v>2286</v>
      </c>
      <c r="B18" s="64">
        <v>8</v>
      </c>
      <c r="C18" s="65">
        <v>5</v>
      </c>
      <c r="D18" s="62">
        <v>13</v>
      </c>
    </row>
    <row r="19" spans="1:4" x14ac:dyDescent="0.45">
      <c r="A19" s="17" t="s">
        <v>2289</v>
      </c>
      <c r="B19" s="64">
        <v>8</v>
      </c>
      <c r="C19" s="65">
        <v>5</v>
      </c>
      <c r="D19" s="62">
        <v>13</v>
      </c>
    </row>
    <row r="20" spans="1:4" x14ac:dyDescent="0.45">
      <c r="A20" s="17" t="s">
        <v>2290</v>
      </c>
      <c r="B20" s="64">
        <v>5</v>
      </c>
      <c r="C20" s="65">
        <v>4</v>
      </c>
      <c r="D20" s="62">
        <v>9</v>
      </c>
    </row>
    <row r="21" spans="1:4" x14ac:dyDescent="0.45">
      <c r="A21" s="19" t="s">
        <v>2291</v>
      </c>
      <c r="B21" s="69">
        <v>7</v>
      </c>
      <c r="C21" s="70">
        <v>5</v>
      </c>
      <c r="D21" s="7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Jan Paweł Szefler</cp:lastModifiedBy>
  <cp:lastPrinted>2023-01-11T07:17:00Z</cp:lastPrinted>
  <dcterms:created xsi:type="dcterms:W3CDTF">2022-08-15T09:02:52Z</dcterms:created>
  <dcterms:modified xsi:type="dcterms:W3CDTF">2024-04-13T06:11:13Z</dcterms:modified>
  <cp:category>wyniki indywidualne</cp:category>
</cp:coreProperties>
</file>