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0ABD6265-745A-4CE4-9E93-4CD9EC886039}" xr6:coauthVersionLast="47" xr6:coauthVersionMax="47" xr10:uidLastSave="{00000000-0000-0000-0000-000000000000}"/>
  <bookViews>
    <workbookView xWindow="833" yWindow="-98" windowWidth="23265" windowHeight="13695" xr2:uid="{5CDD05D1-B91C-47AD-9058-2B6F85536433}"/>
  </bookViews>
  <sheets>
    <sheet name="Zestawienia" sheetId="7" r:id="rId1"/>
    <sheet name="Ankiety_analiza(czyszczone)" sheetId="5" r:id="rId2"/>
    <sheet name="PivotCzyste" sheetId="6" r:id="rId3"/>
    <sheet name="PivotNieCzyszczone" sheetId="4" r:id="rId4"/>
    <sheet name="AnkietyNieOczyszczone" sheetId="3" r:id="rId5"/>
    <sheet name="Ankiety_wszystkie" sheetId="1" r:id="rId6"/>
    <sheet name="Ankiety_zakończone" sheetId="2" r:id="rId7"/>
    <sheet name="TabeleGrup" sheetId="8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C524" i="7" l="1"/>
  <c r="C525" i="7"/>
  <c r="C526" i="7"/>
  <c r="C527" i="7"/>
  <c r="C528" i="7"/>
  <c r="C529" i="7"/>
  <c r="C530" i="7"/>
  <c r="D530" i="7" s="1"/>
  <c r="C523" i="7"/>
  <c r="C596" i="7"/>
  <c r="C597" i="7"/>
  <c r="C598" i="7"/>
  <c r="C599" i="7"/>
  <c r="C600" i="7"/>
  <c r="C601" i="7"/>
  <c r="C602" i="7"/>
  <c r="D602" i="7" s="1"/>
  <c r="C595" i="7"/>
  <c r="C584" i="7"/>
  <c r="C585" i="7"/>
  <c r="C586" i="7"/>
  <c r="C587" i="7"/>
  <c r="C588" i="7"/>
  <c r="C589" i="7"/>
  <c r="C590" i="7"/>
  <c r="D590" i="7" s="1"/>
  <c r="C583" i="7"/>
  <c r="C572" i="7"/>
  <c r="C573" i="7"/>
  <c r="C574" i="7"/>
  <c r="C575" i="7"/>
  <c r="C576" i="7"/>
  <c r="C577" i="7"/>
  <c r="C578" i="7"/>
  <c r="D578" i="7" s="1"/>
  <c r="C571" i="7"/>
  <c r="C560" i="7"/>
  <c r="C561" i="7"/>
  <c r="C562" i="7"/>
  <c r="C563" i="7"/>
  <c r="C564" i="7"/>
  <c r="C565" i="7"/>
  <c r="C566" i="7"/>
  <c r="D566" i="7" s="1"/>
  <c r="C559" i="7"/>
  <c r="C548" i="7"/>
  <c r="C549" i="7"/>
  <c r="C550" i="7"/>
  <c r="C551" i="7"/>
  <c r="C552" i="7"/>
  <c r="C553" i="7"/>
  <c r="C554" i="7"/>
  <c r="D554" i="7" s="1"/>
  <c r="C547" i="7"/>
  <c r="E500" i="7"/>
  <c r="E501" i="7"/>
  <c r="E502" i="7"/>
  <c r="I502" i="7" s="1"/>
  <c r="E503" i="7"/>
  <c r="E504" i="7"/>
  <c r="I504" i="7" s="1"/>
  <c r="E505" i="7"/>
  <c r="E506" i="7"/>
  <c r="I506" i="7" s="1"/>
  <c r="E499" i="7"/>
  <c r="I499" i="7" s="1"/>
  <c r="D499" i="7"/>
  <c r="H499" i="7" s="1"/>
  <c r="C512" i="7"/>
  <c r="G512" i="7" s="1"/>
  <c r="D512" i="7"/>
  <c r="E512" i="7"/>
  <c r="I512" i="7" s="1"/>
  <c r="C513" i="7"/>
  <c r="G513" i="7" s="1"/>
  <c r="D513" i="7"/>
  <c r="H513" i="7" s="1"/>
  <c r="E513" i="7"/>
  <c r="I513" i="7" s="1"/>
  <c r="C514" i="7"/>
  <c r="G514" i="7" s="1"/>
  <c r="D514" i="7"/>
  <c r="E514" i="7"/>
  <c r="I514" i="7" s="1"/>
  <c r="C515" i="7"/>
  <c r="G515" i="7" s="1"/>
  <c r="D515" i="7"/>
  <c r="E515" i="7"/>
  <c r="C516" i="7"/>
  <c r="G516" i="7" s="1"/>
  <c r="D516" i="7"/>
  <c r="H516" i="7" s="1"/>
  <c r="E516" i="7"/>
  <c r="C517" i="7"/>
  <c r="D517" i="7"/>
  <c r="H517" i="7" s="1"/>
  <c r="E517" i="7"/>
  <c r="I517" i="7" s="1"/>
  <c r="C518" i="7"/>
  <c r="G518" i="7" s="1"/>
  <c r="D518" i="7"/>
  <c r="H518" i="7" s="1"/>
  <c r="E518" i="7"/>
  <c r="I518" i="7" s="1"/>
  <c r="E511" i="7"/>
  <c r="I511" i="7" s="1"/>
  <c r="D511" i="7"/>
  <c r="C511" i="7"/>
  <c r="G517" i="7"/>
  <c r="H515" i="7"/>
  <c r="H514" i="7"/>
  <c r="D500" i="7"/>
  <c r="H500" i="7" s="1"/>
  <c r="D501" i="7"/>
  <c r="H501" i="7" s="1"/>
  <c r="D502" i="7"/>
  <c r="D503" i="7"/>
  <c r="H503" i="7" s="1"/>
  <c r="D504" i="7"/>
  <c r="H504" i="7" s="1"/>
  <c r="D505" i="7"/>
  <c r="H505" i="7" s="1"/>
  <c r="D506" i="7"/>
  <c r="H506" i="7" s="1"/>
  <c r="C500" i="7"/>
  <c r="G500" i="7" s="1"/>
  <c r="C501" i="7"/>
  <c r="G501" i="7" s="1"/>
  <c r="C502" i="7"/>
  <c r="G502" i="7" s="1"/>
  <c r="C503" i="7"/>
  <c r="G503" i="7" s="1"/>
  <c r="C504" i="7"/>
  <c r="G504" i="7" s="1"/>
  <c r="C505" i="7"/>
  <c r="G505" i="7" s="1"/>
  <c r="C506" i="7"/>
  <c r="G506" i="7" s="1"/>
  <c r="C499" i="7"/>
  <c r="I505" i="7"/>
  <c r="H502" i="7"/>
  <c r="I501" i="7"/>
  <c r="E488" i="7"/>
  <c r="E489" i="7"/>
  <c r="I489" i="7" s="1"/>
  <c r="E490" i="7"/>
  <c r="I490" i="7" s="1"/>
  <c r="E491" i="7"/>
  <c r="I491" i="7" s="1"/>
  <c r="E492" i="7"/>
  <c r="I492" i="7" s="1"/>
  <c r="E493" i="7"/>
  <c r="I493" i="7" s="1"/>
  <c r="E494" i="7"/>
  <c r="I494" i="7" s="1"/>
  <c r="E487" i="7"/>
  <c r="D488" i="7"/>
  <c r="H488" i="7" s="1"/>
  <c r="D489" i="7"/>
  <c r="H489" i="7" s="1"/>
  <c r="D490" i="7"/>
  <c r="H490" i="7" s="1"/>
  <c r="D491" i="7"/>
  <c r="H491" i="7" s="1"/>
  <c r="D492" i="7"/>
  <c r="H492" i="7" s="1"/>
  <c r="D493" i="7"/>
  <c r="D494" i="7"/>
  <c r="D487" i="7"/>
  <c r="C488" i="7"/>
  <c r="G488" i="7" s="1"/>
  <c r="C489" i="7"/>
  <c r="G489" i="7" s="1"/>
  <c r="C490" i="7"/>
  <c r="G490" i="7" s="1"/>
  <c r="C491" i="7"/>
  <c r="F491" i="7" s="1"/>
  <c r="C492" i="7"/>
  <c r="G492" i="7" s="1"/>
  <c r="C493" i="7"/>
  <c r="G493" i="7" s="1"/>
  <c r="C494" i="7"/>
  <c r="G494" i="7" s="1"/>
  <c r="C487" i="7"/>
  <c r="G487" i="7" s="1"/>
  <c r="H494" i="7"/>
  <c r="H493" i="7"/>
  <c r="C464" i="7"/>
  <c r="C465" i="7"/>
  <c r="C466" i="7"/>
  <c r="C467" i="7"/>
  <c r="C468" i="7"/>
  <c r="C469" i="7"/>
  <c r="C470" i="7"/>
  <c r="D470" i="7" s="1"/>
  <c r="C463" i="7"/>
  <c r="C452" i="7"/>
  <c r="C453" i="7"/>
  <c r="C454" i="7"/>
  <c r="C455" i="7"/>
  <c r="C456" i="7"/>
  <c r="C457" i="7"/>
  <c r="C458" i="7"/>
  <c r="D458" i="7" s="1"/>
  <c r="C451" i="7"/>
  <c r="C440" i="7"/>
  <c r="C441" i="7"/>
  <c r="C442" i="7"/>
  <c r="C443" i="7"/>
  <c r="C444" i="7"/>
  <c r="C445" i="7"/>
  <c r="C446" i="7"/>
  <c r="D446" i="7" s="1"/>
  <c r="C439" i="7"/>
  <c r="C428" i="7"/>
  <c r="C429" i="7"/>
  <c r="C430" i="7"/>
  <c r="C431" i="7"/>
  <c r="C432" i="7"/>
  <c r="C433" i="7"/>
  <c r="C434" i="7"/>
  <c r="D434" i="7" s="1"/>
  <c r="C427" i="7"/>
  <c r="C416" i="7"/>
  <c r="C417" i="7"/>
  <c r="C418" i="7"/>
  <c r="C419" i="7"/>
  <c r="C420" i="7"/>
  <c r="C421" i="7"/>
  <c r="C422" i="7"/>
  <c r="D422" i="7" s="1"/>
  <c r="C415" i="7"/>
  <c r="C404" i="7"/>
  <c r="C405" i="7"/>
  <c r="C406" i="7"/>
  <c r="D406" i="7" s="1"/>
  <c r="C407" i="7"/>
  <c r="C408" i="7"/>
  <c r="D408" i="7" s="1"/>
  <c r="C409" i="7"/>
  <c r="C410" i="7"/>
  <c r="D410" i="7" s="1"/>
  <c r="C403" i="7"/>
  <c r="C392" i="7"/>
  <c r="C393" i="7"/>
  <c r="C394" i="7"/>
  <c r="C395" i="7"/>
  <c r="D395" i="7" s="1"/>
  <c r="C396" i="7"/>
  <c r="C397" i="7"/>
  <c r="D397" i="7" s="1"/>
  <c r="C398" i="7"/>
  <c r="D398" i="7" s="1"/>
  <c r="C391" i="7"/>
  <c r="C380" i="7"/>
  <c r="C381" i="7"/>
  <c r="C382" i="7"/>
  <c r="D382" i="7" s="1"/>
  <c r="C383" i="7"/>
  <c r="C384" i="7"/>
  <c r="D384" i="7" s="1"/>
  <c r="C385" i="7"/>
  <c r="C386" i="7"/>
  <c r="D386" i="7" s="1"/>
  <c r="C379" i="7"/>
  <c r="C368" i="7"/>
  <c r="C369" i="7"/>
  <c r="C370" i="7"/>
  <c r="C371" i="7"/>
  <c r="C372" i="7"/>
  <c r="C373" i="7"/>
  <c r="C374" i="7"/>
  <c r="D374" i="7" s="1"/>
  <c r="C367" i="7"/>
  <c r="C356" i="7"/>
  <c r="C357" i="7"/>
  <c r="C358" i="7"/>
  <c r="D358" i="7" s="1"/>
  <c r="C359" i="7"/>
  <c r="C360" i="7"/>
  <c r="D360" i="7" s="1"/>
  <c r="C361" i="7"/>
  <c r="C362" i="7"/>
  <c r="D362" i="7" s="1"/>
  <c r="C355" i="7"/>
  <c r="C344" i="7"/>
  <c r="C345" i="7"/>
  <c r="C346" i="7"/>
  <c r="C347" i="7"/>
  <c r="C348" i="7"/>
  <c r="C349" i="7"/>
  <c r="C350" i="7"/>
  <c r="D350" i="7" s="1"/>
  <c r="C343" i="7"/>
  <c r="C332" i="7"/>
  <c r="C333" i="7"/>
  <c r="C334" i="7"/>
  <c r="C335" i="7"/>
  <c r="C336" i="7"/>
  <c r="C337" i="7"/>
  <c r="C338" i="7"/>
  <c r="D338" i="7" s="1"/>
  <c r="C331" i="7"/>
  <c r="C308" i="7"/>
  <c r="C309" i="7"/>
  <c r="C310" i="7"/>
  <c r="C311" i="7"/>
  <c r="C312" i="7"/>
  <c r="C313" i="7"/>
  <c r="C314" i="7"/>
  <c r="D314" i="7" s="1"/>
  <c r="C307" i="7"/>
  <c r="C296" i="7"/>
  <c r="C297" i="7"/>
  <c r="C298" i="7"/>
  <c r="C299" i="7"/>
  <c r="C300" i="7"/>
  <c r="C301" i="7"/>
  <c r="C302" i="7"/>
  <c r="D302" i="7" s="1"/>
  <c r="C295" i="7"/>
  <c r="C284" i="7"/>
  <c r="C285" i="7"/>
  <c r="C286" i="7"/>
  <c r="C287" i="7"/>
  <c r="C288" i="7"/>
  <c r="C289" i="7"/>
  <c r="C290" i="7"/>
  <c r="D290" i="7" s="1"/>
  <c r="C283" i="7"/>
  <c r="C272" i="7"/>
  <c r="D272" i="7" s="1"/>
  <c r="C273" i="7"/>
  <c r="C274" i="7"/>
  <c r="D274" i="7" s="1"/>
  <c r="C275" i="7"/>
  <c r="C276" i="7"/>
  <c r="D276" i="7" s="1"/>
  <c r="C277" i="7"/>
  <c r="C278" i="7"/>
  <c r="D278" i="7" s="1"/>
  <c r="C271" i="7"/>
  <c r="C260" i="7"/>
  <c r="C261" i="7"/>
  <c r="C262" i="7"/>
  <c r="C263" i="7"/>
  <c r="C264" i="7"/>
  <c r="C265" i="7"/>
  <c r="C259" i="7"/>
  <c r="C266" i="7"/>
  <c r="D266" i="7" s="1"/>
  <c r="E209" i="7"/>
  <c r="I209" i="7" s="1"/>
  <c r="E210" i="7"/>
  <c r="I210" i="7" s="1"/>
  <c r="E211" i="7"/>
  <c r="I211" i="7" s="1"/>
  <c r="E212" i="7"/>
  <c r="I212" i="7" s="1"/>
  <c r="E213" i="7"/>
  <c r="I213" i="7" s="1"/>
  <c r="E214" i="7"/>
  <c r="I214" i="7" s="1"/>
  <c r="E215" i="7"/>
  <c r="I215" i="7" s="1"/>
  <c r="E208" i="7"/>
  <c r="I208" i="7" s="1"/>
  <c r="E221" i="7"/>
  <c r="I221" i="7" s="1"/>
  <c r="E222" i="7"/>
  <c r="I222" i="7" s="1"/>
  <c r="E223" i="7"/>
  <c r="I223" i="7" s="1"/>
  <c r="E224" i="7"/>
  <c r="I224" i="7" s="1"/>
  <c r="E225" i="7"/>
  <c r="I225" i="7" s="1"/>
  <c r="E226" i="7"/>
  <c r="I226" i="7" s="1"/>
  <c r="E227" i="7"/>
  <c r="I227" i="7" s="1"/>
  <c r="E220" i="7"/>
  <c r="I220" i="7" s="1"/>
  <c r="E233" i="7"/>
  <c r="I233" i="7" s="1"/>
  <c r="E234" i="7"/>
  <c r="I234" i="7" s="1"/>
  <c r="E235" i="7"/>
  <c r="I235" i="7" s="1"/>
  <c r="E236" i="7"/>
  <c r="I236" i="7" s="1"/>
  <c r="E237" i="7"/>
  <c r="I237" i="7" s="1"/>
  <c r="E238" i="7"/>
  <c r="I238" i="7" s="1"/>
  <c r="E239" i="7"/>
  <c r="I239" i="7" s="1"/>
  <c r="E232" i="7"/>
  <c r="I232" i="7" s="1"/>
  <c r="D233" i="7"/>
  <c r="H233" i="7" s="1"/>
  <c r="D234" i="7"/>
  <c r="H234" i="7" s="1"/>
  <c r="D235" i="7"/>
  <c r="H235" i="7" s="1"/>
  <c r="D236" i="7"/>
  <c r="H236" i="7" s="1"/>
  <c r="D237" i="7"/>
  <c r="H237" i="7" s="1"/>
  <c r="D238" i="7"/>
  <c r="H238" i="7" s="1"/>
  <c r="D239" i="7"/>
  <c r="H239" i="7" s="1"/>
  <c r="D232" i="7"/>
  <c r="H232" i="7" s="1"/>
  <c r="C233" i="7"/>
  <c r="G233" i="7" s="1"/>
  <c r="C234" i="7"/>
  <c r="G234" i="7" s="1"/>
  <c r="C235" i="7"/>
  <c r="G235" i="7" s="1"/>
  <c r="C236" i="7"/>
  <c r="G236" i="7" s="1"/>
  <c r="C237" i="7"/>
  <c r="G237" i="7" s="1"/>
  <c r="C238" i="7"/>
  <c r="G238" i="7" s="1"/>
  <c r="C239" i="7"/>
  <c r="G239" i="7" s="1"/>
  <c r="C232" i="7"/>
  <c r="G232" i="7" s="1"/>
  <c r="D221" i="7"/>
  <c r="H221" i="7" s="1"/>
  <c r="D222" i="7"/>
  <c r="H222" i="7" s="1"/>
  <c r="D223" i="7"/>
  <c r="H223" i="7" s="1"/>
  <c r="D224" i="7"/>
  <c r="H224" i="7" s="1"/>
  <c r="D225" i="7"/>
  <c r="H225" i="7" s="1"/>
  <c r="D226" i="7"/>
  <c r="H226" i="7" s="1"/>
  <c r="D227" i="7"/>
  <c r="H227" i="7" s="1"/>
  <c r="D220" i="7"/>
  <c r="H220" i="7" s="1"/>
  <c r="C221" i="7"/>
  <c r="G221" i="7" s="1"/>
  <c r="C222" i="7"/>
  <c r="G222" i="7" s="1"/>
  <c r="C223" i="7"/>
  <c r="C224" i="7"/>
  <c r="G224" i="7" s="1"/>
  <c r="C225" i="7"/>
  <c r="G225" i="7" s="1"/>
  <c r="C226" i="7"/>
  <c r="G226" i="7" s="1"/>
  <c r="C227" i="7"/>
  <c r="G227" i="7" s="1"/>
  <c r="C220" i="7"/>
  <c r="G220" i="7" s="1"/>
  <c r="D209" i="7"/>
  <c r="H209" i="7" s="1"/>
  <c r="D210" i="7"/>
  <c r="H210" i="7" s="1"/>
  <c r="D211" i="7"/>
  <c r="H211" i="7" s="1"/>
  <c r="D212" i="7"/>
  <c r="H212" i="7" s="1"/>
  <c r="D213" i="7"/>
  <c r="H213" i="7" s="1"/>
  <c r="D214" i="7"/>
  <c r="H214" i="7" s="1"/>
  <c r="D215" i="7"/>
  <c r="H215" i="7" s="1"/>
  <c r="D208" i="7"/>
  <c r="H208" i="7" s="1"/>
  <c r="BA140" i="5"/>
  <c r="C197" i="7"/>
  <c r="C198" i="7"/>
  <c r="C199" i="7"/>
  <c r="C200" i="7"/>
  <c r="C201" i="7"/>
  <c r="C202" i="7"/>
  <c r="C203" i="7"/>
  <c r="D203" i="7" s="1"/>
  <c r="C196" i="7"/>
  <c r="C185" i="7"/>
  <c r="C186" i="7"/>
  <c r="D186" i="7" s="1"/>
  <c r="C187" i="7"/>
  <c r="C188" i="7"/>
  <c r="D188" i="7" s="1"/>
  <c r="C189" i="7"/>
  <c r="C190" i="7"/>
  <c r="D190" i="7" s="1"/>
  <c r="C191" i="7"/>
  <c r="D191" i="7" s="1"/>
  <c r="C184" i="7"/>
  <c r="D184" i="7" s="1"/>
  <c r="C159" i="7"/>
  <c r="C160" i="7"/>
  <c r="D160" i="7" s="1"/>
  <c r="C161" i="7"/>
  <c r="C162" i="7"/>
  <c r="D162" i="7" s="1"/>
  <c r="C163" i="7"/>
  <c r="C164" i="7"/>
  <c r="D164" i="7" s="1"/>
  <c r="C165" i="7"/>
  <c r="D165" i="7" s="1"/>
  <c r="C158" i="7"/>
  <c r="C147" i="7"/>
  <c r="C148" i="7"/>
  <c r="D148" i="7" s="1"/>
  <c r="C149" i="7"/>
  <c r="C150" i="7"/>
  <c r="D150" i="7" s="1"/>
  <c r="C151" i="7"/>
  <c r="C152" i="7"/>
  <c r="D152" i="7" s="1"/>
  <c r="C153" i="7"/>
  <c r="D153" i="7" s="1"/>
  <c r="C146" i="7"/>
  <c r="D146" i="7" s="1"/>
  <c r="C536" i="7"/>
  <c r="C537" i="7"/>
  <c r="D537" i="7" s="1"/>
  <c r="C538" i="7"/>
  <c r="C539" i="7"/>
  <c r="D539" i="7" s="1"/>
  <c r="C540" i="7"/>
  <c r="C541" i="7"/>
  <c r="D541" i="7" s="1"/>
  <c r="C542" i="7"/>
  <c r="D542" i="7" s="1"/>
  <c r="C535" i="7"/>
  <c r="D535" i="7" s="1"/>
  <c r="C476" i="7"/>
  <c r="C477" i="7"/>
  <c r="D477" i="7" s="1"/>
  <c r="C478" i="7"/>
  <c r="C479" i="7"/>
  <c r="D479" i="7" s="1"/>
  <c r="C480" i="7"/>
  <c r="C481" i="7"/>
  <c r="C482" i="7"/>
  <c r="D482" i="7" s="1"/>
  <c r="C475" i="7"/>
  <c r="C320" i="7"/>
  <c r="C321" i="7"/>
  <c r="D321" i="7" s="1"/>
  <c r="C322" i="7"/>
  <c r="C323" i="7"/>
  <c r="D323" i="7" s="1"/>
  <c r="C324" i="7"/>
  <c r="C325" i="7"/>
  <c r="D325" i="7" s="1"/>
  <c r="C326" i="7"/>
  <c r="D326" i="7" s="1"/>
  <c r="C319" i="7"/>
  <c r="C248" i="7"/>
  <c r="C249" i="7"/>
  <c r="D249" i="7" s="1"/>
  <c r="C250" i="7"/>
  <c r="C251" i="7"/>
  <c r="D251" i="7" s="1"/>
  <c r="C252" i="7"/>
  <c r="C253" i="7"/>
  <c r="D253" i="7" s="1"/>
  <c r="C254" i="7"/>
  <c r="D254" i="7" s="1"/>
  <c r="C247" i="7"/>
  <c r="C209" i="7"/>
  <c r="C210" i="7"/>
  <c r="G210" i="7" s="1"/>
  <c r="C211" i="7"/>
  <c r="G211" i="7" s="1"/>
  <c r="C212" i="7"/>
  <c r="G212" i="7" s="1"/>
  <c r="C213" i="7"/>
  <c r="G213" i="7" s="1"/>
  <c r="C214" i="7"/>
  <c r="G214" i="7" s="1"/>
  <c r="C215" i="7"/>
  <c r="G215" i="7" s="1"/>
  <c r="C208" i="7"/>
  <c r="G208" i="7" s="1"/>
  <c r="C173" i="7"/>
  <c r="C174" i="7"/>
  <c r="D174" i="7" s="1"/>
  <c r="C175" i="7"/>
  <c r="C176" i="7"/>
  <c r="D176" i="7" s="1"/>
  <c r="C177" i="7"/>
  <c r="C178" i="7"/>
  <c r="D178" i="7" s="1"/>
  <c r="C179" i="7"/>
  <c r="D179" i="7" s="1"/>
  <c r="C172" i="7"/>
  <c r="D172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C86" i="5" s="1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C9" i="5" s="1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C61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F512" i="7" l="1"/>
  <c r="H512" i="7"/>
  <c r="D519" i="7"/>
  <c r="D520" i="7" s="1"/>
  <c r="F516" i="7"/>
  <c r="D524" i="7"/>
  <c r="D526" i="7"/>
  <c r="C531" i="7"/>
  <c r="C532" i="7" s="1"/>
  <c r="D528" i="7"/>
  <c r="D523" i="7"/>
  <c r="D525" i="7"/>
  <c r="D527" i="7"/>
  <c r="D529" i="7"/>
  <c r="D596" i="7"/>
  <c r="D598" i="7"/>
  <c r="D600" i="7"/>
  <c r="C603" i="7"/>
  <c r="C604" i="7" s="1"/>
  <c r="D595" i="7"/>
  <c r="D597" i="7"/>
  <c r="D599" i="7"/>
  <c r="D601" i="7"/>
  <c r="C591" i="7"/>
  <c r="C592" i="7" s="1"/>
  <c r="D584" i="7"/>
  <c r="D586" i="7"/>
  <c r="D588" i="7"/>
  <c r="D583" i="7"/>
  <c r="D585" i="7"/>
  <c r="D587" i="7"/>
  <c r="D589" i="7"/>
  <c r="D572" i="7"/>
  <c r="D574" i="7"/>
  <c r="C579" i="7"/>
  <c r="C580" i="7" s="1"/>
  <c r="D576" i="7"/>
  <c r="D571" i="7"/>
  <c r="D573" i="7"/>
  <c r="D575" i="7"/>
  <c r="D577" i="7"/>
  <c r="C567" i="7"/>
  <c r="C568" i="7" s="1"/>
  <c r="D560" i="7"/>
  <c r="D562" i="7"/>
  <c r="D564" i="7"/>
  <c r="D559" i="7"/>
  <c r="D561" i="7"/>
  <c r="D563" i="7"/>
  <c r="D565" i="7"/>
  <c r="C555" i="7"/>
  <c r="C556" i="7" s="1"/>
  <c r="D548" i="7"/>
  <c r="D550" i="7"/>
  <c r="D552" i="7"/>
  <c r="D547" i="7"/>
  <c r="D549" i="7"/>
  <c r="D551" i="7"/>
  <c r="D553" i="7"/>
  <c r="F492" i="7"/>
  <c r="F503" i="7"/>
  <c r="G491" i="7"/>
  <c r="J491" i="7" s="1"/>
  <c r="F515" i="7"/>
  <c r="J512" i="7"/>
  <c r="E519" i="7"/>
  <c r="E520" i="7" s="1"/>
  <c r="I515" i="7"/>
  <c r="J515" i="7" s="1"/>
  <c r="J517" i="7"/>
  <c r="I516" i="7"/>
  <c r="J516" i="7" s="1"/>
  <c r="J518" i="7"/>
  <c r="J513" i="7"/>
  <c r="H511" i="7"/>
  <c r="F511" i="7"/>
  <c r="G511" i="7"/>
  <c r="J514" i="7"/>
  <c r="C519" i="7"/>
  <c r="F513" i="7"/>
  <c r="F517" i="7"/>
  <c r="F514" i="7"/>
  <c r="F518" i="7"/>
  <c r="E507" i="7"/>
  <c r="E508" i="7" s="1"/>
  <c r="I503" i="7"/>
  <c r="J503" i="7" s="1"/>
  <c r="F499" i="7"/>
  <c r="F504" i="7"/>
  <c r="J506" i="7"/>
  <c r="J502" i="7"/>
  <c r="J505" i="7"/>
  <c r="D507" i="7"/>
  <c r="D508" i="7" s="1"/>
  <c r="F500" i="7"/>
  <c r="G499" i="7"/>
  <c r="J499" i="7" s="1"/>
  <c r="J501" i="7"/>
  <c r="J504" i="7"/>
  <c r="C507" i="7"/>
  <c r="F501" i="7"/>
  <c r="F505" i="7"/>
  <c r="I500" i="7"/>
  <c r="J500" i="7" s="1"/>
  <c r="F502" i="7"/>
  <c r="F506" i="7"/>
  <c r="F488" i="7"/>
  <c r="E495" i="7"/>
  <c r="E496" i="7" s="1"/>
  <c r="F487" i="7"/>
  <c r="J493" i="7"/>
  <c r="H487" i="7"/>
  <c r="J489" i="7"/>
  <c r="I487" i="7"/>
  <c r="D495" i="7"/>
  <c r="D496" i="7" s="1"/>
  <c r="J490" i="7"/>
  <c r="J494" i="7"/>
  <c r="J492" i="7"/>
  <c r="C495" i="7"/>
  <c r="F489" i="7"/>
  <c r="F493" i="7"/>
  <c r="I488" i="7"/>
  <c r="J488" i="7" s="1"/>
  <c r="F490" i="7"/>
  <c r="F494" i="7"/>
  <c r="D464" i="7"/>
  <c r="D466" i="7"/>
  <c r="C471" i="7"/>
  <c r="C472" i="7" s="1"/>
  <c r="D468" i="7"/>
  <c r="D463" i="7"/>
  <c r="D465" i="7"/>
  <c r="D467" i="7"/>
  <c r="D469" i="7"/>
  <c r="D452" i="7"/>
  <c r="D454" i="7"/>
  <c r="D456" i="7"/>
  <c r="C459" i="7"/>
  <c r="C460" i="7" s="1"/>
  <c r="D451" i="7"/>
  <c r="D453" i="7"/>
  <c r="D455" i="7"/>
  <c r="D457" i="7"/>
  <c r="D440" i="7"/>
  <c r="D442" i="7"/>
  <c r="D444" i="7"/>
  <c r="C447" i="7"/>
  <c r="C448" i="7" s="1"/>
  <c r="D439" i="7"/>
  <c r="D441" i="7"/>
  <c r="D443" i="7"/>
  <c r="D445" i="7"/>
  <c r="C435" i="7"/>
  <c r="C436" i="7" s="1"/>
  <c r="D428" i="7"/>
  <c r="D430" i="7"/>
  <c r="D432" i="7"/>
  <c r="D427" i="7"/>
  <c r="D429" i="7"/>
  <c r="D431" i="7"/>
  <c r="D433" i="7"/>
  <c r="D416" i="7"/>
  <c r="D418" i="7"/>
  <c r="D420" i="7"/>
  <c r="C423" i="7"/>
  <c r="C424" i="7" s="1"/>
  <c r="D415" i="7"/>
  <c r="D417" i="7"/>
  <c r="D419" i="7"/>
  <c r="D421" i="7"/>
  <c r="D404" i="7"/>
  <c r="C411" i="7"/>
  <c r="C412" i="7" s="1"/>
  <c r="D403" i="7"/>
  <c r="D405" i="7"/>
  <c r="D407" i="7"/>
  <c r="D409" i="7"/>
  <c r="D380" i="7"/>
  <c r="C387" i="7"/>
  <c r="C388" i="7" s="1"/>
  <c r="D379" i="7"/>
  <c r="D381" i="7"/>
  <c r="D383" i="7"/>
  <c r="D385" i="7"/>
  <c r="D368" i="7"/>
  <c r="D370" i="7"/>
  <c r="D372" i="7"/>
  <c r="C375" i="7"/>
  <c r="C376" i="7" s="1"/>
  <c r="D367" i="7"/>
  <c r="D369" i="7"/>
  <c r="D371" i="7"/>
  <c r="D373" i="7"/>
  <c r="D356" i="7"/>
  <c r="C363" i="7"/>
  <c r="C364" i="7" s="1"/>
  <c r="D355" i="7"/>
  <c r="D357" i="7"/>
  <c r="D359" i="7"/>
  <c r="D361" i="7"/>
  <c r="C351" i="7"/>
  <c r="C352" i="7" s="1"/>
  <c r="D344" i="7"/>
  <c r="D346" i="7"/>
  <c r="D348" i="7"/>
  <c r="D343" i="7"/>
  <c r="D345" i="7"/>
  <c r="D347" i="7"/>
  <c r="D349" i="7"/>
  <c r="D332" i="7"/>
  <c r="D334" i="7"/>
  <c r="D336" i="7"/>
  <c r="C339" i="7"/>
  <c r="C340" i="7" s="1"/>
  <c r="D331" i="7"/>
  <c r="D333" i="7"/>
  <c r="D335" i="7"/>
  <c r="D337" i="7"/>
  <c r="D308" i="7"/>
  <c r="D310" i="7"/>
  <c r="D312" i="7"/>
  <c r="C315" i="7"/>
  <c r="C316" i="7" s="1"/>
  <c r="D307" i="7"/>
  <c r="D309" i="7"/>
  <c r="D311" i="7"/>
  <c r="D313" i="7"/>
  <c r="F223" i="7"/>
  <c r="D298" i="7"/>
  <c r="C303" i="7"/>
  <c r="C304" i="7" s="1"/>
  <c r="D296" i="7"/>
  <c r="D300" i="7"/>
  <c r="D295" i="7"/>
  <c r="D297" i="7"/>
  <c r="D299" i="7"/>
  <c r="D301" i="7"/>
  <c r="D284" i="7"/>
  <c r="D286" i="7"/>
  <c r="D288" i="7"/>
  <c r="C291" i="7"/>
  <c r="C292" i="7" s="1"/>
  <c r="D283" i="7"/>
  <c r="D285" i="7"/>
  <c r="D287" i="7"/>
  <c r="D289" i="7"/>
  <c r="C279" i="7"/>
  <c r="C280" i="7" s="1"/>
  <c r="D271" i="7"/>
  <c r="D273" i="7"/>
  <c r="D275" i="7"/>
  <c r="D277" i="7"/>
  <c r="J212" i="7"/>
  <c r="F209" i="7"/>
  <c r="C267" i="7"/>
  <c r="C268" i="7" s="1"/>
  <c r="D260" i="7"/>
  <c r="D262" i="7"/>
  <c r="D264" i="7"/>
  <c r="D259" i="7"/>
  <c r="D261" i="7"/>
  <c r="D263" i="7"/>
  <c r="D265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3" i="7"/>
  <c r="G223" i="7"/>
  <c r="J223" i="7" s="1"/>
  <c r="C91" i="5"/>
  <c r="C31" i="5"/>
  <c r="C96" i="5"/>
  <c r="J215" i="7"/>
  <c r="C71" i="5"/>
  <c r="C105" i="5"/>
  <c r="F233" i="7"/>
  <c r="J210" i="7"/>
  <c r="F221" i="7"/>
  <c r="F234" i="7"/>
  <c r="E240" i="7"/>
  <c r="E241" i="7" s="1"/>
  <c r="J236" i="7"/>
  <c r="J234" i="7"/>
  <c r="J237" i="7"/>
  <c r="J233" i="7"/>
  <c r="J235" i="7"/>
  <c r="J232" i="7"/>
  <c r="D240" i="7"/>
  <c r="D241" i="7" s="1"/>
  <c r="F237" i="7"/>
  <c r="J238" i="7"/>
  <c r="J239" i="7"/>
  <c r="C240" i="7"/>
  <c r="F238" i="7"/>
  <c r="F235" i="7"/>
  <c r="F239" i="7"/>
  <c r="F232" i="7"/>
  <c r="F236" i="7"/>
  <c r="J211" i="7"/>
  <c r="J208" i="7"/>
  <c r="J214" i="7"/>
  <c r="F225" i="7"/>
  <c r="G209" i="7"/>
  <c r="J209" i="7" s="1"/>
  <c r="F213" i="7"/>
  <c r="E228" i="7"/>
  <c r="E229" i="7" s="1"/>
  <c r="J224" i="7"/>
  <c r="J227" i="7"/>
  <c r="J226" i="7"/>
  <c r="J220" i="7"/>
  <c r="D228" i="7"/>
  <c r="D229" i="7" s="1"/>
  <c r="J221" i="7"/>
  <c r="J222" i="7"/>
  <c r="J225" i="7"/>
  <c r="C228" i="7"/>
  <c r="F222" i="7"/>
  <c r="F226" i="7"/>
  <c r="F227" i="7"/>
  <c r="F220" i="7"/>
  <c r="F224" i="7"/>
  <c r="F215" i="7"/>
  <c r="F210" i="7"/>
  <c r="F212" i="7"/>
  <c r="F214" i="7"/>
  <c r="F211" i="7"/>
  <c r="D216" i="7"/>
  <c r="C77" i="5"/>
  <c r="C82" i="5"/>
  <c r="D197" i="7"/>
  <c r="C204" i="7"/>
  <c r="C205" i="7" s="1"/>
  <c r="D199" i="7"/>
  <c r="D201" i="7"/>
  <c r="D196" i="7"/>
  <c r="D198" i="7"/>
  <c r="D200" i="7"/>
  <c r="D202" i="7"/>
  <c r="D185" i="7"/>
  <c r="D187" i="7"/>
  <c r="D189" i="7"/>
  <c r="C192" i="7"/>
  <c r="C193" i="7" s="1"/>
  <c r="D158" i="7"/>
  <c r="D159" i="7"/>
  <c r="D161" i="7"/>
  <c r="D163" i="7"/>
  <c r="C166" i="7"/>
  <c r="C167" i="7" s="1"/>
  <c r="D147" i="7"/>
  <c r="D149" i="7"/>
  <c r="D151" i="7"/>
  <c r="C154" i="7"/>
  <c r="C155" i="7" s="1"/>
  <c r="C142" i="7"/>
  <c r="C143" i="7" s="1"/>
  <c r="D134" i="7"/>
  <c r="D393" i="7"/>
  <c r="C180" i="7"/>
  <c r="C181" i="7" s="1"/>
  <c r="D536" i="7"/>
  <c r="D538" i="7"/>
  <c r="D540" i="7"/>
  <c r="C543" i="7"/>
  <c r="C544" i="7" s="1"/>
  <c r="D481" i="7"/>
  <c r="D475" i="7"/>
  <c r="D476" i="7"/>
  <c r="D478" i="7"/>
  <c r="D480" i="7"/>
  <c r="C483" i="7"/>
  <c r="C484" i="7" s="1"/>
  <c r="D391" i="7"/>
  <c r="D392" i="7"/>
  <c r="D394" i="7"/>
  <c r="D396" i="7"/>
  <c r="C399" i="7"/>
  <c r="C400" i="7" s="1"/>
  <c r="D319" i="7"/>
  <c r="D320" i="7"/>
  <c r="D322" i="7"/>
  <c r="D324" i="7"/>
  <c r="C327" i="7"/>
  <c r="C328" i="7" s="1"/>
  <c r="D247" i="7"/>
  <c r="D255" i="7" s="1"/>
  <c r="D248" i="7"/>
  <c r="D250" i="7"/>
  <c r="D252" i="7"/>
  <c r="C255" i="7"/>
  <c r="C256" i="7" s="1"/>
  <c r="C216" i="7"/>
  <c r="C217" i="7" s="1"/>
  <c r="H216" i="7" s="1"/>
  <c r="D173" i="7"/>
  <c r="D175" i="7"/>
  <c r="D177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D543" i="7" l="1"/>
  <c r="D154" i="7"/>
  <c r="D166" i="7"/>
  <c r="D204" i="7"/>
  <c r="D411" i="7"/>
  <c r="D180" i="7"/>
  <c r="D192" i="7"/>
  <c r="D291" i="7"/>
  <c r="D303" i="7"/>
  <c r="D327" i="7"/>
  <c r="D267" i="7"/>
  <c r="D315" i="7"/>
  <c r="D339" i="7"/>
  <c r="D351" i="7"/>
  <c r="D363" i="7"/>
  <c r="J487" i="7"/>
  <c r="D483" i="7"/>
  <c r="D142" i="7"/>
  <c r="D279" i="7"/>
  <c r="D423" i="7"/>
  <c r="D435" i="7"/>
  <c r="D447" i="7"/>
  <c r="D459" i="7"/>
  <c r="D471" i="7"/>
  <c r="D555" i="7"/>
  <c r="D567" i="7"/>
  <c r="D568" i="7" s="1"/>
  <c r="D579" i="7"/>
  <c r="D591" i="7"/>
  <c r="D592" i="7" s="1"/>
  <c r="D603" i="7"/>
  <c r="D399" i="7"/>
  <c r="D375" i="7"/>
  <c r="D387" i="7"/>
  <c r="D531" i="7"/>
  <c r="J511" i="7"/>
  <c r="F519" i="7"/>
  <c r="C520" i="7"/>
  <c r="F507" i="7"/>
  <c r="C508" i="7"/>
  <c r="F495" i="7"/>
  <c r="C496" i="7"/>
  <c r="F240" i="7"/>
  <c r="C241" i="7"/>
  <c r="I216" i="7"/>
  <c r="G216" i="7"/>
  <c r="F228" i="7"/>
  <c r="C229" i="7"/>
  <c r="E216" i="7"/>
  <c r="E217" i="7" s="1"/>
  <c r="D217" i="7"/>
  <c r="F208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D532" i="7" l="1"/>
  <c r="E524" i="7"/>
  <c r="F524" i="7" s="1"/>
  <c r="E525" i="7"/>
  <c r="F525" i="7" s="1"/>
  <c r="E526" i="7"/>
  <c r="F526" i="7" s="1"/>
  <c r="E527" i="7"/>
  <c r="F527" i="7" s="1"/>
  <c r="E528" i="7"/>
  <c r="F528" i="7" s="1"/>
  <c r="E529" i="7"/>
  <c r="F529" i="7" s="1"/>
  <c r="E523" i="7"/>
  <c r="F523" i="7" s="1"/>
  <c r="E577" i="7"/>
  <c r="F577" i="7" s="1"/>
  <c r="E575" i="7"/>
  <c r="F575" i="7" s="1"/>
  <c r="E576" i="7"/>
  <c r="F576" i="7" s="1"/>
  <c r="E574" i="7"/>
  <c r="F574" i="7" s="1"/>
  <c r="E573" i="7"/>
  <c r="F573" i="7" s="1"/>
  <c r="E572" i="7"/>
  <c r="F572" i="7" s="1"/>
  <c r="E571" i="7"/>
  <c r="F571" i="7" s="1"/>
  <c r="E564" i="7"/>
  <c r="F564" i="7" s="1"/>
  <c r="E561" i="7"/>
  <c r="F561" i="7" s="1"/>
  <c r="E559" i="7"/>
  <c r="F559" i="7" s="1"/>
  <c r="E562" i="7"/>
  <c r="F562" i="7" s="1"/>
  <c r="E563" i="7"/>
  <c r="F563" i="7" s="1"/>
  <c r="E560" i="7"/>
  <c r="F560" i="7" s="1"/>
  <c r="E565" i="7"/>
  <c r="F565" i="7" s="1"/>
  <c r="E599" i="7"/>
  <c r="F599" i="7" s="1"/>
  <c r="E598" i="7"/>
  <c r="F598" i="7" s="1"/>
  <c r="E601" i="7"/>
  <c r="F601" i="7" s="1"/>
  <c r="E600" i="7"/>
  <c r="F600" i="7" s="1"/>
  <c r="E597" i="7"/>
  <c r="F597" i="7" s="1"/>
  <c r="E596" i="7"/>
  <c r="F596" i="7" s="1"/>
  <c r="E595" i="7"/>
  <c r="F595" i="7" s="1"/>
  <c r="D580" i="7"/>
  <c r="E547" i="7"/>
  <c r="F547" i="7" s="1"/>
  <c r="E552" i="7"/>
  <c r="F552" i="7" s="1"/>
  <c r="E553" i="7"/>
  <c r="F553" i="7" s="1"/>
  <c r="E551" i="7"/>
  <c r="F551" i="7" s="1"/>
  <c r="E550" i="7"/>
  <c r="F550" i="7" s="1"/>
  <c r="E549" i="7"/>
  <c r="F549" i="7" s="1"/>
  <c r="E548" i="7"/>
  <c r="F548" i="7" s="1"/>
  <c r="J495" i="7"/>
  <c r="J519" i="7"/>
  <c r="D556" i="7"/>
  <c r="D604" i="7"/>
  <c r="E586" i="7"/>
  <c r="F586" i="7" s="1"/>
  <c r="E584" i="7"/>
  <c r="F584" i="7" s="1"/>
  <c r="E585" i="7"/>
  <c r="F585" i="7" s="1"/>
  <c r="E589" i="7"/>
  <c r="F589" i="7" s="1"/>
  <c r="E588" i="7"/>
  <c r="F588" i="7" s="1"/>
  <c r="E583" i="7"/>
  <c r="F583" i="7" s="1"/>
  <c r="E587" i="7"/>
  <c r="F587" i="7" s="1"/>
  <c r="I519" i="7"/>
  <c r="H519" i="7"/>
  <c r="F520" i="7"/>
  <c r="G519" i="7"/>
  <c r="G520" i="7" s="1"/>
  <c r="I507" i="7"/>
  <c r="H507" i="7"/>
  <c r="F508" i="7"/>
  <c r="J507" i="7" s="1"/>
  <c r="G507" i="7"/>
  <c r="G508" i="7" s="1"/>
  <c r="I495" i="7"/>
  <c r="H495" i="7"/>
  <c r="F496" i="7"/>
  <c r="G495" i="7"/>
  <c r="G496" i="7" s="1"/>
  <c r="D472" i="7"/>
  <c r="E464" i="7"/>
  <c r="F464" i="7" s="1"/>
  <c r="E465" i="7"/>
  <c r="F465" i="7" s="1"/>
  <c r="E466" i="7"/>
  <c r="F466" i="7" s="1"/>
  <c r="E467" i="7"/>
  <c r="F467" i="7" s="1"/>
  <c r="E468" i="7"/>
  <c r="F468" i="7" s="1"/>
  <c r="E469" i="7"/>
  <c r="F469" i="7" s="1"/>
  <c r="E463" i="7"/>
  <c r="F463" i="7" s="1"/>
  <c r="D460" i="7"/>
  <c r="E452" i="7"/>
  <c r="F452" i="7" s="1"/>
  <c r="E453" i="7"/>
  <c r="F453" i="7" s="1"/>
  <c r="E454" i="7"/>
  <c r="F454" i="7" s="1"/>
  <c r="E455" i="7"/>
  <c r="F455" i="7" s="1"/>
  <c r="E456" i="7"/>
  <c r="F456" i="7" s="1"/>
  <c r="E457" i="7"/>
  <c r="F457" i="7" s="1"/>
  <c r="E451" i="7"/>
  <c r="F451" i="7" s="1"/>
  <c r="D448" i="7"/>
  <c r="E441" i="7"/>
  <c r="F441" i="7" s="1"/>
  <c r="E442" i="7"/>
  <c r="F442" i="7" s="1"/>
  <c r="E443" i="7"/>
  <c r="F443" i="7" s="1"/>
  <c r="E444" i="7"/>
  <c r="F444" i="7" s="1"/>
  <c r="E445" i="7"/>
  <c r="F445" i="7" s="1"/>
  <c r="E439" i="7"/>
  <c r="F439" i="7" s="1"/>
  <c r="E440" i="7"/>
  <c r="F440" i="7" s="1"/>
  <c r="D436" i="7"/>
  <c r="E428" i="7"/>
  <c r="F428" i="7" s="1"/>
  <c r="E429" i="7"/>
  <c r="F429" i="7" s="1"/>
  <c r="E430" i="7"/>
  <c r="F430" i="7" s="1"/>
  <c r="E431" i="7"/>
  <c r="F431" i="7" s="1"/>
  <c r="E432" i="7"/>
  <c r="F432" i="7" s="1"/>
  <c r="E433" i="7"/>
  <c r="F433" i="7" s="1"/>
  <c r="E427" i="7"/>
  <c r="F427" i="7" s="1"/>
  <c r="D424" i="7"/>
  <c r="E416" i="7"/>
  <c r="F416" i="7" s="1"/>
  <c r="E415" i="7"/>
  <c r="F415" i="7" s="1"/>
  <c r="E417" i="7"/>
  <c r="F417" i="7" s="1"/>
  <c r="E418" i="7"/>
  <c r="F418" i="7" s="1"/>
  <c r="E419" i="7"/>
  <c r="F419" i="7" s="1"/>
  <c r="E420" i="7"/>
  <c r="F420" i="7" s="1"/>
  <c r="E421" i="7"/>
  <c r="F421" i="7" s="1"/>
  <c r="D412" i="7"/>
  <c r="E404" i="7"/>
  <c r="F404" i="7" s="1"/>
  <c r="E405" i="7"/>
  <c r="F405" i="7" s="1"/>
  <c r="E406" i="7"/>
  <c r="F406" i="7" s="1"/>
  <c r="E407" i="7"/>
  <c r="F407" i="7" s="1"/>
  <c r="E408" i="7"/>
  <c r="F408" i="7" s="1"/>
  <c r="E409" i="7"/>
  <c r="F409" i="7" s="1"/>
  <c r="E403" i="7"/>
  <c r="F403" i="7" s="1"/>
  <c r="D388" i="7"/>
  <c r="E380" i="7"/>
  <c r="F380" i="7" s="1"/>
  <c r="E381" i="7"/>
  <c r="F381" i="7" s="1"/>
  <c r="E382" i="7"/>
  <c r="F382" i="7" s="1"/>
  <c r="E383" i="7"/>
  <c r="F383" i="7" s="1"/>
  <c r="E384" i="7"/>
  <c r="F384" i="7" s="1"/>
  <c r="E385" i="7"/>
  <c r="F385" i="7" s="1"/>
  <c r="E379" i="7"/>
  <c r="F379" i="7" s="1"/>
  <c r="D376" i="7"/>
  <c r="E368" i="7"/>
  <c r="F368" i="7" s="1"/>
  <c r="E369" i="7"/>
  <c r="F369" i="7" s="1"/>
  <c r="E370" i="7"/>
  <c r="F370" i="7" s="1"/>
  <c r="E371" i="7"/>
  <c r="F371" i="7" s="1"/>
  <c r="E372" i="7"/>
  <c r="F372" i="7" s="1"/>
  <c r="E373" i="7"/>
  <c r="F373" i="7" s="1"/>
  <c r="E367" i="7"/>
  <c r="F367" i="7" s="1"/>
  <c r="D364" i="7"/>
  <c r="E356" i="7"/>
  <c r="F356" i="7" s="1"/>
  <c r="E357" i="7"/>
  <c r="F357" i="7" s="1"/>
  <c r="E358" i="7"/>
  <c r="F358" i="7" s="1"/>
  <c r="E359" i="7"/>
  <c r="F359" i="7" s="1"/>
  <c r="E360" i="7"/>
  <c r="F360" i="7" s="1"/>
  <c r="E361" i="7"/>
  <c r="F361" i="7" s="1"/>
  <c r="E355" i="7"/>
  <c r="F355" i="7" s="1"/>
  <c r="D340" i="7"/>
  <c r="E333" i="7"/>
  <c r="F333" i="7" s="1"/>
  <c r="E334" i="7"/>
  <c r="F334" i="7" s="1"/>
  <c r="E335" i="7"/>
  <c r="F335" i="7" s="1"/>
  <c r="E336" i="7"/>
  <c r="F336" i="7" s="1"/>
  <c r="E337" i="7"/>
  <c r="F337" i="7" s="1"/>
  <c r="E331" i="7"/>
  <c r="F331" i="7" s="1"/>
  <c r="E332" i="7"/>
  <c r="F332" i="7" s="1"/>
  <c r="D352" i="7"/>
  <c r="E344" i="7"/>
  <c r="F344" i="7" s="1"/>
  <c r="E345" i="7"/>
  <c r="F345" i="7" s="1"/>
  <c r="E346" i="7"/>
  <c r="F346" i="7" s="1"/>
  <c r="E347" i="7"/>
  <c r="F347" i="7" s="1"/>
  <c r="E348" i="7"/>
  <c r="F348" i="7" s="1"/>
  <c r="E349" i="7"/>
  <c r="F349" i="7" s="1"/>
  <c r="E343" i="7"/>
  <c r="F343" i="7" s="1"/>
  <c r="D316" i="7"/>
  <c r="E308" i="7"/>
  <c r="F308" i="7" s="1"/>
  <c r="E309" i="7"/>
  <c r="F309" i="7" s="1"/>
  <c r="E310" i="7"/>
  <c r="F310" i="7" s="1"/>
  <c r="E311" i="7"/>
  <c r="F311" i="7" s="1"/>
  <c r="E312" i="7"/>
  <c r="F312" i="7" s="1"/>
  <c r="E313" i="7"/>
  <c r="F313" i="7" s="1"/>
  <c r="E307" i="7"/>
  <c r="F307" i="7" s="1"/>
  <c r="D304" i="7"/>
  <c r="E296" i="7"/>
  <c r="F296" i="7" s="1"/>
  <c r="E297" i="7"/>
  <c r="F297" i="7" s="1"/>
  <c r="E298" i="7"/>
  <c r="F298" i="7" s="1"/>
  <c r="E299" i="7"/>
  <c r="F299" i="7" s="1"/>
  <c r="E300" i="7"/>
  <c r="F300" i="7" s="1"/>
  <c r="E295" i="7"/>
  <c r="F295" i="7" s="1"/>
  <c r="E301" i="7"/>
  <c r="F301" i="7" s="1"/>
  <c r="D292" i="7"/>
  <c r="E284" i="7"/>
  <c r="F284" i="7" s="1"/>
  <c r="E285" i="7"/>
  <c r="F285" i="7" s="1"/>
  <c r="E286" i="7"/>
  <c r="F286" i="7" s="1"/>
  <c r="E287" i="7"/>
  <c r="F287" i="7" s="1"/>
  <c r="E288" i="7"/>
  <c r="F288" i="7" s="1"/>
  <c r="E289" i="7"/>
  <c r="F289" i="7" s="1"/>
  <c r="E283" i="7"/>
  <c r="F283" i="7" s="1"/>
  <c r="D280" i="7"/>
  <c r="E272" i="7"/>
  <c r="F272" i="7" s="1"/>
  <c r="E273" i="7"/>
  <c r="F273" i="7" s="1"/>
  <c r="E274" i="7"/>
  <c r="F274" i="7" s="1"/>
  <c r="E275" i="7"/>
  <c r="F275" i="7" s="1"/>
  <c r="E276" i="7"/>
  <c r="F276" i="7" s="1"/>
  <c r="E277" i="7"/>
  <c r="F277" i="7" s="1"/>
  <c r="E271" i="7"/>
  <c r="F271" i="7" s="1"/>
  <c r="D268" i="7"/>
  <c r="E259" i="7"/>
  <c r="F259" i="7" s="1"/>
  <c r="E260" i="7"/>
  <c r="F260" i="7" s="1"/>
  <c r="E261" i="7"/>
  <c r="F261" i="7" s="1"/>
  <c r="E262" i="7"/>
  <c r="F262" i="7" s="1"/>
  <c r="E263" i="7"/>
  <c r="F263" i="7" s="1"/>
  <c r="E264" i="7"/>
  <c r="F264" i="7" s="1"/>
  <c r="E265" i="7"/>
  <c r="F265" i="7" s="1"/>
  <c r="I240" i="7"/>
  <c r="H240" i="7"/>
  <c r="F241" i="7"/>
  <c r="J240" i="7" s="1"/>
  <c r="G240" i="7"/>
  <c r="G241" i="7" s="1"/>
  <c r="I228" i="7"/>
  <c r="H228" i="7"/>
  <c r="F229" i="7"/>
  <c r="J228" i="7" s="1"/>
  <c r="G228" i="7"/>
  <c r="G229" i="7" s="1"/>
  <c r="F217" i="7"/>
  <c r="J216" i="7" s="1"/>
  <c r="F216" i="7"/>
  <c r="D205" i="7"/>
  <c r="E202" i="7"/>
  <c r="F202" i="7" s="1"/>
  <c r="E201" i="7"/>
  <c r="F201" i="7" s="1"/>
  <c r="E200" i="7"/>
  <c r="F200" i="7" s="1"/>
  <c r="E199" i="7"/>
  <c r="F199" i="7" s="1"/>
  <c r="E198" i="7"/>
  <c r="F198" i="7" s="1"/>
  <c r="E197" i="7"/>
  <c r="F197" i="7" s="1"/>
  <c r="E196" i="7"/>
  <c r="F196" i="7" s="1"/>
  <c r="E481" i="7"/>
  <c r="F481" i="7" s="1"/>
  <c r="E475" i="7"/>
  <c r="F475" i="7" s="1"/>
  <c r="E476" i="7"/>
  <c r="F476" i="7" s="1"/>
  <c r="E477" i="7"/>
  <c r="F477" i="7" s="1"/>
  <c r="E480" i="7"/>
  <c r="F480" i="7" s="1"/>
  <c r="E478" i="7"/>
  <c r="F478" i="7" s="1"/>
  <c r="E479" i="7"/>
  <c r="F479" i="7" s="1"/>
  <c r="E392" i="7"/>
  <c r="F392" i="7" s="1"/>
  <c r="E393" i="7"/>
  <c r="F393" i="7" s="1"/>
  <c r="E394" i="7"/>
  <c r="F394" i="7" s="1"/>
  <c r="E395" i="7"/>
  <c r="F395" i="7" s="1"/>
  <c r="E396" i="7"/>
  <c r="F396" i="7" s="1"/>
  <c r="E397" i="7"/>
  <c r="F397" i="7" s="1"/>
  <c r="E391" i="7"/>
  <c r="F391" i="7" s="1"/>
  <c r="E536" i="7"/>
  <c r="F536" i="7" s="1"/>
  <c r="E537" i="7"/>
  <c r="F537" i="7" s="1"/>
  <c r="E538" i="7"/>
  <c r="F538" i="7" s="1"/>
  <c r="E539" i="7"/>
  <c r="F539" i="7" s="1"/>
  <c r="E540" i="7"/>
  <c r="F540" i="7" s="1"/>
  <c r="E535" i="7"/>
  <c r="F535" i="7" s="1"/>
  <c r="E541" i="7"/>
  <c r="F541" i="7" s="1"/>
  <c r="D181" i="7"/>
  <c r="E177" i="7"/>
  <c r="F177" i="7" s="1"/>
  <c r="E178" i="7"/>
  <c r="F178" i="7" s="1"/>
  <c r="E172" i="7"/>
  <c r="F172" i="7" s="1"/>
  <c r="E173" i="7"/>
  <c r="F173" i="7" s="1"/>
  <c r="E176" i="7"/>
  <c r="F176" i="7" s="1"/>
  <c r="E174" i="7"/>
  <c r="F174" i="7" s="1"/>
  <c r="E175" i="7"/>
  <c r="F175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8" i="7"/>
  <c r="F148" i="7" s="1"/>
  <c r="E149" i="7"/>
  <c r="F149" i="7" s="1"/>
  <c r="E150" i="7"/>
  <c r="F150" i="7" s="1"/>
  <c r="E151" i="7"/>
  <c r="F151" i="7" s="1"/>
  <c r="E152" i="7"/>
  <c r="F152" i="7" s="1"/>
  <c r="E147" i="7"/>
  <c r="F147" i="7" s="1"/>
  <c r="E146" i="7"/>
  <c r="F146" i="7" s="1"/>
  <c r="E247" i="7"/>
  <c r="F247" i="7" s="1"/>
  <c r="E248" i="7"/>
  <c r="F248" i="7" s="1"/>
  <c r="E249" i="7"/>
  <c r="F249" i="7" s="1"/>
  <c r="E250" i="7"/>
  <c r="F250" i="7" s="1"/>
  <c r="E253" i="7"/>
  <c r="F253" i="7" s="1"/>
  <c r="E251" i="7"/>
  <c r="F251" i="7" s="1"/>
  <c r="E252" i="7"/>
  <c r="F252" i="7" s="1"/>
  <c r="E159" i="7"/>
  <c r="F159" i="7" s="1"/>
  <c r="E160" i="7"/>
  <c r="F160" i="7" s="1"/>
  <c r="E161" i="7"/>
  <c r="F161" i="7" s="1"/>
  <c r="E162" i="7"/>
  <c r="F162" i="7" s="1"/>
  <c r="E158" i="7"/>
  <c r="F158" i="7" s="1"/>
  <c r="E163" i="7"/>
  <c r="F163" i="7" s="1"/>
  <c r="E164" i="7"/>
  <c r="F164" i="7" s="1"/>
  <c r="E323" i="7"/>
  <c r="F323" i="7" s="1"/>
  <c r="E324" i="7"/>
  <c r="F324" i="7" s="1"/>
  <c r="E325" i="7"/>
  <c r="F325" i="7" s="1"/>
  <c r="E319" i="7"/>
  <c r="F319" i="7" s="1"/>
  <c r="E322" i="7"/>
  <c r="F322" i="7" s="1"/>
  <c r="E320" i="7"/>
  <c r="F320" i="7" s="1"/>
  <c r="E321" i="7"/>
  <c r="F321" i="7" s="1"/>
  <c r="D193" i="7"/>
  <c r="E190" i="7"/>
  <c r="F190" i="7" s="1"/>
  <c r="E184" i="7"/>
  <c r="F184" i="7" s="1"/>
  <c r="E185" i="7"/>
  <c r="F185" i="7" s="1"/>
  <c r="E186" i="7"/>
  <c r="F186" i="7" s="1"/>
  <c r="E187" i="7"/>
  <c r="F187" i="7" s="1"/>
  <c r="E189" i="7"/>
  <c r="F189" i="7" s="1"/>
  <c r="E188" i="7"/>
  <c r="F188" i="7" s="1"/>
  <c r="D167" i="7"/>
  <c r="D155" i="7"/>
  <c r="D143" i="7"/>
  <c r="D328" i="7"/>
  <c r="D484" i="7"/>
  <c r="D400" i="7"/>
  <c r="D544" i="7"/>
  <c r="G217" i="7"/>
  <c r="D256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531" i="7" l="1"/>
  <c r="F532" i="7" s="1"/>
  <c r="F591" i="7"/>
  <c r="F592" i="7" s="1"/>
  <c r="F555" i="7"/>
  <c r="F556" i="7" s="1"/>
  <c r="F579" i="7"/>
  <c r="F580" i="7" s="1"/>
  <c r="F603" i="7"/>
  <c r="F604" i="7" s="1"/>
  <c r="F567" i="7"/>
  <c r="F568" i="7" s="1"/>
  <c r="F471" i="7"/>
  <c r="F472" i="7" s="1"/>
  <c r="F447" i="7"/>
  <c r="F448" i="7" s="1"/>
  <c r="F459" i="7"/>
  <c r="F460" i="7" s="1"/>
  <c r="F423" i="7"/>
  <c r="F424" i="7" s="1"/>
  <c r="F435" i="7"/>
  <c r="F436" i="7" s="1"/>
  <c r="F375" i="7"/>
  <c r="F376" i="7" s="1"/>
  <c r="F411" i="7"/>
  <c r="F412" i="7" s="1"/>
  <c r="F387" i="7"/>
  <c r="F388" i="7" s="1"/>
  <c r="F363" i="7"/>
  <c r="F364" i="7" s="1"/>
  <c r="F339" i="7"/>
  <c r="F340" i="7" s="1"/>
  <c r="F351" i="7"/>
  <c r="F352" i="7" s="1"/>
  <c r="F279" i="7"/>
  <c r="F280" i="7" s="1"/>
  <c r="F291" i="7"/>
  <c r="F292" i="7" s="1"/>
  <c r="F315" i="7"/>
  <c r="F316" i="7" s="1"/>
  <c r="F303" i="7"/>
  <c r="F304" i="7" s="1"/>
  <c r="F267" i="7"/>
  <c r="F268" i="7" s="1"/>
  <c r="K209" i="7"/>
  <c r="L209" i="7" s="1"/>
  <c r="K208" i="7"/>
  <c r="L208" i="7" s="1"/>
  <c r="K210" i="7"/>
  <c r="L210" i="7" s="1"/>
  <c r="K211" i="7"/>
  <c r="L211" i="7" s="1"/>
  <c r="K212" i="7"/>
  <c r="L212" i="7" s="1"/>
  <c r="K213" i="7"/>
  <c r="L213" i="7" s="1"/>
  <c r="K214" i="7"/>
  <c r="L214" i="7" s="1"/>
  <c r="F154" i="7"/>
  <c r="F155" i="7" s="1"/>
  <c r="F483" i="7"/>
  <c r="F484" i="7" s="1"/>
  <c r="F204" i="7"/>
  <c r="F205" i="7" s="1"/>
  <c r="F142" i="7"/>
  <c r="F143" i="7" s="1"/>
  <c r="F180" i="7"/>
  <c r="F181" i="7" s="1"/>
  <c r="F166" i="7"/>
  <c r="F167" i="7" s="1"/>
  <c r="F399" i="7"/>
  <c r="F400" i="7" s="1"/>
  <c r="F327" i="7"/>
  <c r="F328" i="7" s="1"/>
  <c r="F543" i="7"/>
  <c r="F544" i="7" s="1"/>
  <c r="F255" i="7"/>
  <c r="F256" i="7" s="1"/>
  <c r="F192" i="7"/>
  <c r="F193" i="7" s="1"/>
  <c r="K512" i="7" l="1"/>
  <c r="L512" i="7" s="1"/>
  <c r="K513" i="7"/>
  <c r="L513" i="7" s="1"/>
  <c r="K514" i="7"/>
  <c r="L514" i="7" s="1"/>
  <c r="K515" i="7"/>
  <c r="L515" i="7" s="1"/>
  <c r="K516" i="7"/>
  <c r="L516" i="7" s="1"/>
  <c r="K517" i="7"/>
  <c r="L517" i="7" s="1"/>
  <c r="K511" i="7"/>
  <c r="L511" i="7" s="1"/>
  <c r="K500" i="7"/>
  <c r="L500" i="7" s="1"/>
  <c r="K501" i="7"/>
  <c r="L501" i="7" s="1"/>
  <c r="K502" i="7"/>
  <c r="L502" i="7" s="1"/>
  <c r="K503" i="7"/>
  <c r="L503" i="7" s="1"/>
  <c r="K504" i="7"/>
  <c r="L504" i="7" s="1"/>
  <c r="K505" i="7"/>
  <c r="L505" i="7" s="1"/>
  <c r="K499" i="7"/>
  <c r="L499" i="7" s="1"/>
  <c r="K488" i="7"/>
  <c r="K489" i="7"/>
  <c r="L489" i="7" s="1"/>
  <c r="K490" i="7"/>
  <c r="L490" i="7" s="1"/>
  <c r="K491" i="7"/>
  <c r="L491" i="7" s="1"/>
  <c r="K492" i="7"/>
  <c r="K493" i="7"/>
  <c r="L493" i="7" s="1"/>
  <c r="K487" i="7"/>
  <c r="L487" i="7" s="1"/>
  <c r="L492" i="7"/>
  <c r="L488" i="7"/>
  <c r="K233" i="7"/>
  <c r="L233" i="7" s="1"/>
  <c r="K234" i="7"/>
  <c r="L234" i="7" s="1"/>
  <c r="K235" i="7"/>
  <c r="L235" i="7" s="1"/>
  <c r="K236" i="7"/>
  <c r="L236" i="7" s="1"/>
  <c r="K237" i="7"/>
  <c r="L237" i="7" s="1"/>
  <c r="K238" i="7"/>
  <c r="L238" i="7" s="1"/>
  <c r="K232" i="7"/>
  <c r="L232" i="7" s="1"/>
  <c r="L216" i="7"/>
  <c r="L217" i="7" s="1"/>
  <c r="K220" i="7"/>
  <c r="L220" i="7" s="1"/>
  <c r="K221" i="7"/>
  <c r="L221" i="7" s="1"/>
  <c r="K222" i="7"/>
  <c r="L222" i="7" s="1"/>
  <c r="K223" i="7"/>
  <c r="L223" i="7" s="1"/>
  <c r="K224" i="7"/>
  <c r="L224" i="7" s="1"/>
  <c r="K225" i="7"/>
  <c r="L225" i="7" s="1"/>
  <c r="K226" i="7"/>
  <c r="L226" i="7" s="1"/>
  <c r="L519" i="7" l="1"/>
  <c r="L520" i="7" s="1"/>
  <c r="L507" i="7"/>
  <c r="L508" i="7" s="1"/>
  <c r="L495" i="7"/>
  <c r="L496" i="7" s="1"/>
  <c r="L240" i="7"/>
  <c r="L241" i="7" s="1"/>
  <c r="L228" i="7"/>
  <c r="L229" i="7" s="1"/>
</calcChain>
</file>

<file path=xl/sharedStrings.xml><?xml version="1.0" encoding="utf-8"?>
<sst xmlns="http://schemas.openxmlformats.org/spreadsheetml/2006/main" count="27067" uniqueCount="2410">
  <si>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</si>
  <si>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</si>
  <si>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</si>
  <si>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</si>
  <si>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</si>
  <si>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</si>
  <si>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</si>
  <si>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</si>
  <si>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</si>
  <si>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</si>
  <si>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</si>
  <si>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</si>
  <si>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</si>
  <si>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</si>
  <si>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</si>
  <si>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</si>
  <si>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</si>
  <si>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</si>
  <si>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</si>
  <si>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</si>
  <si>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</si>
  <si>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</si>
  <si>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</si>
  <si>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</si>
  <si>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</si>
  <si>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</si>
  <si>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</si>
  <si>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</si>
  <si>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</si>
  <si>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</si>
  <si>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</si>
  <si>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</si>
  <si>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</si>
  <si>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</si>
  <si>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</si>
  <si>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</si>
  <si>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</si>
  <si>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</si>
  <si>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</si>
  <si>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</si>
  <si>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</si>
  <si>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</si>
  <si>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</si>
  <si>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</si>
  <si>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</si>
  <si>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</si>
  <si>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</si>
  <si>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</si>
  <si>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</si>
  <si>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</si>
  <si>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</si>
  <si>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</si>
  <si>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</si>
  <si>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</si>
  <si>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</si>
  <si>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</si>
  <si>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</si>
  <si>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</si>
  <si>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</si>
  <si>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</si>
  <si>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</si>
  <si>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</si>
  <si>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</si>
  <si>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</si>
  <si>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</si>
  <si>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</si>
  <si>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</si>
  <si>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</si>
  <si>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</si>
  <si>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</si>
  <si>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</si>
  <si>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</si>
  <si>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</si>
  <si>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</si>
  <si>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</si>
  <si>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</si>
  <si>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</si>
  <si>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</si>
  <si>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</si>
  <si>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</si>
  <si>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</si>
  <si>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</si>
  <si>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</si>
  <si>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</si>
  <si>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</si>
  <si>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</si>
  <si>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</si>
  <si>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</si>
  <si>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</si>
  <si>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</si>
  <si>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</si>
  <si>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</si>
  <si>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</si>
  <si>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</si>
  <si>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</si>
  <si>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</si>
  <si>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</si>
  <si>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</si>
  <si>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</si>
  <si>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</si>
  <si>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</si>
  <si>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</si>
  <si>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</si>
  <si>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</si>
  <si>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</si>
  <si>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</si>
  <si>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</si>
  <si>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</si>
  <si>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</si>
  <si>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</si>
  <si>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</si>
  <si>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</si>
  <si>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</si>
  <si>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</si>
  <si>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</si>
  <si>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</si>
  <si>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</si>
  <si>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</si>
  <si>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</si>
  <si>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</si>
  <si>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</si>
  <si>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</si>
  <si>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</si>
  <si>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</si>
  <si>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</si>
  <si>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</si>
  <si>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</si>
  <si>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</si>
  <si>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</si>
  <si>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</si>
  <si>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</si>
  <si>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</si>
  <si>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</si>
  <si>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</si>
  <si>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</si>
  <si>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</si>
  <si>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</si>
  <si>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</si>
  <si>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</si>
  <si>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</si>
  <si>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</si>
  <si>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</si>
  <si>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</si>
  <si>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</si>
  <si>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</si>
  <si>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</si>
  <si>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</si>
  <si>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</si>
  <si>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</si>
  <si>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</si>
  <si>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</si>
  <si>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</si>
  <si>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</si>
  <si>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</si>
  <si>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</si>
  <si>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</si>
  <si>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</si>
  <si>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</si>
  <si>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</si>
  <si>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</si>
  <si>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</si>
  <si>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</si>
  <si>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</si>
  <si>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</si>
  <si>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</si>
  <si>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</si>
  <si>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</si>
  <si>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</si>
  <si>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</si>
  <si>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</si>
  <si>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</si>
  <si>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</si>
  <si>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</si>
  <si>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</si>
  <si>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</si>
  <si>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</si>
  <si>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</si>
  <si>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</si>
  <si>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</si>
  <si>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</si>
  <si>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</si>
  <si>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</si>
  <si>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</si>
  <si>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</si>
  <si>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</si>
  <si>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</si>
  <si>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</si>
  <si>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</si>
  <si>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</si>
  <si>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</si>
  <si>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</si>
  <si>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</si>
  <si>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</si>
  <si>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</si>
  <si>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</si>
  <si>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</si>
  <si>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</si>
  <si>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</si>
  <si>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</si>
  <si>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</si>
  <si>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</si>
  <si>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</si>
  <si>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</si>
  <si>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</si>
  <si>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</si>
  <si>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</si>
  <si>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</si>
  <si>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</si>
  <si>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</si>
  <si>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</si>
  <si>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</si>
  <si>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</si>
  <si>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</si>
  <si>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</si>
  <si>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</si>
  <si>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</si>
  <si>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</si>
  <si>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</si>
  <si>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</si>
  <si>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</si>
  <si>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</si>
  <si>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</si>
  <si>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</si>
  <si>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</si>
  <si>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</si>
  <si>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</si>
  <si>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</si>
  <si>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</si>
  <si>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</si>
  <si>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</si>
  <si>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</si>
  <si>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</si>
  <si>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</si>
  <si>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</si>
  <si>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</si>
  <si>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</si>
  <si>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</si>
  <si>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</si>
  <si>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</si>
  <si>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</si>
  <si>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</si>
  <si>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</si>
  <si>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</si>
  <si>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</si>
  <si>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</si>
  <si>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</si>
  <si>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</si>
  <si>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</si>
  <si>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</si>
  <si>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</si>
  <si>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</si>
  <si>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</si>
  <si>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</si>
  <si>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</si>
  <si>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</si>
  <si>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</si>
  <si>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</si>
  <si>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</si>
  <si>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</si>
  <si>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</si>
  <si>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</si>
  <si>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</si>
  <si>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</si>
  <si>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</si>
  <si>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</si>
  <si>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</si>
  <si>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</si>
  <si>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</si>
  <si>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</si>
  <si>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</si>
  <si>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</si>
  <si>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</si>
  <si>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</si>
  <si>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</si>
  <si>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</si>
  <si>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</si>
  <si>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</si>
  <si>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</si>
  <si>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</si>
  <si>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</si>
  <si>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</si>
  <si>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</si>
  <si>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</si>
  <si>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</si>
  <si>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</si>
  <si>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</si>
  <si>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</si>
  <si>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</si>
  <si>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</si>
  <si>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</si>
  <si>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</si>
  <si>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</si>
  <si>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</si>
  <si>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</si>
  <si>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</si>
  <si>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</si>
  <si>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</si>
  <si>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</si>
  <si>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</si>
  <si>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</si>
  <si>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</si>
  <si>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</si>
  <si>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</si>
  <si>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</si>
  <si>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</si>
  <si>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</si>
  <si>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</si>
  <si>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</si>
  <si>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</si>
  <si>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</si>
  <si>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</si>
  <si>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</si>
  <si>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</si>
  <si>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</si>
  <si>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</si>
  <si>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</si>
  <si>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</si>
  <si>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</si>
  <si>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</si>
  <si>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</si>
  <si>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</si>
  <si>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</si>
  <si>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</si>
  <si>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</si>
  <si>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</si>
  <si>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</si>
  <si>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</si>
  <si>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</si>
  <si>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</si>
  <si>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</si>
  <si>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</si>
  <si>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</si>
  <si>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</si>
  <si>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</si>
  <si>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</si>
  <si>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</si>
  <si>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</si>
  <si>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</si>
  <si>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</si>
  <si>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</si>
  <si>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</si>
  <si>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</si>
  <si>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</si>
  <si>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</si>
  <si>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</si>
  <si>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</si>
  <si>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</si>
  <si>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</si>
  <si>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</si>
  <si>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</si>
  <si>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</si>
  <si>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</si>
  <si>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</si>
  <si>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</si>
  <si>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</si>
  <si>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</si>
  <si>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</si>
  <si>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</si>
  <si>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</si>
  <si>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</si>
  <si>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</si>
  <si>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</si>
  <si>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</si>
  <si>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</si>
  <si>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</si>
  <si>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</si>
  <si>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</si>
  <si>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</si>
  <si>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</si>
  <si>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</si>
  <si>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</si>
  <si>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</si>
  <si>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</si>
  <si>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</si>
  <si>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</si>
  <si>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</si>
  <si>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</si>
  <si>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</si>
  <si>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</si>
  <si>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</si>
  <si>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</si>
  <si>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</si>
  <si>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</si>
  <si>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</si>
  <si>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</si>
  <si>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</si>
  <si>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</si>
  <si>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</si>
  <si>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</si>
  <si>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</si>
  <si>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</si>
  <si>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</si>
  <si>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</si>
  <si>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</si>
  <si>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</si>
  <si>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</si>
  <si>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</si>
  <si>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</si>
  <si>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</si>
  <si>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</si>
  <si>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</si>
  <si>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</si>
  <si>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</si>
  <si>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</si>
  <si>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</si>
  <si>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</si>
  <si>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</si>
  <si>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</si>
  <si>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</si>
  <si>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</si>
  <si>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</si>
  <si>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</si>
  <si>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</si>
  <si>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</si>
  <si>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</si>
  <si>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</si>
  <si>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</si>
  <si>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</si>
  <si>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</si>
  <si>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</si>
  <si>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</si>
  <si>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</si>
  <si>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</si>
  <si>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</si>
  <si>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</si>
  <si>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</si>
  <si>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</si>
  <si>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</si>
  <si>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</si>
  <si>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</si>
  <si>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</si>
  <si>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</si>
  <si>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</si>
  <si>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</si>
  <si>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</si>
  <si>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</si>
  <si>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</si>
  <si>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</si>
  <si>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</si>
  <si>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</si>
  <si>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</si>
  <si>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</si>
  <si>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</si>
  <si>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</si>
  <si>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</si>
  <si>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</si>
  <si>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</si>
  <si>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</si>
  <si>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</si>
  <si>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</si>
  <si>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</si>
  <si>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</si>
  <si>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</si>
  <si>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</si>
  <si>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</si>
  <si>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</si>
  <si>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</si>
  <si>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</si>
  <si>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</si>
  <si>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</si>
  <si>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</si>
  <si>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</si>
  <si>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</si>
  <si>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</si>
  <si>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</si>
  <si>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</si>
  <si>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</si>
  <si>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</si>
  <si>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</si>
  <si>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</si>
  <si>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</si>
  <si>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</si>
  <si>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</si>
  <si>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</si>
  <si>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</si>
  <si>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</si>
  <si>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</si>
  <si>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</si>
  <si>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</si>
  <si>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</si>
  <si>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</si>
  <si>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</si>
  <si>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</si>
  <si>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</si>
  <si>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</si>
  <si>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</si>
  <si>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</si>
  <si>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</si>
  <si>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</si>
  <si>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</si>
  <si>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</si>
  <si>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</si>
  <si>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</si>
  <si>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</si>
  <si>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</si>
  <si>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</si>
  <si>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</si>
  <si>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</si>
  <si>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</si>
  <si>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</si>
  <si>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</si>
  <si>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</si>
  <si>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</si>
  <si>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</si>
  <si>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</si>
  <si>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</si>
  <si>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</si>
  <si>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</si>
  <si>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</si>
  <si>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</si>
  <si>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</si>
  <si>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</si>
  <si>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</si>
  <si>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</si>
  <si>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</si>
  <si>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</si>
  <si>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</si>
  <si>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</si>
  <si>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</si>
  <si>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</si>
  <si>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</si>
  <si>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</si>
  <si>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</si>
  <si>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</si>
  <si>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</si>
  <si>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</si>
  <si>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</si>
  <si>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</si>
  <si>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</si>
  <si>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</si>
  <si>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</si>
  <si>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</si>
  <si>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</si>
  <si>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</si>
  <si>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</si>
  <si>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</si>
  <si>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</si>
  <si>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</si>
  <si>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</si>
  <si>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</si>
  <si>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</si>
  <si>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</si>
  <si>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</si>
  <si>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</si>
  <si>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</si>
  <si>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</si>
  <si>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</si>
  <si>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</si>
  <si>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</si>
  <si>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</si>
  <si>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</si>
  <si>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</si>
  <si>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</si>
  <si>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</si>
  <si>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</si>
  <si>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</si>
  <si>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</si>
  <si>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</si>
  <si>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</si>
  <si>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</si>
  <si>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</si>
  <si>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</si>
  <si>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</si>
  <si>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</si>
  <si>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</si>
  <si>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</si>
  <si>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</si>
  <si>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</si>
  <si>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</si>
  <si>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</si>
  <si>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</si>
  <si>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</si>
  <si>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</si>
  <si>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</si>
  <si>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</si>
  <si>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</si>
  <si>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</si>
  <si>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</si>
  <si>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</si>
  <si>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</si>
  <si>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</si>
  <si>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</si>
  <si>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</si>
  <si>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</si>
  <si>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</si>
  <si>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</si>
  <si>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</si>
  <si>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</si>
  <si>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</si>
  <si>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</si>
  <si>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</si>
  <si>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</si>
  <si>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</si>
  <si>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</si>
  <si>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</si>
  <si>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</si>
  <si>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</si>
  <si>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</si>
  <si>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</si>
  <si>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</si>
  <si>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</si>
  <si>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</si>
  <si>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</si>
  <si>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</si>
  <si>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</si>
  <si>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</si>
  <si>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</si>
  <si>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</si>
  <si>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</si>
  <si>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</si>
  <si>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</si>
  <si>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</si>
  <si>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</si>
  <si>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</si>
  <si>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</si>
  <si>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</si>
  <si>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</si>
  <si>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</si>
  <si>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</si>
  <si>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</si>
  <si>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</si>
  <si>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</si>
  <si>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</si>
  <si>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</si>
  <si>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</si>
  <si>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</si>
  <si>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</si>
  <si>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</si>
  <si>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</si>
  <si>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</si>
  <si>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</si>
  <si>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</si>
  <si>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</si>
  <si>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</si>
  <si>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</si>
  <si>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</si>
  <si>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</si>
  <si>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</si>
  <si>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</si>
  <si>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</si>
  <si>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</si>
  <si>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</si>
  <si>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</si>
  <si>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</si>
  <si>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</si>
  <si>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</si>
  <si>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</si>
  <si>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</si>
  <si>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</si>
  <si>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</si>
  <si>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</si>
  <si>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</si>
  <si>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</si>
  <si>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</si>
  <si>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</si>
  <si>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</si>
  <si>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</si>
  <si>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</si>
  <si>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</si>
  <si>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</si>
  <si>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</si>
  <si>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</si>
  <si>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</si>
  <si>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</si>
  <si>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</si>
  <si>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</si>
  <si>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</si>
  <si>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</si>
  <si>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</si>
  <si>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</si>
  <si>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</si>
  <si>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</si>
  <si>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</si>
  <si>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</si>
  <si>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</si>
  <si>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</si>
  <si>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</si>
  <si>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</si>
  <si>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</si>
  <si>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</si>
  <si>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</si>
  <si>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</si>
  <si>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</si>
  <si>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</si>
  <si>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</si>
  <si>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</si>
  <si>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</si>
  <si>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</si>
  <si>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</si>
  <si>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</si>
  <si>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</si>
  <si>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</si>
  <si>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</si>
  <si>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</si>
  <si>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</si>
  <si>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</si>
  <si>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</si>
  <si>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</si>
  <si>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</si>
  <si>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</si>
  <si>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</si>
  <si>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</si>
  <si>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</si>
  <si>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</si>
  <si>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</si>
  <si>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</si>
  <si>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</si>
  <si>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</si>
  <si>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</si>
  <si>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</si>
  <si>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</si>
  <si>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</si>
  <si>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</si>
  <si>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</si>
  <si>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</si>
  <si>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</si>
  <si>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</si>
  <si>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</si>
  <si>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</si>
  <si>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</si>
  <si>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</si>
  <si>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</si>
  <si>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</si>
  <si>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</si>
  <si>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</si>
  <si>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</si>
  <si>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</si>
  <si>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</si>
  <si>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</si>
  <si>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</si>
  <si>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</si>
  <si>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</si>
  <si>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</si>
  <si>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</si>
  <si>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</si>
  <si>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</si>
  <si>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</si>
  <si>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</si>
  <si>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</si>
  <si>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</si>
  <si>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</si>
  <si>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</si>
  <si>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</si>
  <si>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</si>
  <si>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</si>
  <si>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</si>
  <si>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</si>
  <si>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</si>
  <si>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</si>
  <si>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</si>
  <si>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</si>
  <si>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</si>
  <si>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</si>
  <si>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</si>
  <si>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</si>
  <si>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</si>
  <si>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</si>
  <si>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</si>
  <si>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</si>
  <si>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</si>
  <si>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</si>
  <si>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</si>
  <si>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</si>
  <si>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</si>
  <si>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</si>
  <si>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</si>
  <si>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</si>
  <si>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</si>
  <si>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</si>
  <si>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</si>
  <si>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</si>
  <si>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</si>
  <si>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</si>
  <si>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</si>
  <si>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</si>
  <si>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</si>
  <si>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</si>
  <si>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</si>
  <si>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</si>
  <si>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</si>
  <si>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</si>
  <si>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</si>
  <si>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</si>
  <si>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</si>
  <si>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</si>
  <si>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</si>
  <si>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</si>
  <si>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</si>
  <si>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</si>
  <si>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</si>
  <si>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</si>
  <si>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</si>
  <si>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</si>
  <si>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</si>
  <si>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</si>
  <si>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</si>
  <si>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</si>
  <si>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</si>
  <si>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</si>
  <si>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</si>
  <si>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</si>
  <si>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</si>
  <si>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</si>
  <si>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</si>
  <si>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</si>
  <si>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</si>
  <si>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</si>
  <si>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</si>
  <si>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</si>
  <si>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</si>
  <si>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</si>
  <si>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</si>
  <si>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</si>
  <si>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</si>
  <si>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</si>
  <si>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</si>
  <si>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</si>
  <si>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</si>
  <si>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</si>
  <si>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</si>
  <si>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</si>
  <si>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</si>
  <si>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</si>
  <si>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</si>
  <si>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</si>
  <si>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</si>
  <si>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</si>
  <si>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</si>
  <si>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</si>
  <si>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</si>
  <si>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</si>
  <si>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</si>
  <si>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</si>
  <si>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</si>
  <si>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</si>
  <si>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</si>
  <si>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</si>
  <si>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</si>
  <si>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</si>
  <si>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</si>
  <si>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</si>
  <si>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</si>
  <si>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</si>
  <si>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</si>
  <si>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</si>
  <si>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</si>
  <si>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</si>
  <si>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</si>
  <si>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</si>
  <si>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</si>
  <si>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</si>
  <si>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</si>
  <si>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</si>
  <si>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</si>
  <si>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</si>
  <si>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</si>
  <si>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</si>
  <si>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</si>
  <si>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</si>
  <si>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</si>
  <si>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</si>
  <si>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</si>
  <si>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</si>
  <si>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</si>
  <si>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</si>
  <si>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</si>
  <si>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</si>
  <si>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</si>
  <si>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</si>
  <si>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</si>
  <si>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</si>
  <si>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</si>
  <si>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</si>
  <si>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</si>
  <si>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</si>
  <si>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</si>
  <si>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</si>
  <si>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</si>
  <si>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</si>
  <si>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</si>
  <si>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</si>
  <si>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</si>
  <si>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</si>
  <si>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</si>
  <si>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</si>
  <si>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</si>
  <si>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</si>
  <si>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</si>
  <si>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</si>
  <si>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</si>
  <si>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</si>
  <si>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</si>
  <si>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</si>
  <si>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</si>
  <si>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</si>
  <si>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</si>
  <si>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</si>
  <si>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</si>
  <si>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</si>
  <si>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</si>
  <si>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</si>
  <si>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</si>
  <si>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</si>
  <si>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</si>
  <si>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</si>
  <si>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</si>
  <si>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</si>
  <si>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</si>
  <si>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</si>
  <si>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</si>
  <si>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</si>
  <si>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</si>
  <si>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</si>
  <si>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</si>
  <si>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</si>
  <si>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</si>
  <si>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</si>
  <si>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</si>
  <si>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</si>
  <si>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</si>
  <si>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</si>
  <si>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</si>
  <si>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</si>
  <si>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</si>
  <si>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</si>
  <si>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</si>
  <si>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</si>
  <si>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</si>
  <si>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</si>
  <si>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</si>
  <si>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</si>
  <si>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</si>
  <si>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</si>
  <si>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</si>
  <si>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</si>
  <si>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</si>
  <si>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</si>
  <si>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</si>
  <si>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</si>
  <si>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</si>
  <si>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</si>
  <si>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</si>
  <si>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</si>
  <si>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</si>
  <si>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</si>
  <si>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</si>
  <si>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</si>
  <si>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</si>
  <si>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</si>
  <si>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</si>
  <si>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</si>
  <si>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</si>
  <si>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</si>
  <si>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</si>
  <si>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</si>
  <si>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</si>
  <si>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</si>
  <si>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</si>
  <si>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</si>
  <si>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</si>
  <si>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</si>
  <si>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</si>
  <si>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</si>
  <si>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</si>
  <si>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</si>
  <si>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</si>
  <si>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</si>
  <si>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</si>
  <si>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</si>
  <si>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</si>
  <si>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</si>
  <si>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</si>
  <si>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</si>
  <si>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</si>
  <si>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</si>
  <si>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</si>
  <si>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</si>
  <si>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</si>
  <si>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</si>
  <si>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</si>
  <si>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</si>
  <si>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</si>
  <si>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</si>
  <si>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</si>
  <si>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</si>
  <si>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</si>
  <si>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</si>
  <si>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</si>
  <si>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</si>
  <si>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</si>
  <si>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</si>
  <si>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</si>
  <si>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</si>
  <si>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</si>
  <si>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</si>
  <si>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</si>
  <si>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</si>
  <si>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</si>
  <si>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</si>
  <si>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</si>
  <si>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</si>
  <si>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</si>
  <si>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</si>
  <si>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</si>
  <si>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</si>
  <si>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</si>
  <si>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</si>
  <si>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</si>
  <si>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</si>
  <si>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</si>
  <si>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</si>
  <si>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</si>
  <si>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</si>
  <si>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</si>
  <si>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</si>
  <si>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</si>
  <si>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</si>
  <si>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</si>
  <si>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</si>
  <si>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</si>
  <si>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</si>
  <si>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</si>
  <si>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</si>
  <si>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</si>
  <si>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</si>
  <si>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</si>
  <si>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</si>
  <si>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</si>
  <si>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</si>
  <si>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</si>
  <si>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</si>
  <si>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</si>
  <si>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</si>
  <si>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</si>
  <si>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</si>
  <si>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</si>
  <si>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</si>
  <si>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</si>
  <si>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</si>
  <si>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</si>
  <si>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</si>
  <si>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</si>
  <si>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</si>
  <si>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</si>
  <si>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</si>
  <si>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</si>
  <si>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</si>
  <si>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</si>
  <si>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</si>
  <si>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</si>
  <si>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</si>
  <si>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</si>
  <si>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</si>
  <si>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</si>
  <si>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</si>
  <si>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</si>
  <si>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</si>
  <si>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</si>
  <si>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</si>
  <si>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</si>
  <si>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</si>
  <si>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</si>
  <si>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</si>
  <si>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</si>
  <si>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</si>
  <si>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</si>
  <si>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</si>
  <si>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</si>
  <si>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</si>
  <si>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</si>
  <si>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</si>
  <si>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</si>
  <si>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</si>
  <si>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</si>
  <si>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</si>
  <si>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</si>
  <si>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</si>
  <si>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</si>
  <si>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</si>
  <si>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</si>
  <si>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</si>
  <si>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</si>
  <si>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</si>
  <si>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</si>
  <si>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</si>
  <si>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</si>
  <si>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</si>
  <si>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</si>
  <si>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</si>
  <si>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</si>
  <si>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</si>
  <si>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</si>
  <si>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</si>
  <si>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</si>
  <si>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</si>
  <si>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</si>
  <si>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</si>
  <si>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</si>
  <si>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</si>
  <si>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</si>
  <si>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</si>
  <si>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</si>
  <si>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</si>
  <si>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</si>
  <si>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</si>
  <si>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</si>
  <si>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</si>
  <si>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</si>
  <si>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</si>
  <si>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</si>
  <si>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</si>
  <si>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</si>
  <si>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</si>
  <si>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</si>
  <si>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</si>
  <si>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</si>
  <si>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</si>
  <si>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</si>
  <si>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</si>
  <si>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</si>
  <si>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</si>
  <si>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</si>
  <si>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</si>
  <si>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</si>
  <si>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</si>
  <si>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</si>
  <si>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</si>
  <si>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</si>
  <si>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</si>
  <si>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</si>
  <si>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</si>
  <si>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</si>
  <si>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</si>
  <si>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</si>
  <si>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</si>
  <si>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</si>
  <si>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</si>
  <si>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</si>
  <si>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</si>
  <si>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</si>
  <si>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</si>
  <si>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</si>
  <si>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</si>
  <si>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</si>
  <si>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</si>
  <si>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</si>
  <si>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</si>
  <si>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</si>
  <si>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</si>
  <si>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</si>
  <si>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</si>
  <si>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</si>
  <si>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</si>
  <si>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</si>
  <si>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</si>
  <si>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</si>
  <si>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</si>
  <si>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</si>
  <si>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</si>
  <si>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</si>
  <si>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</si>
  <si>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</si>
  <si>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</si>
  <si>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</si>
  <si>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</si>
  <si>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</si>
  <si>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</si>
  <si>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</si>
  <si>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</si>
  <si>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</si>
  <si>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</si>
  <si>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</si>
  <si>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</si>
  <si>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</si>
  <si>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</si>
  <si>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</si>
  <si>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</si>
  <si>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</si>
  <si>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</si>
  <si>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</si>
  <si>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</si>
  <si>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</si>
  <si>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</si>
  <si>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</si>
  <si>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</si>
  <si>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</si>
  <si>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</si>
  <si>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</si>
  <si>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</si>
  <si>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</si>
  <si>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</si>
  <si>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</si>
  <si>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</si>
  <si>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</si>
  <si>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</si>
  <si>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</si>
  <si>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</si>
  <si>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</si>
  <si>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</si>
  <si>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</si>
  <si>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</si>
  <si>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</si>
  <si>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</si>
  <si>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</si>
  <si>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</si>
  <si>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</si>
  <si>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</si>
  <si>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</si>
  <si>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</si>
  <si>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</si>
  <si>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</si>
  <si>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</si>
  <si>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</si>
  <si>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</si>
  <si>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</si>
  <si>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</si>
  <si>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</si>
  <si>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</si>
  <si>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</si>
  <si>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</si>
  <si>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</si>
  <si>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</si>
  <si>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</si>
  <si>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</si>
  <si>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</si>
  <si>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</si>
  <si>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</si>
  <si>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</si>
  <si>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</si>
  <si>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</si>
  <si>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</si>
  <si>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</si>
  <si>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</si>
  <si>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</si>
  <si>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</si>
  <si>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</si>
  <si>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</si>
  <si>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</si>
  <si>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</si>
  <si>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</si>
  <si>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</si>
  <si>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</si>
  <si>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</si>
  <si>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</si>
  <si>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</si>
  <si>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</si>
  <si>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</si>
  <si>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</si>
  <si>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</si>
  <si>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</si>
  <si>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</si>
  <si>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</si>
  <si>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</si>
  <si>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</si>
  <si>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</si>
  <si>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</si>
  <si>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</si>
  <si>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</si>
  <si>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</si>
  <si>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</si>
  <si>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</si>
  <si>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</si>
  <si>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</si>
  <si>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</si>
  <si>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</si>
  <si>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</si>
  <si>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</si>
  <si>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</si>
  <si>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</si>
  <si>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</si>
  <si>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</si>
  <si>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</si>
  <si>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</si>
  <si>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</si>
  <si>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</si>
  <si>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</si>
  <si>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</si>
  <si>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</si>
  <si>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</si>
  <si>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</si>
  <si>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</si>
  <si>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</si>
  <si>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</si>
  <si>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</si>
  <si>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</si>
  <si>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</si>
  <si>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</si>
  <si>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</si>
  <si>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</si>
  <si>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</si>
  <si>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</si>
  <si>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</si>
  <si>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</si>
  <si>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</si>
  <si>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</si>
  <si>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</si>
  <si>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</si>
  <si>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</si>
  <si>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</si>
  <si>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</si>
  <si>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</si>
  <si>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</si>
  <si>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</si>
  <si>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</si>
  <si>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</si>
  <si>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</si>
  <si>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</si>
  <si>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</si>
  <si>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</si>
  <si>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</si>
  <si>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</si>
  <si>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</si>
  <si>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</si>
  <si>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</si>
  <si>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</si>
  <si>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</si>
  <si>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</si>
  <si>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</si>
  <si>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</si>
  <si>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</si>
  <si>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</si>
  <si>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</si>
  <si>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</si>
  <si>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</si>
  <si>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</si>
  <si>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</si>
  <si>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</si>
  <si>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</si>
  <si>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</si>
  <si>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</si>
  <si>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</si>
  <si>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</si>
  <si>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</si>
  <si>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</si>
  <si>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</si>
  <si>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</si>
  <si>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</si>
  <si>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</si>
  <si>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</si>
  <si>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</si>
  <si>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</si>
  <si>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</si>
  <si>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</si>
  <si>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</si>
  <si>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</si>
  <si>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</si>
  <si>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</si>
  <si>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</si>
  <si>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</si>
  <si>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</si>
  <si>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</si>
  <si>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</si>
  <si>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</si>
  <si>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</si>
  <si>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</si>
  <si>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</si>
  <si>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</si>
  <si>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</si>
  <si>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</si>
  <si>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</si>
  <si>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</si>
  <si>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</si>
  <si>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</si>
  <si>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</si>
  <si>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</si>
  <si>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</si>
  <si>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</si>
  <si>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</si>
  <si>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</si>
  <si>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</si>
  <si>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</si>
  <si>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</si>
  <si>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</si>
  <si>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</si>
  <si>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</si>
  <si>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</si>
  <si>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</si>
  <si>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</si>
  <si>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</si>
  <si>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</si>
  <si>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</si>
  <si>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</si>
  <si>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</si>
  <si>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</si>
  <si>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</si>
  <si>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</si>
  <si>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</si>
  <si>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</si>
  <si>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</si>
  <si>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</si>
  <si>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</si>
  <si>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</si>
  <si>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</si>
  <si>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</si>
  <si>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</si>
  <si>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</si>
  <si>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</si>
  <si>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</si>
  <si>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</si>
  <si>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</si>
  <si>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</si>
  <si>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</si>
  <si>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</si>
  <si>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</si>
  <si>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</si>
  <si>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</si>
  <si>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</si>
  <si>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</si>
  <si>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</si>
  <si>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</si>
  <si>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</si>
  <si>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</si>
  <si>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</si>
  <si>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</si>
  <si>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</si>
  <si>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</si>
  <si>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</si>
  <si>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</si>
  <si>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</si>
  <si>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</si>
  <si>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</si>
  <si>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</si>
  <si>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</si>
  <si>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</si>
  <si>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</si>
  <si>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</si>
  <si>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</si>
  <si>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</si>
  <si>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</si>
  <si>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</si>
  <si>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</si>
  <si>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</si>
  <si>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</si>
  <si>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</si>
  <si>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</si>
  <si>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</si>
  <si>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</si>
  <si>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</si>
  <si>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</si>
  <si>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</si>
  <si>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</si>
  <si>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</si>
  <si>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</si>
  <si>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</si>
  <si>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</si>
  <si>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</si>
  <si>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</si>
  <si>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</si>
  <si>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</si>
  <si>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</si>
  <si>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</si>
  <si>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</si>
  <si>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</si>
  <si>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</si>
  <si>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</si>
  <si>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</si>
  <si>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</si>
  <si>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</si>
  <si>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</si>
  <si>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</si>
  <si>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</si>
  <si>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</si>
  <si>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</si>
  <si>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</si>
  <si>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</si>
  <si>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</si>
  <si>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</si>
  <si>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</si>
  <si>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</si>
  <si>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</si>
  <si>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</si>
  <si>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</si>
  <si>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</si>
  <si>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</si>
  <si>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</si>
  <si>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</si>
  <si>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</si>
  <si>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</si>
  <si>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</si>
  <si>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</si>
  <si>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</si>
  <si>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</si>
  <si>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</si>
  <si>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</si>
  <si>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</si>
  <si>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</si>
  <si>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</si>
  <si>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</si>
  <si>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</si>
  <si>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</si>
  <si>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</si>
  <si>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</si>
  <si>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</si>
  <si>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</si>
  <si>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</si>
  <si>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</si>
  <si>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</si>
  <si>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</si>
  <si>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</si>
  <si>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</si>
  <si>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</si>
  <si>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</si>
  <si>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</si>
  <si>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</si>
  <si>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</si>
  <si>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</si>
  <si>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</si>
  <si>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</si>
  <si>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</si>
  <si>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</si>
  <si>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</si>
  <si>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</si>
  <si>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</si>
  <si>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</si>
  <si>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</si>
  <si>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</si>
  <si>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</si>
  <si>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</si>
  <si>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</si>
  <si>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</si>
  <si>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</si>
  <si>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</si>
  <si>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</si>
  <si>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</si>
  <si>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</si>
  <si>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</si>
  <si>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</si>
  <si>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</si>
  <si>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</si>
  <si>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</si>
  <si>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</si>
  <si>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</si>
  <si>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</si>
  <si>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</si>
  <si>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</si>
  <si>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</si>
  <si>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</si>
  <si>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</si>
  <si>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</si>
  <si>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</si>
  <si>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</si>
  <si>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</si>
  <si>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</si>
  <si>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</si>
  <si>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</si>
  <si>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</si>
  <si>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</si>
  <si>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</si>
  <si>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</si>
  <si>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</si>
  <si>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</si>
  <si>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</si>
  <si>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</si>
  <si>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</si>
  <si>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</si>
  <si>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</si>
  <si>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</si>
  <si>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</si>
  <si>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</si>
  <si>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</si>
  <si>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</si>
  <si>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</si>
  <si>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</si>
  <si>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</si>
  <si>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</si>
  <si>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</si>
  <si>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</si>
  <si>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</si>
  <si>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</si>
  <si>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</si>
  <si>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</si>
  <si>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</si>
  <si>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</si>
  <si>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</si>
  <si>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</si>
  <si>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</si>
  <si>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</si>
  <si>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</si>
  <si>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</si>
  <si>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</si>
  <si>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</si>
  <si>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</si>
  <si>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</si>
  <si>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</si>
  <si>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</si>
  <si>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</si>
  <si>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</si>
  <si>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</si>
  <si>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</si>
  <si>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</si>
  <si>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</si>
  <si>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</si>
  <si>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</si>
  <si>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</si>
  <si>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</si>
  <si>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</si>
  <si>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</si>
  <si>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</si>
  <si>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</si>
  <si>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</si>
  <si>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</si>
  <si>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</si>
  <si>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</si>
  <si>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</si>
  <si>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</si>
  <si>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</si>
  <si>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</si>
  <si>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</si>
  <si>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</si>
  <si>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</si>
  <si>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</si>
  <si>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</si>
  <si>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</si>
  <si>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</si>
  <si>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</si>
  <si>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</si>
  <si>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</si>
  <si>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</si>
  <si>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</si>
  <si>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</si>
  <si>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</si>
  <si>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</si>
  <si>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</si>
  <si>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</si>
  <si>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</si>
  <si>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</si>
  <si>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</si>
  <si>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</si>
  <si>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</si>
  <si>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</si>
  <si>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</si>
  <si>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</si>
  <si>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</si>
  <si>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</si>
  <si>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</si>
  <si>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</si>
  <si>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</si>
  <si>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</si>
  <si>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</si>
  <si>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</si>
  <si>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</si>
  <si>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</si>
  <si>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</si>
  <si>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</si>
  <si>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</si>
  <si>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</si>
  <si>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</si>
  <si>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</si>
  <si>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</si>
  <si>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</si>
  <si>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</si>
  <si>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</si>
  <si>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</si>
  <si>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</si>
  <si>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</si>
  <si>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</si>
  <si>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</si>
  <si>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</si>
  <si>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</si>
  <si>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</si>
  <si>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</si>
  <si>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</si>
  <si>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</si>
  <si>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</si>
  <si>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</si>
  <si>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</si>
  <si>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</si>
  <si>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</si>
  <si>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</si>
  <si>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</si>
  <si>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</si>
  <si>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</si>
  <si>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</si>
  <si>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</si>
  <si>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</si>
  <si>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</si>
  <si>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</si>
  <si>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</si>
  <si>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</si>
  <si>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</si>
  <si>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</si>
  <si>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</si>
  <si>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</si>
  <si>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</si>
  <si>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</si>
  <si>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</si>
  <si>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</si>
  <si>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</si>
  <si>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</si>
  <si>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</si>
  <si>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</si>
  <si>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</si>
  <si>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</si>
  <si>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</si>
  <si>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</si>
  <si>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</si>
  <si>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</si>
  <si>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</si>
  <si>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</si>
  <si>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</si>
  <si>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</si>
  <si>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</si>
  <si>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</si>
  <si>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</si>
  <si>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</si>
  <si>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</si>
  <si>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</si>
  <si>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</si>
  <si>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</si>
  <si>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</si>
  <si>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</si>
  <si>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</si>
  <si>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</si>
  <si>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</si>
  <si>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</si>
  <si>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</si>
  <si>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</si>
  <si>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</si>
  <si>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</si>
  <si>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</si>
  <si>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</si>
  <si>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</si>
  <si>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</si>
  <si>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</si>
  <si>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</si>
  <si>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</si>
  <si>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</si>
  <si>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</si>
  <si>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</si>
  <si>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</si>
  <si>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</si>
  <si>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</si>
  <si>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</si>
  <si>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</si>
  <si>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</si>
  <si>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</si>
  <si>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</si>
  <si>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</si>
  <si>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</si>
  <si>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</si>
  <si>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</si>
  <si>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</si>
  <si>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</si>
  <si>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</si>
  <si>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</si>
  <si>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</si>
  <si>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</si>
  <si>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</si>
  <si>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</si>
  <si>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</si>
  <si>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</si>
  <si>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</si>
  <si>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</si>
  <si>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</si>
  <si>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</si>
  <si>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</si>
  <si>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</si>
  <si>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</si>
  <si>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</si>
  <si>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</si>
  <si>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</si>
  <si>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</si>
  <si>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</si>
  <si>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</si>
  <si>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</si>
  <si>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</si>
  <si>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</si>
  <si>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</si>
  <si>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</si>
  <si>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</si>
  <si>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</si>
  <si>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</si>
  <si>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</si>
  <si>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</si>
  <si>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</si>
  <si>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</si>
  <si>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</si>
  <si>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</si>
  <si>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</si>
  <si>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</si>
  <si>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</si>
  <si>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</si>
  <si>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</si>
  <si>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</si>
  <si>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</si>
  <si>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</si>
  <si>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</si>
  <si>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</si>
  <si>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</si>
  <si>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</si>
  <si>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</si>
  <si>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</si>
  <si>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</si>
  <si>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</si>
  <si>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</si>
  <si>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</si>
  <si>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</si>
  <si>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</si>
  <si>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</si>
  <si>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</si>
  <si>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</si>
  <si>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</si>
  <si>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</si>
  <si>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</si>
  <si>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</si>
  <si>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</si>
  <si>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</si>
  <si>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</si>
  <si>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</si>
  <si>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</si>
  <si>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</si>
  <si>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</si>
  <si>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</si>
  <si>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</si>
  <si>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</si>
  <si>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</si>
  <si>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</si>
  <si>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</si>
  <si>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</si>
  <si>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</si>
  <si>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</si>
  <si>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</si>
  <si>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</si>
  <si>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</si>
  <si>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</si>
  <si>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</si>
  <si>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</si>
  <si>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</si>
  <si>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</si>
  <si>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</si>
  <si>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</si>
  <si>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</si>
  <si>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</si>
  <si>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</si>
  <si>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</si>
  <si>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</si>
  <si>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</si>
  <si>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</si>
  <si>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</si>
  <si>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</si>
  <si>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</si>
  <si>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</si>
  <si>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</si>
  <si>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</si>
  <si>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</si>
  <si>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</si>
  <si>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</si>
  <si>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</si>
  <si>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</si>
  <si>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</si>
  <si>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</si>
  <si>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</si>
  <si>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</si>
  <si>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</si>
  <si>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</si>
  <si>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</si>
  <si>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</si>
  <si>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</si>
  <si>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</si>
  <si>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</si>
  <si>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</si>
  <si>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</si>
  <si>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</si>
  <si>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</si>
  <si>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</si>
  <si>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</si>
  <si>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</si>
  <si>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</si>
  <si>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</si>
  <si>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</si>
  <si>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</si>
  <si>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</si>
  <si>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</si>
  <si>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</si>
  <si>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</si>
  <si>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</si>
  <si>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</si>
  <si>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</si>
  <si>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</si>
  <si>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</si>
  <si>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</si>
  <si>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</si>
  <si>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</si>
  <si>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</si>
  <si>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</si>
  <si>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</si>
  <si>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</si>
  <si>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</si>
  <si>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</si>
  <si>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</si>
  <si>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</si>
  <si>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</si>
  <si>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</si>
  <si>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</si>
  <si>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</si>
  <si>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</si>
  <si>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</si>
  <si>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</si>
  <si>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</si>
  <si>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</si>
  <si>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</si>
  <si>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</si>
  <si>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</si>
  <si>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</si>
  <si>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</si>
  <si>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</si>
  <si>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</si>
  <si>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</si>
  <si>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</si>
  <si>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</si>
  <si>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</si>
  <si>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</si>
  <si>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</si>
  <si>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</si>
  <si>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</si>
  <si>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</si>
  <si>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</si>
  <si>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</si>
  <si>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</si>
  <si>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</si>
  <si>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</si>
  <si>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</si>
  <si>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</si>
  <si>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</si>
  <si>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</si>
  <si>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</si>
  <si>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</si>
  <si>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</si>
  <si>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</si>
  <si>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</si>
  <si>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</si>
  <si>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</si>
  <si>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</si>
  <si>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</si>
  <si>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</si>
  <si>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</si>
  <si>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</si>
  <si>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</si>
  <si>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</si>
  <si>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</si>
  <si>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</si>
  <si>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</si>
  <si>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</si>
  <si>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</si>
  <si>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</si>
  <si>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</si>
  <si>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</si>
  <si>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</si>
  <si>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</si>
  <si>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</si>
  <si>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</si>
  <si>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</si>
  <si>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</si>
  <si>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</si>
  <si>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</si>
  <si>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</si>
  <si>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</si>
  <si>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</si>
  <si>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</si>
  <si>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</si>
  <si>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</si>
  <si>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</si>
  <si>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</si>
  <si>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</si>
  <si>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</si>
  <si>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</si>
  <si>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</si>
  <si>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</si>
  <si>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</si>
  <si>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</si>
  <si>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</si>
  <si>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</si>
  <si>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</si>
  <si>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</si>
  <si>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</si>
  <si>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</si>
  <si>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</si>
  <si>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</si>
  <si>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</si>
  <si>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</si>
  <si>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</si>
  <si>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</si>
  <si>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</si>
  <si>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</si>
  <si>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</si>
  <si>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</si>
  <si>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</si>
  <si>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</si>
  <si>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</si>
  <si>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</si>
  <si>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</si>
  <si>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</si>
  <si>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</si>
  <si>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</si>
  <si>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</si>
  <si>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</si>
  <si>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</si>
  <si>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</si>
  <si>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</si>
  <si>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</si>
  <si>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</si>
  <si>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</si>
  <si>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</si>
  <si>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</si>
  <si>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</si>
  <si>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</si>
  <si>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</si>
  <si>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</si>
  <si>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</si>
  <si>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</si>
  <si>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</si>
  <si>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</si>
  <si>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</si>
  <si>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</si>
  <si>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</si>
  <si>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</si>
  <si>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</si>
  <si>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</si>
  <si>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</si>
  <si>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</si>
  <si>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</si>
  <si>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</si>
  <si>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</si>
  <si>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</si>
  <si>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</si>
  <si>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</si>
  <si>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</si>
  <si>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</si>
  <si>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</si>
  <si>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</si>
  <si>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</si>
  <si>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</si>
  <si>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</si>
  <si>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</si>
  <si>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</si>
  <si>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</si>
  <si>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</si>
  <si>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</si>
  <si>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</si>
  <si>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</si>
  <si>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</si>
  <si>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</si>
  <si>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</si>
  <si>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</si>
  <si>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</si>
  <si>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</si>
  <si>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</si>
  <si>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</si>
  <si>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</si>
  <si>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</si>
  <si>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</si>
  <si>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</si>
  <si>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</si>
  <si>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</si>
  <si>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</si>
  <si>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</si>
  <si>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</si>
  <si>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</si>
  <si>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</si>
  <si>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</si>
  <si>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</si>
  <si>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</si>
  <si>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</si>
  <si>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</si>
  <si>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</si>
  <si>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</si>
  <si>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</si>
  <si>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</si>
  <si>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</si>
  <si>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</si>
  <si>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</si>
  <si>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</si>
  <si>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</si>
  <si>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</si>
  <si>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</si>
  <si>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</si>
  <si>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</si>
  <si>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</si>
  <si>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</si>
  <si>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</si>
  <si>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</si>
  <si>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</si>
  <si>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</si>
  <si>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</si>
  <si>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</si>
  <si>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</si>
  <si>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</si>
  <si>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</si>
  <si>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</si>
  <si>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</si>
  <si>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</si>
  <si>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</si>
  <si>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</si>
  <si>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</si>
  <si>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</si>
  <si>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</si>
  <si>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</si>
  <si>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</si>
  <si>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</si>
  <si>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</si>
  <si>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</si>
  <si>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</si>
  <si>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</si>
  <si>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</si>
  <si>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</si>
  <si>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</si>
  <si>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</si>
  <si>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</si>
  <si>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</si>
  <si>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</si>
  <si>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</si>
  <si>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</si>
  <si>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</si>
  <si>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</si>
  <si>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</si>
  <si>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</si>
  <si>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</si>
  <si>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</si>
  <si>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</si>
  <si>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</si>
  <si>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</si>
  <si>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</si>
  <si>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</si>
  <si>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</si>
  <si>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</si>
  <si>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</si>
  <si>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</si>
  <si>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</si>
  <si>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</si>
  <si>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</si>
  <si>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</si>
  <si>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</si>
  <si>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</si>
  <si>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</si>
  <si>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</si>
  <si>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</si>
  <si>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</si>
  <si>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</si>
  <si>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</si>
  <si>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</si>
  <si>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</si>
  <si>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</si>
  <si>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</si>
  <si>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</si>
  <si>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</si>
  <si>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</si>
  <si>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</si>
  <si>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</si>
  <si>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</si>
  <si>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</si>
  <si>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</si>
  <si>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</si>
  <si>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</si>
  <si>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</si>
  <si>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</si>
  <si>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</si>
  <si>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</si>
  <si>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</si>
  <si>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</si>
  <si>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</si>
  <si>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</si>
  <si>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</si>
  <si>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</si>
  <si>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</si>
  <si>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</si>
  <si>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</si>
  <si>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</si>
  <si>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</si>
  <si>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</si>
  <si>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</si>
  <si>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</si>
  <si>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</si>
  <si>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</si>
  <si>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</si>
  <si>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</si>
  <si>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</si>
  <si>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</si>
  <si>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</si>
  <si>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</si>
  <si>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</si>
  <si>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</si>
  <si>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</si>
  <si>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</si>
  <si>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</si>
  <si>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</si>
  <si>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</si>
  <si>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</si>
  <si>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</si>
  <si>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</si>
  <si>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</si>
  <si>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</si>
  <si>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</si>
  <si>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</si>
  <si>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</si>
  <si>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</si>
  <si>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</si>
  <si>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</si>
  <si>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</si>
  <si>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</si>
  <si>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</si>
  <si>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</si>
  <si>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</si>
  <si>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</si>
  <si>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</si>
  <si>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</si>
  <si>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</si>
  <si>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</si>
  <si>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</si>
  <si>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</si>
  <si>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</si>
  <si>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</si>
  <si>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</si>
  <si>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</si>
  <si>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</si>
  <si>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</si>
  <si>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</si>
  <si>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</si>
  <si>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</si>
  <si>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</si>
  <si>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</si>
  <si>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</si>
  <si>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</si>
  <si>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</si>
  <si>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</si>
  <si>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</si>
  <si>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</si>
  <si>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</si>
  <si>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</si>
  <si>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</si>
  <si>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</si>
  <si>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</si>
  <si>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</si>
  <si>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</si>
  <si>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</si>
  <si>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</si>
  <si>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</si>
  <si>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</si>
  <si>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</si>
  <si>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</si>
  <si>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</si>
  <si>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</si>
  <si>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</si>
  <si>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</si>
  <si>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</si>
  <si>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</si>
  <si>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</si>
  <si>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</si>
  <si>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</si>
  <si>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</si>
  <si>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</si>
  <si>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</si>
  <si>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</si>
  <si>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</si>
  <si>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</si>
  <si>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</si>
  <si>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</si>
  <si>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</si>
  <si>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</si>
  <si>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</si>
  <si>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</si>
  <si>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</si>
  <si>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</si>
  <si>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</si>
  <si>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</si>
  <si>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</si>
  <si>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</si>
  <si>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</si>
  <si>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</si>
  <si>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</si>
  <si>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</si>
  <si>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</si>
  <si>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</si>
  <si>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</si>
  <si>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</si>
  <si>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</si>
  <si>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</si>
  <si>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</si>
  <si>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</si>
  <si>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</si>
  <si>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</si>
  <si>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</si>
  <si>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</si>
  <si>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</si>
  <si>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</si>
  <si>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</si>
  <si>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</si>
  <si>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</si>
  <si>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</si>
  <si>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</si>
  <si>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</si>
  <si>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</si>
  <si>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</si>
  <si>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</si>
  <si>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</si>
  <si>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</si>
  <si>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</si>
  <si>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</si>
  <si>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</si>
  <si>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</si>
  <si>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</si>
  <si>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</si>
  <si>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</si>
  <si>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</si>
  <si>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</si>
  <si>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</si>
  <si>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</si>
  <si>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</si>
  <si>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</si>
  <si>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</si>
  <si>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</si>
  <si>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</si>
  <si>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</si>
  <si>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</si>
  <si>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</si>
  <si>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</si>
  <si>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</si>
  <si>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</si>
  <si>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</si>
  <si>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</si>
  <si>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</si>
  <si>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</si>
  <si>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</si>
  <si>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</si>
  <si>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</si>
  <si>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</si>
  <si>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</si>
  <si>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</si>
  <si>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</si>
  <si>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</si>
  <si>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</si>
  <si>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</si>
  <si>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</si>
  <si>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</si>
  <si>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</si>
  <si>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</si>
  <si>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</si>
  <si>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</si>
  <si>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</si>
  <si>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</si>
  <si>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</si>
  <si>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</si>
  <si>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</si>
  <si>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</si>
  <si>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</si>
  <si>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</si>
  <si>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</si>
  <si>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</si>
  <si>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</si>
  <si>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</si>
  <si>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</si>
  <si>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</si>
  <si>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</si>
  <si>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</si>
  <si>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</si>
  <si>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</si>
  <si>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</si>
  <si>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</si>
  <si>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</si>
  <si>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</si>
  <si>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</si>
  <si>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</si>
  <si>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</si>
  <si>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</si>
  <si>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</si>
  <si>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</si>
  <si>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</si>
  <si>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</si>
  <si>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</si>
  <si>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</si>
  <si>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ochylenie standardowe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</si>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</sst>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0" fontId="11" fillId="4" borderId="15" xfId="0" applyFont="1" applyFill="1" applyBorder="1"/>
    <xf numFmtId="0" fontId="11" fillId="5" borderId="15" xfId="0" applyFont="1" applyFill="1" applyBorder="1"/>
    <xf numFmtId="164" fontId="0" fillId="0" borderId="0" xfId="0" applyNumberForma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Zestawienia!$A$146:$B$152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Zestawienia!$C$146:$C$152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Zestawienia!$A$158:$B$164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Zestawienia!$C$158:$C$164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Zestawienia!$A$172:$B$178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Zestawienia!$C$172:$C$178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Zestawienia!$A$184:$B$190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Zestawienia!$C$184:$C$190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Zestawienia!$A$196:$B$202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Zestawienia!$C$196:$C$202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Zestawienia!$C$207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Zestawienia!$A$208:$B$214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Zestawienia!$C$208:$C$214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Zestawienia!$C$219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Zestawienia!$A$220:$B$226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Zestawienia!$C$220:$C$226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Zestawienia!$C$231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Zestawienia!$A$232:$B$238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Zestawienia!$C$232:$C$238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Zestawienia!$A$247:$B$253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Zestawienia!$C$247:$C$253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Zestawienia!$C$318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Zestawienia!$A$319:$B$325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Zestawienia!$C$319:$C$325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Zestawienia!$C$330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Zestawienia!$A$331:$B$337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Zestawienia!$C$331:$C$337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Zestawienia!$A$343:$B$349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Zestawienia!$C$343:$C$349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Zestawienia!$C$354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Zestawienia!$A$355:$B$361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Zestawienia!$C$355:$C$361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Zestawienia!$C$366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Zestawienia!$A$367:$B$373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Zestawienia!$C$367:$C$373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Zestawienia!$A$379:$B$385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Zestawienia!$C$379:$C$385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Zestawienia!$C$390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Zestawienia!$A$391:$B$397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Zestawienia!$C$391:$C$397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Zestawienia!$F$486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Zestawienia!$A$487:$B$493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Zestawienia!$F$487:$F$493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Zestawienia!$F$498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Zestawienia!$A$499:$B$505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Zestawienia!$F$499:$F$505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Zestawienia!$F$510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Zestawienia!$A$511:$B$517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Zestawienia!$F$511:$F$517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Zestawienia!$A$523:$B$529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Zestawienia!$C$523:$C$529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59531</xdr:colOff>
      <xdr:row>130</xdr:row>
      <xdr:rowOff>161925</xdr:rowOff>
    </xdr:from>
    <xdr:to>
      <xdr:col>14</xdr:col>
      <xdr:colOff>14288</xdr:colOff>
      <xdr:row>140</xdr:row>
      <xdr:rowOff>157163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144</xdr:row>
      <xdr:rowOff>0</xdr:rowOff>
    </xdr:from>
    <xdr:to>
      <xdr:col>13</xdr:col>
      <xdr:colOff>602457</xdr:colOff>
      <xdr:row>153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156</xdr:row>
      <xdr:rowOff>0</xdr:rowOff>
    </xdr:from>
    <xdr:to>
      <xdr:col>13</xdr:col>
      <xdr:colOff>602457</xdr:colOff>
      <xdr:row>165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170</xdr:row>
      <xdr:rowOff>0</xdr:rowOff>
    </xdr:from>
    <xdr:to>
      <xdr:col>13</xdr:col>
      <xdr:colOff>602457</xdr:colOff>
      <xdr:row>179</xdr:row>
      <xdr:rowOff>176213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13</xdr:col>
      <xdr:colOff>602457</xdr:colOff>
      <xdr:row>191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194</xdr:row>
      <xdr:rowOff>0</xdr:rowOff>
    </xdr:from>
    <xdr:to>
      <xdr:col>13</xdr:col>
      <xdr:colOff>602457</xdr:colOff>
      <xdr:row>203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206</xdr:row>
      <xdr:rowOff>0</xdr:rowOff>
    </xdr:from>
    <xdr:to>
      <xdr:col>19</xdr:col>
      <xdr:colOff>602457</xdr:colOff>
      <xdr:row>215</xdr:row>
      <xdr:rowOff>176213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218</xdr:row>
      <xdr:rowOff>0</xdr:rowOff>
    </xdr:from>
    <xdr:to>
      <xdr:col>19</xdr:col>
      <xdr:colOff>602457</xdr:colOff>
      <xdr:row>227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230</xdr:row>
      <xdr:rowOff>0</xdr:rowOff>
    </xdr:from>
    <xdr:to>
      <xdr:col>19</xdr:col>
      <xdr:colOff>602457</xdr:colOff>
      <xdr:row>239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245</xdr:row>
      <xdr:rowOff>0</xdr:rowOff>
    </xdr:from>
    <xdr:to>
      <xdr:col>13</xdr:col>
      <xdr:colOff>602457</xdr:colOff>
      <xdr:row>254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317</xdr:row>
      <xdr:rowOff>0</xdr:rowOff>
    </xdr:from>
    <xdr:to>
      <xdr:col>13</xdr:col>
      <xdr:colOff>602457</xdr:colOff>
      <xdr:row>326</xdr:row>
      <xdr:rowOff>176213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329</xdr:row>
      <xdr:rowOff>0</xdr:rowOff>
    </xdr:from>
    <xdr:to>
      <xdr:col>13</xdr:col>
      <xdr:colOff>602457</xdr:colOff>
      <xdr:row>338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341</xdr:row>
      <xdr:rowOff>0</xdr:rowOff>
    </xdr:from>
    <xdr:to>
      <xdr:col>13</xdr:col>
      <xdr:colOff>602457</xdr:colOff>
      <xdr:row>350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353</xdr:row>
      <xdr:rowOff>0</xdr:rowOff>
    </xdr:from>
    <xdr:to>
      <xdr:col>13</xdr:col>
      <xdr:colOff>602457</xdr:colOff>
      <xdr:row>362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365</xdr:row>
      <xdr:rowOff>0</xdr:rowOff>
    </xdr:from>
    <xdr:to>
      <xdr:col>13</xdr:col>
      <xdr:colOff>602457</xdr:colOff>
      <xdr:row>374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377</xdr:row>
      <xdr:rowOff>0</xdr:rowOff>
    </xdr:from>
    <xdr:to>
      <xdr:col>13</xdr:col>
      <xdr:colOff>602457</xdr:colOff>
      <xdr:row>386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389</xdr:row>
      <xdr:rowOff>0</xdr:rowOff>
    </xdr:from>
    <xdr:to>
      <xdr:col>13</xdr:col>
      <xdr:colOff>602457</xdr:colOff>
      <xdr:row>398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</xdr:col>
      <xdr:colOff>0</xdr:colOff>
      <xdr:row>485</xdr:row>
      <xdr:rowOff>0</xdr:rowOff>
    </xdr:from>
    <xdr:to>
      <xdr:col>19</xdr:col>
      <xdr:colOff>602457</xdr:colOff>
      <xdr:row>494</xdr:row>
      <xdr:rowOff>176213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497</xdr:row>
      <xdr:rowOff>0</xdr:rowOff>
    </xdr:from>
    <xdr:to>
      <xdr:col>19</xdr:col>
      <xdr:colOff>602457</xdr:colOff>
      <xdr:row>506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509</xdr:row>
      <xdr:rowOff>0</xdr:rowOff>
    </xdr:from>
    <xdr:to>
      <xdr:col>19</xdr:col>
      <xdr:colOff>602457</xdr:colOff>
      <xdr:row>518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521</xdr:row>
      <xdr:rowOff>0</xdr:rowOff>
    </xdr:from>
    <xdr:to>
      <xdr:col>13</xdr:col>
      <xdr:colOff>602457</xdr:colOff>
      <xdr:row>530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452">
      <pivotArea type="all" dataOnly="0" outline="0" fieldPosition="0"/>
    </format>
    <format dxfId="451">
      <pivotArea outline="0" collapsedLevelsAreSubtotals="1" fieldPosition="0"/>
    </format>
    <format dxfId="450">
      <pivotArea field="105" type="button" dataOnly="0" labelOnly="1" outline="0" axis="axisRow" fieldPosition="0"/>
    </format>
    <format dxfId="449">
      <pivotArea dataOnly="0" labelOnly="1" fieldPosition="0">
        <references count="1">
          <reference field="105" count="0"/>
        </references>
      </pivotArea>
    </format>
    <format dxfId="448">
      <pivotArea dataOnly="0" labelOnly="1" grandRow="1" outline="0" fieldPosition="0"/>
    </format>
    <format dxfId="44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457">
      <pivotArea type="all" dataOnly="0" outline="0" fieldPosition="0"/>
    </format>
    <format dxfId="456">
      <pivotArea outline="0" collapsedLevelsAreSubtotals="1" fieldPosition="0"/>
    </format>
    <format dxfId="455">
      <pivotArea field="49" type="button" dataOnly="0" labelOnly="1" outline="0" axis="axisRow" fieldPosition="0"/>
    </format>
    <format dxfId="454">
      <pivotArea dataOnly="0" labelOnly="1" grandRow="1" outline="0" fieldPosition="0"/>
    </format>
    <format dxfId="45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63">
      <pivotArea type="all" dataOnly="0" outline="0" fieldPosition="0"/>
    </format>
    <format dxfId="462">
      <pivotArea outline="0" collapsedLevelsAreSubtotals="1" fieldPosition="0"/>
    </format>
    <format dxfId="461">
      <pivotArea field="31" type="button" dataOnly="0" labelOnly="1" outline="0" axis="axisRow" fieldPosition="0"/>
    </format>
    <format dxfId="460">
      <pivotArea dataOnly="0" labelOnly="1" fieldPosition="0">
        <references count="1">
          <reference field="31" count="0"/>
        </references>
      </pivotArea>
    </format>
    <format dxfId="459">
      <pivotArea dataOnly="0" labelOnly="1" grandRow="1" outline="0" fieldPosition="0"/>
    </format>
    <format dxfId="45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469">
      <pivotArea type="all" dataOnly="0" outline="0" fieldPosition="0"/>
    </format>
    <format dxfId="468">
      <pivotArea outline="0" collapsedLevelsAreSubtotals="1" fieldPosition="0"/>
    </format>
    <format dxfId="467">
      <pivotArea field="49" type="button" dataOnly="0" labelOnly="1" outline="0" axis="axisRow" fieldPosition="0"/>
    </format>
    <format dxfId="466">
      <pivotArea dataOnly="0" labelOnly="1" fieldPosition="0">
        <references count="1">
          <reference field="49" count="0"/>
        </references>
      </pivotArea>
    </format>
    <format dxfId="465">
      <pivotArea dataOnly="0" labelOnly="1" grandRow="1" outline="0" fieldPosition="0"/>
    </format>
    <format dxfId="46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475">
      <pivotArea type="all" dataOnly="0" outline="0" fieldPosition="0"/>
    </format>
    <format dxfId="474">
      <pivotArea outline="0" collapsedLevelsAreSubtotals="1" fieldPosition="0"/>
    </format>
    <format dxfId="473">
      <pivotArea field="144" type="button" dataOnly="0" labelOnly="1" outline="0" axis="axisRow" fieldPosition="0"/>
    </format>
    <format dxfId="472">
      <pivotArea dataOnly="0" labelOnly="1" fieldPosition="0">
        <references count="1">
          <reference field="144" count="0"/>
        </references>
      </pivotArea>
    </format>
    <format dxfId="471">
      <pivotArea dataOnly="0" labelOnly="1" grandRow="1" outline="0" fieldPosition="0"/>
    </format>
    <format dxfId="47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481">
      <pivotArea type="all" dataOnly="0" outline="0" fieldPosition="0"/>
    </format>
    <format dxfId="480">
      <pivotArea outline="0" collapsedLevelsAreSubtotals="1" fieldPosition="0"/>
    </format>
    <format dxfId="479">
      <pivotArea field="170" type="button" dataOnly="0" labelOnly="1" outline="0" axis="axisRow" fieldPosition="0"/>
    </format>
    <format dxfId="478">
      <pivotArea dataOnly="0" labelOnly="1" fieldPosition="0">
        <references count="1">
          <reference field="170" count="0"/>
        </references>
      </pivotArea>
    </format>
    <format dxfId="477">
      <pivotArea dataOnly="0" labelOnly="1" grandRow="1" outline="0" fieldPosition="0"/>
    </format>
    <format dxfId="47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487">
      <pivotArea type="all" dataOnly="0" outline="0" fieldPosition="0"/>
    </format>
    <format dxfId="486">
      <pivotArea outline="0" collapsedLevelsAreSubtotals="1" fieldPosition="0"/>
    </format>
    <format dxfId="485">
      <pivotArea field="95" type="button" dataOnly="0" labelOnly="1" outline="0" axis="axisRow" fieldPosition="0"/>
    </format>
    <format dxfId="484">
      <pivotArea dataOnly="0" labelOnly="1" fieldPosition="0">
        <references count="1">
          <reference field="95" count="0"/>
        </references>
      </pivotArea>
    </format>
    <format dxfId="483">
      <pivotArea dataOnly="0" labelOnly="1" grandRow="1" outline="0" fieldPosition="0"/>
    </format>
    <format dxfId="48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493">
      <pivotArea type="all" dataOnly="0" outline="0" fieldPosition="0"/>
    </format>
    <format dxfId="492">
      <pivotArea outline="0" collapsedLevelsAreSubtotals="1" fieldPosition="0"/>
    </format>
    <format dxfId="491">
      <pivotArea field="15" type="button" dataOnly="0" labelOnly="1" outline="0" axis="axisRow" fieldPosition="0"/>
    </format>
    <format dxfId="490">
      <pivotArea dataOnly="0" labelOnly="1" fieldPosition="0">
        <references count="1">
          <reference field="15" count="0"/>
        </references>
      </pivotArea>
    </format>
    <format dxfId="489">
      <pivotArea dataOnly="0" labelOnly="1" grandRow="1" outline="0" fieldPosition="0"/>
    </format>
    <format dxfId="48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99">
      <pivotArea type="all" dataOnly="0" outline="0" fieldPosition="0"/>
    </format>
    <format dxfId="498">
      <pivotArea outline="0" collapsedLevelsAreSubtotals="1" fieldPosition="0"/>
    </format>
    <format dxfId="497">
      <pivotArea field="115" type="button" dataOnly="0" labelOnly="1" outline="0" axis="axisRow" fieldPosition="0"/>
    </format>
    <format dxfId="496">
      <pivotArea dataOnly="0" labelOnly="1" fieldPosition="0">
        <references count="1">
          <reference field="115" count="0"/>
        </references>
      </pivotArea>
    </format>
    <format dxfId="495">
      <pivotArea dataOnly="0" labelOnly="1" grandRow="1" outline="0" fieldPosition="0"/>
    </format>
    <format dxfId="49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/>
  <tableColumns count="216">
    <tableColumn id="1" xr3:uid="{37199E79-F22A-49C0-B1C3-8001D68B6905}" name="Lp."/>
    <tableColumn id="214" xr3:uid="{15F16F1A-B79B-4E98-AC9F-5DC850A3D9F6}" name="ID_zakończone" dataDxfId="511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0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97">
      <totalsRowFormula>COUNTA((O3:O135))</totalsRowFormula>
    </tableColumn>
    <tableColumn id="14" xr3:uid="{A75D7BB0-BDD4-4F9E-BFE1-A35FFDAA2A35}" name="Czy jesteś studentem uczelni wyższej?" totalsRowFunction="custom" dataDxfId="509" totalsRowDxfId="96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95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94">
      <totalsRowFormula>COUNTA((R3:R135))</totalsRowFormula>
    </tableColumn>
    <tableColumn id="17" xr3:uid="{C6F68B54-181D-4E6B-90DE-3758AC28643F}" name="Jak się nazywa kierunek, na którym studiujesz?" totalsRowFunction="custom" totalsRowDxfId="93">
      <totalsRowFormula>COUNTA((S3:S135))</totalsRowFormula>
    </tableColumn>
    <tableColumn id="18" xr3:uid="{4009F8D5-0845-4794-BD7B-DEDD90E1035F}" name="Moja satysfakcja z usług edukacyjnych ocenianej uczelni jest wysoka." totalsRowFunction="custom" totalsRowDxfId="92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91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90">
      <totalsRowFormula>COUNTA((V3:V135))</totalsRowFormula>
    </tableColumn>
    <tableColumn id="21" xr3:uid="{29A03634-DD01-47E7-9082-570B2CBA75AC}" name="Kolumna1" totalsRowFunction="custom" totalsRowDxfId="89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88">
      <totalsRowFormula>COUNTA((X3:X135))</totalsRowFormula>
    </tableColumn>
    <tableColumn id="23" xr3:uid="{62967F23-9856-4DFD-AADC-42AC36B2CDB1}" name="w 3 lata po ukończeniu studiów : wybierz wartość z listy rozwijanej" totalsRowFunction="custom" totalsRowDxfId="87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86">
      <totalsRowFormula>COUNTA((Z3:Z135))</totalsRowFormula>
    </tableColumn>
    <tableColumn id="25" xr3:uid="{70C7E301-ECA2-4DF8-B78C-6550E2B616A1}" name="Jakie elementy lub cechy sprawiały, że Tobie studiowało się dobrze?" totalsRowFunction="custom" totalsRowDxfId="85">
      <totalsRowFormula>COUNTA((AA3:AA135))</totalsRowFormula>
    </tableColumn>
    <tableColumn id="26" xr3:uid="{86CB3A73-27F1-4FCF-B9E3-8D590DC2DB33}" name="Jakie elementy lub cechy sprawiały, że Tobie studiowało się źle?" totalsRowFunction="custom" totalsRowDxfId="84">
      <totalsRowFormula>COUNTA((AB3:AB135))</totalsRowFormula>
    </tableColumn>
    <tableColumn id="27" xr3:uid="{8DCB6BDF-C860-4D73-8953-D14EF0C8F0AA}" name="Jakiego rodzaju są Twoje studia?" totalsRowFunction="custom" totalsRowDxfId="83">
      <totalsRowFormula>COUNTA((AC3:AC135))</totalsRowFormula>
    </tableColumn>
    <tableColumn id="28" xr3:uid="{F292FE47-988D-4A95-932D-2E3B34B7BF0B}" name="Pole dodatkowe" totalsRowFunction="custom" totalsRowDxfId="82">
      <totalsRowFormula>COUNTA((AD3:AD135))</totalsRowFormula>
    </tableColumn>
    <tableColumn id="29" xr3:uid="{4225184D-873A-4CF3-B8D1-575C3D6A2435}" name="Na którym semestrze studiujesz obecnie?" totalsRowFunction="custom" totalsRowDxfId="81">
      <totalsRowFormula>COUNTA((AE3:AE135))</totalsRowFormula>
    </tableColumn>
    <tableColumn id="30" xr3:uid="{41979390-06F4-463C-ADB5-F98E8C311CBA}" name="Czy jesteś absolwentem uczelni wyższej?" totalsRowFunction="custom" dataDxfId="508" totalsRowDxfId="80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79">
      <totalsRowFormula>COUNTA((AG3:AG135))</totalsRowFormula>
    </tableColumn>
    <tableColumn id="216" xr3:uid="{72DEEBC7-088A-46A4-9999-AE96ED74030A}" name="KategoriaUczelni" dataDxfId="507" totalsRowDxfId="78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7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76">
      <totalsRowFormula>COUNTA((AJ3:AJ135))</totalsRowFormula>
    </tableColumn>
    <tableColumn id="34" xr3:uid="{B85DD2EE-D5F2-46D3-9E33-DA992576E185}" name="Jak się nazywa kierunek, który ukończyłaś/eś?" totalsRowFunction="custom" totalsRowDxfId="75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74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73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72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71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70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69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68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67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66">
      <totalsRowFormula>COUNTA((AT3:AT135))</totalsRowFormula>
    </tableColumn>
    <tableColumn id="44" xr3:uid="{6B48263B-8F26-4FBA-9F9A-424993C5E3ED}" name="Co wpływało na twoją satysfakcję ze studiowania?_x000a_" totalsRowFunction="custom" totalsRowDxfId="65">
      <totalsRowFormula>COUNTA((AU3:AU135))</totalsRowFormula>
    </tableColumn>
    <tableColumn id="45" xr3:uid="{52ED1FC9-CD2D-42A5-B204-567F0483F099}" name="Kolumna6" totalsRowFunction="custom" totalsRowDxfId="64">
      <totalsRowFormula>COUNTA((AV3:AV135))</totalsRowFormula>
    </tableColumn>
    <tableColumn id="46" xr3:uid="{3D74590B-7E93-443E-BE1C-FD99ECE16017}" name="Jakiego rodzaju były Twoje studia?" totalsRowFunction="custom" totalsRowDxfId="63">
      <totalsRowFormula>COUNTA((AW3:AW135))</totalsRowFormula>
    </tableColumn>
    <tableColumn id="47" xr3:uid="{E8CA34F5-D9E4-418D-8BF9-050444C4061E}" name="Pole dodatkowe7" totalsRowFunction="custom" totalsRowDxfId="62">
      <totalsRowFormula>COUNTA((AX3:AX135))</totalsRowFormula>
    </tableColumn>
    <tableColumn id="48" xr3:uid="{A48EA897-6002-486C-94A2-3071DE7EB5AD}" name="Czy jesteś rodzicem / opiekunem absolwenta uczelni wyższej?" totalsRowFunction="custom" dataDxfId="506" totalsRowDxfId="61">
      <totalsRowFormula>COUNTA((AY3:AY135))</totalsRowFormula>
    </tableColumn>
    <tableColumn id="49" xr3:uid="{FEE5A281-6D4B-4D31-93CD-509A968E7773}" name="Uczelnie ilu podopiecznych będziesz oceniać?" totalsRowFunction="custom" totalsRowDxfId="60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9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8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57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56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55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54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3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52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51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50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9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8">
      <totalsRowFormula>COUNTA((BL3:BL135))</totalsRowFormula>
    </tableColumn>
    <tableColumn id="62" xr3:uid="{F0DE0B1C-928B-4581-8D63-11188CD95233}" name="Pole dodatkowe10" totalsRowFunction="custom" totalsRowDxfId="47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6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5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4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3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2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1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0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9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8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7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6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5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34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33">
      <totalsRowFormula>COUNTA((CA3:CA135))</totalsRowFormula>
    </tableColumn>
    <tableColumn id="77" xr3:uid="{C2670D09-B14E-48CE-8D3B-FD4F08474C2E}" name="Pole dodatkowe23" totalsRowFunction="custom" totalsRowDxfId="32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31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30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9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8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27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26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25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4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3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22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21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0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19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18">
      <totalsRowFormula>COUNTA((CP3:CP135))</totalsRowFormula>
    </tableColumn>
    <tableColumn id="92" xr3:uid="{86B9680A-4D70-4DFA-8189-827F813E4B73}" name="Pole dodatkowe37" totalsRowFunction="custom" totalsRowDxfId="17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6">
      <totalsRowFormula>COUNTA((CR3:CR135))</totalsRowFormula>
    </tableColumn>
    <tableColumn id="94" xr3:uid="{BA461F2C-93E1-4AB3-B06B-BCD05B9B9AA2}" name="Czy jesteś aktualnie pracownikiem administracyjnym uczelni wyższej?" totalsRowFunction="custom" dataDxfId="505" totalsRowDxfId="15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504" totalsRowDxfId="14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503" totalsRowDxfId="13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502" totalsRowDxfId="12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501" totalsRowDxfId="11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10">
      <totalsRowFormula>COUNTA((HA3:HA135))</totalsRowFormula>
    </tableColumn>
    <tableColumn id="207" xr3:uid="{2B31368C-8BB4-45F5-A368-4A4E1AFFFE2E}" name="Rok urodzenia" totalsRowFunction="custom" totalsRowDxfId="9">
      <totalsRowFormula>COUNTA((HB3:HB135))</totalsRowFormula>
    </tableColumn>
    <tableColumn id="215" xr3:uid="{0DA27BC3-BCA7-4CF6-A54C-77E28EA17827}" name="GrupaWiekowa" dataDxfId="500" totalsRowDxfId="8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7">
      <totalsRowFormula>COUNTA((HD3:HD135))</totalsRowFormula>
    </tableColumn>
    <tableColumn id="209" xr3:uid="{40C0F4A2-88CA-4804-AB61-0C883C5C9CF7}" name="Pole dodatkowe52" totalsRowFunction="custom" totalsRowDxfId="6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5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3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46" totalsRowDxfId="445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44" totalsRowDxfId="443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42">
      <totalsRowFormula>COUNTA((O3:O159))</totalsRowFormula>
    </tableColumn>
    <tableColumn id="14" xr3:uid="{0BD7A98F-1F10-4FB8-B054-37BDD3B56396}" name="Czy jesteś studentem uczelni wyższej?" totalsRowFunction="custom" dataDxfId="441" totalsRowDxfId="440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39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38">
      <totalsRowFormula>COUNTA((R3:R159))</totalsRowFormula>
    </tableColumn>
    <tableColumn id="17" xr3:uid="{24BCBB34-34C1-4984-962F-C53466F3EF8F}" name="Jak się nazywa kierunek, na którym studiujesz?" totalsRowFunction="custom" totalsRowDxfId="437">
      <totalsRowFormula>COUNTA((S3:S159))</totalsRowFormula>
    </tableColumn>
    <tableColumn id="18" xr3:uid="{9ADB9BCC-C1C9-4FDD-A2DF-FCC26DBEB749}" name="Moja satysfakcja z usług edukacyjnych ocenianej uczelni jest wysoka." totalsRowFunction="custom" totalsRowDxfId="436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35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34">
      <totalsRowFormula>COUNTA((V3:V159))</totalsRowFormula>
    </tableColumn>
    <tableColumn id="21" xr3:uid="{EAC188BA-5A2E-4D44-97B7-481328766AE0}" name="Kolumna1" totalsRowFunction="custom" totalsRowDxfId="433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32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31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30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29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28">
      <totalsRowFormula>COUNTA((AB3:AB159))</totalsRowFormula>
    </tableColumn>
    <tableColumn id="27" xr3:uid="{D0177BE1-4E02-4595-8669-95C494930B5B}" name="Jakiego rodzaju są Twoje studia?" totalsRowFunction="custom" totalsRowDxfId="427">
      <totalsRowFormula>COUNTA((AC3:AC159))</totalsRowFormula>
    </tableColumn>
    <tableColumn id="28" xr3:uid="{3597DDE1-E56A-406C-8EDD-22E18D515174}" name="Pole dodatkowe" totalsRowFunction="custom" totalsRowDxfId="426">
      <totalsRowFormula>COUNTA((AD3:AD159))</totalsRowFormula>
    </tableColumn>
    <tableColumn id="29" xr3:uid="{66ED4699-908F-4DD2-BD11-F0A6AA4499D4}" name="Na którym semestrze studiujesz obecnie?" totalsRowFunction="custom" totalsRowDxfId="425">
      <totalsRowFormula>COUNTA((AE3:AE159))</totalsRowFormula>
    </tableColumn>
    <tableColumn id="30" xr3:uid="{665AE932-5635-468D-B539-28624FF56492}" name="Czy jesteś absolwentem uczelni wyższej?" totalsRowFunction="custom" dataDxfId="424" totalsRowDxfId="423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22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21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20">
      <totalsRowFormula>COUNTA((AI3:AI159))</totalsRowFormula>
    </tableColumn>
    <tableColumn id="34" xr3:uid="{ADAE23AC-8F73-4453-AC5D-FE2116FA8AF9}" name="Jak się nazywa kierunek, który ukończyłaś/eś?" totalsRowFunction="custom" totalsRowDxfId="419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18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17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16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15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14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13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12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11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10">
      <totalsRowFormula>COUNTA((AS3:AS159))</totalsRowFormula>
    </tableColumn>
    <tableColumn id="44" xr3:uid="{C9AA4BEA-8991-4F56-A7E1-DA0762C2B486}" name="Co wpływało na twoją satysfakcję ze studiowania?_x000a_" totalsRowFunction="custom" totalsRowDxfId="409">
      <totalsRowFormula>COUNTA((AT3:AT159))</totalsRowFormula>
    </tableColumn>
    <tableColumn id="45" xr3:uid="{00A5350A-103D-4E86-99F7-01E1F081E96E}" name="Kolumna6" totalsRowFunction="custom" totalsRowDxfId="408">
      <totalsRowFormula>COUNTA((AU3:AU159))</totalsRowFormula>
    </tableColumn>
    <tableColumn id="46" xr3:uid="{AB30AA0A-ADAF-4A76-852B-9C6171DBA36D}" name="Jakiego rodzaju były Twoje studia?" totalsRowFunction="custom" totalsRowDxfId="407">
      <totalsRowFormula>COUNTA((AV3:AV159))</totalsRowFormula>
    </tableColumn>
    <tableColumn id="47" xr3:uid="{156EF4B8-4A3F-4406-9CDE-324D32F939BA}" name="Pole dodatkowe7" totalsRowFunction="custom" totalsRowDxfId="406">
      <totalsRowFormula>COUNTA((AW3:AW159))</totalsRowFormula>
    </tableColumn>
    <tableColumn id="48" xr3:uid="{085D3107-411D-41F8-A270-88DCB1EAF46B}" name="Czy jesteś rodzicem / opiekunem absolwenta uczelni wyższej?" totalsRowFunction="custom" dataDxfId="405" totalsRowDxfId="404">
      <totalsRowFormula>COUNTA((AX3:AX159))</totalsRowFormula>
    </tableColumn>
    <tableColumn id="49" xr3:uid="{373F08C1-1889-416C-AADD-9D721E98EE00}" name="Uczelnie ilu podopiecznych będziesz oceniać?" totalsRowFunction="custom" totalsRowDxfId="403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02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01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400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99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98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97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96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95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94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93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92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91">
      <totalsRowFormula>COUNTA((BK3:BK159))</totalsRowFormula>
    </tableColumn>
    <tableColumn id="62" xr3:uid="{D7A10314-D8C8-4D47-9939-D597680A8D89}" name="Pole dodatkowe10" totalsRowFunction="custom" totalsRowDxfId="390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89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88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87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86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385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384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383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382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381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380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379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78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377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376">
      <totalsRowFormula>COUNTA((BZ3:BZ159))</totalsRowFormula>
    </tableColumn>
    <tableColumn id="77" xr3:uid="{6FCF6001-0320-49B2-98E4-DBE8BE04E809}" name="Pole dodatkowe23" totalsRowFunction="custom" totalsRowDxfId="375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374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373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372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371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370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369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368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367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366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365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364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363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362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361">
      <totalsRowFormula>COUNTA((CO3:CO159))</totalsRowFormula>
    </tableColumn>
    <tableColumn id="92" xr3:uid="{D87D6F17-9A18-4BD2-82A2-E153AE86B37C}" name="Pole dodatkowe37" totalsRowFunction="custom" totalsRowDxfId="360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59">
      <totalsRowFormula>COUNTA((CQ3:CQ159))</totalsRowFormula>
    </tableColumn>
    <tableColumn id="94" xr3:uid="{E7DDA408-1945-4BDE-9B5A-12AAC3E05194}" name="Czy jesteś aktualnie pracownikiem administracyjnym uczelni wyższej?" totalsRowFunction="custom" dataDxfId="358" totalsRowDxfId="357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56"/>
    <tableColumn id="96" xr3:uid="{F959B9F3-C53C-4C63-A092-AF4A70D45B06}" name="Na jakim wydziale pracujesz?" totalsRowDxfId="355"/>
    <tableColumn id="97" xr3:uid="{19273B31-1872-4994-B739-304F1E7FBD34}" name="Moja satysfakcja z pracy na ocenianej uczelni jest wysoka." totalsRowDxfId="354"/>
    <tableColumn id="98" xr3:uid="{EE7C1371-E788-4978-B01E-B5870F3E97D1}" name="Atmosfera w zespole współpracowników jest dobra." totalsRowDxfId="353"/>
    <tableColumn id="99" xr3:uid="{04B25BDB-5FFA-42B5-AEBA-FC863BEDBC77}" name="Moje zarobki są satysfakcjonujące." totalsRowDxfId="352"/>
    <tableColumn id="100" xr3:uid="{DAD2DC5B-8DF9-49D3-A852-672969268131}" name="Praca na ocenianej uczelni daje mi duże szanse rozwoju." totalsRowDxfId="351"/>
    <tableColumn id="101" xr3:uid="{27C35901-3DF8-4B77-BEB2-58D43C8B6871}" name="Wartość wykształcenia zdobywanego przez studentów ocenianej uczelni jest wysoka." totalsRowDxfId="350"/>
    <tableColumn id="102" xr3:uid="{4669105C-8E5E-4FD6-97C5-3F5E1BE9CAE4}" name="Zdobyte na ocenianej uczelni wykształcenie ma pozytywny wpływ na zwiększenie zarobków absolwentów." totalsRowDxfId="349"/>
    <tableColumn id="103" xr3:uid="{C2B9909A-91DF-4FB2-B673-AACC920851EA}" name="Jakie inne (poza zarobkami) efekty kształcenia na ocenianej uczelni się dostrzegasz obecnie?39" totalsRowDxfId="348"/>
    <tableColumn id="104" xr3:uid="{1F0E0013-CC4E-4656-BDA5-9028148E569A}" name="Czy jesteś aktualnie pracownikiem naukowym lub dydaktycznym uczelni wyższej?" totalsRowFunction="custom" dataDxfId="347" totalsRowDxfId="346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45"/>
    <tableColumn id="106" xr3:uid="{FAD00E10-66DF-401D-8721-330410755C4C}" name="Na jakim wydziale pracujesz?41" totalsRowDxfId="344"/>
    <tableColumn id="107" xr3:uid="{3ED79AD9-3A2A-4796-A7F7-27B53055A7C5}" name="Moja satysfakcja z pracy na ocenianej uczelni jest wysoka.42" totalsRowDxfId="343"/>
    <tableColumn id="108" xr3:uid="{88F3FD29-277A-4D3B-9F35-812F832A00F4}" name="Atmosfera w zespole współpracowników jest dobra.43" totalsRowDxfId="342"/>
    <tableColumn id="109" xr3:uid="{DC511D2A-6FF2-4B52-B52A-324E6688C5E0}" name="Moje zarobki są satysfakcjonujące.44" totalsRowDxfId="341"/>
    <tableColumn id="110" xr3:uid="{3C031862-BB50-46FB-A01C-928A7B955B19}" name="Praca na ocenianej uczelni daje mi duże szanse rozwoju.45" totalsRowDxfId="340"/>
    <tableColumn id="111" xr3:uid="{26178753-38CF-4749-A317-A1E5F425DF12}" name="Wartość wykształcenia zdobywanego przez studentów ocenianej uczelni jest wysoka.46" totalsRowDxfId="339"/>
    <tableColumn id="112" xr3:uid="{889B113B-59F9-4196-9536-C41274799622}" name="Zdobyte na ocenianej uczelni wykształcenie ma pozytywny wpływ na zwiększenie zarobków absolwentów.47" totalsRowDxfId="338"/>
    <tableColumn id="113" xr3:uid="{018446A9-87AE-432A-96CE-C29A37692C27}" name="Jakie inne (poza zarobkami) efekty kształcenia na ocenianej uczelni dostrzegasz obecnie?48" totalsRowDxfId="337"/>
    <tableColumn id="114" xr3:uid="{D11A2879-2C85-42C1-9C08-4BA4A9592DB0}" name="Czy jesteś przedstawicielem władz uczelni z grupy rektorów, prorektorów, dziekanów, prodziekanów, członków senatu lub członków rady uczelni?" totalsRowFunction="custom" dataDxfId="336" totalsRowDxfId="335">
      <totalsRowFormula>COUNTA((DL3:DL159))</totalsRowFormula>
    </tableColumn>
    <tableColumn id="115" xr3:uid="{758B3CD0-0C56-4596-8D61-D90700A05DA1}" name="Proszę podać pełnioną funkcję" totalsRowDxfId="334"/>
    <tableColumn id="116" xr3:uid="{E904AED4-A38D-42EF-9D38-709BB163A619}" name="Kolumna3" totalsRowDxfId="333"/>
    <tableColumn id="117" xr3:uid="{AF0D4680-ECCA-4738-825E-AB146FC0FF8F}" name="Kolumna4" totalsRowDxfId="332"/>
    <tableColumn id="118" xr3:uid="{65A15536-DE99-4D16-A20B-206F127C5BFB}" name="Kolumna5" totalsRowDxfId="331"/>
    <tableColumn id="119" xr3:uid="{E05782FB-7FE9-42ED-94C4-B7F653167A0F}" name="Jak się nazywa uczelnia którą będziesz oceniać (jako przedstawiciel jej władz)?" totalsRowDxfId="330"/>
    <tableColumn id="120" xr3:uid="{1B7FA187-1663-4FBF-A3C5-EA8D6A053A25}" name="Efekty działań ocenianej uczelni na rzesz jakości edukacji są dobre" totalsRowDxfId="329"/>
    <tableColumn id="121" xr3:uid="{8A6C2138-0511-4784-9BCB-D7F056FD5756}" name="Wartość wykształcenia zdobywanego przez studentów na ocenianej uczelni jest wysoka." totalsRowDxfId="328"/>
    <tableColumn id="122" xr3:uid="{33664698-CEF8-4115-B63B-828882A6D501}" name="Zdobyte przez studentów ocenianej uczelni wykształcenie miało/ma pozytywny wpływ na ich zarobki." totalsRowDxfId="327"/>
    <tableColumn id="123" xr3:uid="{6548C317-5775-47D8-8BB5-03CE96ABFB2C}" name="Efekty działań ocenianej uczelni na rzecz jakości edukacji mają dobry wpływ na rozwój regionu." totalsRowDxfId="326"/>
    <tableColumn id="124" xr3:uid="{04271A5C-5560-4CF8-90D9-89BA9B015FBC}" name="Efekty działań ocenianej uczelni na rzecz jakości edukacji mają dobry wpływ na rozwój Polski." totalsRowDxfId="325"/>
    <tableColumn id="125" xr3:uid="{123DE0DC-02B2-4F9B-BEEB-704DB06821EE}" name="Współpraca ocenianej uczelni z biznesem ma pozytywne efekty dla rozwoju regionu / kraju." totalsRowDxfId="324"/>
    <tableColumn id="126" xr3:uid="{A0DF07F0-161A-4193-A1E6-2065A1C8B63E}" name="Ogólny poziom mojej satysfakcji z jakości usług edukacyjnych ocenianej uczelni jest wysoki." totalsRowDxfId="323"/>
    <tableColumn id="127" xr3:uid="{78D52D23-A055-4089-AEA3-0D0030CEAC4A}" name="Studenci : wybierz wartość z listy rozwijanej" totalsRowDxfId="322"/>
    <tableColumn id="128" xr3:uid="{3C88D815-7B36-4940-B457-1D4916A18A9A}" name="Absolwenci : wybierz wartość z listy rozwijanej" totalsRowDxfId="321"/>
    <tableColumn id="129" xr3:uid="{B7AADA93-8D0B-47F3-BCD2-912D3D3EFF96}" name="Rodzice absolwentów : wybierz wartość z listy rozwijanej" totalsRowDxfId="320"/>
    <tableColumn id="130" xr3:uid="{2419B54D-E941-464A-ABB8-3A728F2F5596}" name="Pracownicy administracyjni : wybierz wartość z listy rozwijanej" totalsRowDxfId="319"/>
    <tableColumn id="131" xr3:uid="{BAB27B7B-2698-4085-8E82-FA14AF164B29}" name="Pracownicy naukowi i dydaktyczni : wybierz wartość z listy rozwijanej" totalsRowDxfId="318"/>
    <tableColumn id="132" xr3:uid="{6A6F970F-B3EB-4E50-9DE6-C8C4C7CAA18A}" name="Pracodawcy : wybierz wartość z listy rozwijanej" totalsRowDxfId="317"/>
    <tableColumn id="133" xr3:uid="{09A6A719-E450-4AC4-8182-90B1F383E84C}" name="Władze samorządowe i centralne : wybierz wartość z listy rozwijanej" totalsRowDxfId="316"/>
    <tableColumn id="134" xr3:uid="{2E207BF2-E2F1-4F2B-9DAE-D3B78D867559}" name="Pole dodatkowe4" totalsRowDxfId="315"/>
    <tableColumn id="135" xr3:uid="{EEB77D73-5571-4E17-8266-02BB1710B8F0}" name="Studenci : wybierz wartość z listy rozwijanej5" totalsRowDxfId="314"/>
    <tableColumn id="136" xr3:uid="{81EA592A-292B-42BA-AA88-85A430ABBA5B}" name="Absolwenci : wybierz wartość z listy rozwijanej6" totalsRowDxfId="313"/>
    <tableColumn id="137" xr3:uid="{AC693E91-1370-42E2-8C6B-A2DEAEDAD6D8}" name="Rodzice absolwentów : wybierz wartość z listy rozwijanej7" totalsRowDxfId="312"/>
    <tableColumn id="138" xr3:uid="{C972A3A6-50AF-4CF0-9221-51F3F1B825B5}" name="Pracownicy administracyjni : wybierz wartość z listy rozwijanej8" totalsRowDxfId="311"/>
    <tableColumn id="139" xr3:uid="{8A17F47D-C5DA-4436-9144-E5A1DC2CE401}" name="Pracownicy naukowi i dydaktyczni : wybierz wartość z listy rozwijanej9" totalsRowDxfId="310"/>
    <tableColumn id="140" xr3:uid="{9C9F0784-2723-4BBD-AE36-08FD5221319D}" name="Pracodawcy : wybierz wartość z listy rozwijanej10" totalsRowDxfId="309"/>
    <tableColumn id="141" xr3:uid="{AAE33EE1-D3BE-432C-9A2D-5D55BE9F26EC}" name="Władze samorządowe i centralne : wybierz wartość z listy rozwijanej11" totalsRowDxfId="308"/>
    <tableColumn id="142" xr3:uid="{C7BCF657-B75F-43D7-A19C-E0A38F71C79A}" name="Pole dodatkowe12" totalsRowDxfId="307"/>
    <tableColumn id="143" xr3:uid="{027BA0BD-D7CE-4B61-BD34-CD9336762A59}" name="Czy jesteś przedstawicielem firmy, w której są zatrudniani absolwenci uczelni wyższych (tytuł licencjata, magistra lub wyższy)?" totalsRowFunction="custom" dataDxfId="306" totalsRowDxfId="305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04"/>
    <tableColumn id="145" xr3:uid="{A9C11981-CE44-482B-9485-624EB4CFA91B}" name="Ile uczelni będziesz oceniać?" totalsRowDxfId="303"/>
    <tableColumn id="146" xr3:uid="{822F037D-C81E-4AA1-A477-75B7599C4C4E}" name="Jak się nazywa uczelnia, którą ocenisz? " totalsRowDxfId="302"/>
    <tableColumn id="147" xr3:uid="{B879E027-4001-4F17-98A9-1FF6DD06C0F9}" name="Moja satysfakcja z (efektów) usług edukacyjnych na ocenianej uczelni jest wysoka." totalsRowDxfId="301"/>
    <tableColumn id="148" xr3:uid="{887E2640-884A-454A-B596-856E217BE2DD}" name="Kompetencje absolwentów ocenianej uczelni są wysokie." totalsRowDxfId="300"/>
    <tableColumn id="149" xr3:uid="{478F5E65-AE32-4F52-99FA-3830D9323C3C}" name="Zarobki absolwentów ocenianej uczelni zatrudnionych w mojej firmie są wyższe od zarobków absolwentów innych polskich uczelni." totalsRowDxfId="299"/>
    <tableColumn id="150" xr3:uid="{E5D4AD52-FA66-4019-983E-25DC2AF5A5A8}" name="Czy w Twojej firmie są zatrudniani absolwenci uczelni w pierwszym roku po ukończeniu studiów (do 12 miesięcy od uzyskania dyplomu)?" totalsRowDxfId="298"/>
    <tableColumn id="151" xr3:uid="{FDC480C9-E39B-4D41-9995-A191329D3555}" name="Jakie kompetencje absolwentów ocenianej uczelni są w Twojej firmie najwyżej wyceniane?" totalsRowDxfId="297"/>
    <tableColumn id="152" xr3:uid="{558E6650-0292-450C-9D81-46BC7B7FA1C9}" name="Jakiego rodzaju prace wykonują absolwenci ocenianej uczelni w Twojej firmie?" totalsRowDxfId="296"/>
    <tableColumn id="153" xr3:uid="{9E8CE1F9-05B3-4737-AC9A-FAE812FD292C}" name="Czy będziesz oceniał drugą uczelnię?" totalsRowDxfId="295"/>
    <tableColumn id="154" xr3:uid="{CEB66B10-0E60-4952-A1B0-1E5C8784E791}" name="Jak się nazywa uczelnia, którą ocenisz? 13" totalsRowDxfId="294"/>
    <tableColumn id="155" xr3:uid="{2864E703-440A-477E-8352-68DEA39F85CD}" name="Moja satysfakcja z (efektów) usług edukacyjnych na ocenianej uczelni jest wysoka.14" totalsRowDxfId="293"/>
    <tableColumn id="156" xr3:uid="{B38513D8-CC85-41E0-85A1-82AC6807323C}" name="Kompetencje absolwentów ocenianej uczelni są wysokie.15" totalsRowDxfId="292"/>
    <tableColumn id="157" xr3:uid="{204ADF47-FBCC-47A6-95D9-5D3E03854768}" name="Zarobki absolwentów ocenianej uczelni zatrudnionych w mojej firmie są wyższe od zarobków absolwentów innych polskich uczelni.16" totalsRowDxfId="291"/>
    <tableColumn id="158" xr3:uid="{7E6A13F3-C53A-4FC9-B3AE-9EA25D9CBCE6}" name="Czy w Twojej firmie są zatrudniani absolwenci uczelni w pierwszym roku po ukończeniu studiów (do 12 miesięcy od uzyskania dyplomu)?17" totalsRowDxfId="290"/>
    <tableColumn id="159" xr3:uid="{83E7A1CC-295A-477E-8CD0-1E43143ACFF6}" name="Jakie kompetencje absolwentów ocenianej uczelni są w Twojej firmie najwyżej wyceniane?18" totalsRowDxfId="289"/>
    <tableColumn id="160" xr3:uid="{C3F49389-F342-4110-8A16-536B6EC87EC2}" name="Jakiego rodzaju prace wykonują absolwenci ocenianej uczelni w Twojej firmie?19" totalsRowDxfId="288"/>
    <tableColumn id="161" xr3:uid="{2BBFB49D-5EDF-4AC5-9179-70BCC6FA0B96}" name="Czy będziesz oceniał trzecią uczelnię techniczną?" totalsRowDxfId="287"/>
    <tableColumn id="162" xr3:uid="{829F7D1E-D133-43C4-A756-6D0B7542D44F}" name="Jak się nazywa uczelnia, którą ocenisz? 20" totalsRowDxfId="286"/>
    <tableColumn id="163" xr3:uid="{8758E395-9800-4CA8-BF43-3BFBF9507549}" name="Moja satysfakcja z (efektów) usług edukacyjnych na ocenianej uczelni jest wysoka.21" totalsRowDxfId="285"/>
    <tableColumn id="164" xr3:uid="{14ABF48C-A9EC-4153-B011-421959501B3A}" name="Kompetencje absolwentów ocenianej uczelni są wysokie.22" totalsRowDxfId="284"/>
    <tableColumn id="165" xr3:uid="{E8A014C5-F146-4C5D-B50B-6E968A7F8B46}" name="Zarobki absolwentów ocenianej uczelni zatrudnionych w mojej firmie są wyższe od zarobków absolwentów innych polskich uczelni.23" totalsRowDxfId="283"/>
    <tableColumn id="166" xr3:uid="{1FF6D355-AF16-4EB9-8805-4741E5F2867E}" name="Czy w Twojej firmie są zatrudniani absolwenci uczelni w pierwszym roku po ukończeniu studiów (do 12 miesięcy od uzyskania dyplomu)?24" totalsRowDxfId="282"/>
    <tableColumn id="167" xr3:uid="{71809E9D-42EC-47FD-9E58-0596DB8FD07D}" name="Jakie kompetencje absolwentów ocenianej uczelni są w Twojej firmie najwyżej wyceniane?25" totalsRowDxfId="281"/>
    <tableColumn id="168" xr3:uid="{6CA2A8B4-3095-459E-BDF0-43522EA7E403}" name="Jakiego rodzaju prace wykonują absolwenci ocenianej uczelni są w Twojej firmie?" totalsRowDxfId="280"/>
    <tableColumn id="169" xr3:uid="{6AEC3D33-E058-4E5E-AEC6-C091FCB970C9}" name="Czy jesteś przedstawicielem władz samorządowych lub centralnych Rzeczypospolitej Polskiej?" totalsRowFunction="custom" dataDxfId="279" totalsRowDxfId="278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277">
      <totalsRowFormula>COUNTA((GZ3:GZ159))</totalsRowFormula>
    </tableColumn>
    <tableColumn id="207" xr3:uid="{17374C0D-5C50-4F2D-9998-48F1A5105C49}" name="Rok urodzenia" totalsRowFunction="custom" totalsRowDxfId="276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275">
      <totalsRowFormula>COUNTA((HB3:HB159))</totalsRowFormula>
    </tableColumn>
    <tableColumn id="209" xr3:uid="{12CD2E72-E534-4809-A75E-AF29F5F5F088}" name="Pole dodatkowe52" totalsRowFunction="custom" totalsRowDxfId="274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273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272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271">
      <totalsRowFormula>COUNTA((HF3:HF159))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270" totalsRowDxfId="269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268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267" totalsRowDxfId="266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265"/>
    <tableColumn id="16" xr3:uid="{AA3DBEFA-9D73-475E-A9A5-2D42522C9072}" name="Czy studiujesz na kierunku technicznym, tzn. takim, po którym uzyskasz tytuł inżyniera?" totalsRowDxfId="264"/>
    <tableColumn id="17" xr3:uid="{8AAAEBAF-D354-47D3-8A57-BF9F06131A1E}" name="Jak się nazywa kierunek, na którym studiujesz?" totalsRowDxfId="263"/>
    <tableColumn id="18" xr3:uid="{CD9C7D41-ABD7-4C41-89ED-89A659BAC655}" name="Moja satysfakcja z usług edukacyjnych ocenianej uczelni jest wysoka." totalsRowDxfId="262"/>
    <tableColumn id="19" xr3:uid="{31FED63E-2530-44F3-A0E2-6B96989E02A8}" name="Usługi edukacyjne ocenianej uczelni mają wysoką wartość (okazja / szansa rozwoju własnego lub kariery)." totalsRowDxfId="261"/>
    <tableColumn id="20" xr3:uid="{378DDC9B-58A3-4DE4-A300-A19FD721A037}" name="Kształcenie na ocenianej uczelni ma/będzie miało pozytywny wpływ na zwiększenie moich zarobków." totalsRowDxfId="260"/>
    <tableColumn id="21" xr3:uid="{C6A24480-7451-49D9-8645-BC69D7F99331}" name="Kolumna1" totalsRowDxfId="259"/>
    <tableColumn id="22" xr3:uid="{D80E567D-CCDD-4B11-B18B-072D893C7687}" name="w pierwszym roku po ukończeniu studiów : wybierz wartość z listy rozwijanej" totalsRowDxfId="258"/>
    <tableColumn id="23" xr3:uid="{CF51D676-6C20-46B0-A565-D78CD8D4C947}" name="w 3 lata po ukończeniu studiów : wybierz wartość z listy rozwijanej" totalsRowDxfId="257"/>
    <tableColumn id="24" xr3:uid="{0F1B2099-4D7F-463D-AC59-617503BC5E14}" name="Jakich innych (poza zarobkami) efektów kształcenia na ocenianej uczelni się spodziewasz?" totalsRowDxfId="256"/>
    <tableColumn id="25" xr3:uid="{35D57207-52B7-455E-A9ED-A6AD95338EC7}" name="Co wpływa na Twoją satysfakcję ze studiowania?" totalsRowDxfId="255"/>
    <tableColumn id="26" xr3:uid="{CAD83457-32FA-404F-A708-C1B3C759AC6E}" name="Kolumna2" totalsRowDxfId="254"/>
    <tableColumn id="27" xr3:uid="{ADC35906-6D65-48D1-81AC-C4B4957B05D5}" name="Jakiego rodzaju są Twoje studia?" totalsRowDxfId="253"/>
    <tableColumn id="28" xr3:uid="{E068B642-DF74-4CAA-A88E-B517DC5FC386}" name="Pole dodatkowe" totalsRowDxfId="252"/>
    <tableColumn id="29" xr3:uid="{38F90488-07A7-4B7C-882D-784B03584081}" name="Na którym semestrze studiujesz obecnie?" totalsRowDxfId="251"/>
    <tableColumn id="30" xr3:uid="{5A578F2D-0AA4-4797-8F97-B23C8F9552C7}" name="Czy jesteś absolwentem uczelni wyższej?" totalsRowFunction="custom" dataDxfId="250" totalsRowDxfId="249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48"/>
    <tableColumn id="32" xr3:uid="{E591DDF7-3A8B-45B3-9972-7C4BB854C0A9}" name="W którym roku ukończyłaś/eś studia (rok w którym uzyskano dyplom ukończenia studiów drugiego stopnia, albo pierwszego stopnia, jeśli nie uzyskano dyplomu 2. stopnia)?" totalsRowDxfId="247"/>
    <tableColumn id="33" xr3:uid="{B826B930-988D-4AF8-9D52-5EF6AF6A7F20}" name="Czy ukończony kierunek był kierunkiem technicznym, tzn. takim, po którym uzyskałaś/eś tytuł inżyniera?" totalsRowDxfId="246"/>
    <tableColumn id="34" xr3:uid="{0507FF43-58D2-4683-81A2-9CE2C2FA5844}" name="Jak się nazywa kierunek, który ukończyłaś/eś?" totalsRowDxfId="245"/>
    <tableColumn id="35" xr3:uid="{AC65CB7E-A5EF-4C79-B96D-EA85400721B9}" name="Moja satysfakcja z (efektów) usług edukacyjnych ocenianej uczelni jest wysoka." totalsRowDxfId="244"/>
    <tableColumn id="36" xr3:uid="{36BB94DA-A6A2-46AA-A0C4-3AAE4ADCC084}" name="Usługi edukacyjne ocenianej uczelni mają wysoką wartość (okazja / szansa rozwoju własnego lub kariery).3" totalsRowDxfId="243"/>
    <tableColumn id="37" xr3:uid="{46DF242C-10FA-47FE-BC6B-045B295812CA}" name="Kształcenie na ocenianej uczelni ma/miało pozytywny wpływ na zwiększenie moich zarobków." totalsRowDxfId="242"/>
    <tableColumn id="38" xr3:uid="{22DB960F-1A91-4EB9-90EA-0C8BB104EBCF}" name="Moje zarobki w pierwszym roku po ukończeniu studiów były satysfakcjonujące." totalsRowDxfId="241"/>
    <tableColumn id="39" xr3:uid="{1AC1C2EA-FD9C-42F6-8732-E88F90068CC4}" name="Moje zarobki po 3. latach po ukończeniu studiów były satysfakcjonujące." totalsRowDxfId="240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39"/>
    <tableColumn id="41" xr3:uid="{53D325CD-E5E6-4C9E-81B0-775315EF4E8E}" name="w pierwszym roku po ukończeniu studiów : wybierz wartość z listy rozwijanej4" totalsRowDxfId="238"/>
    <tableColumn id="42" xr3:uid="{A6B799C8-D5F2-4C68-B71E-F83C3A6075B7}" name="w 3 lata po ukończeniu studiów : wybierz wartość z listy rozwijanej5" totalsRowDxfId="237"/>
    <tableColumn id="43" xr3:uid="{BC589F24-9BD1-4C2F-9397-D51311E5EC39}" name="Jakie inne (poza zarobkami) efekty kształcenia na ocenianej uczelni dostrzegasz obecnie?" totalsRowDxfId="236"/>
    <tableColumn id="44" xr3:uid="{A11C2A67-EC51-4621-92CF-198235F6DDC5}" name="Co wpływało na twoją satysfakcję ze studiowania?_x000a_" totalsRowDxfId="235"/>
    <tableColumn id="45" xr3:uid="{D388932F-1A0A-4689-AB91-4A4F282D3CA9}" name="Kolumna6" totalsRowDxfId="234"/>
    <tableColumn id="46" xr3:uid="{F488CAF2-B800-439E-8332-DDBED1146AB6}" name="Jakiego rodzaju były Twoje studia?" totalsRowDxfId="233"/>
    <tableColumn id="47" xr3:uid="{00FDD7E1-EBD3-4653-98C4-D74FA980AF99}" name="Pole dodatkowe7" totalsRowDxfId="232"/>
    <tableColumn id="48" xr3:uid="{E33AE7B1-7892-48E4-9DBC-AE5EF9034B4E}" name="Czy jesteś rodzicem / opiekunem absolwenta uczelni wyższej?" totalsRowFunction="custom" dataDxfId="231" totalsRowDxfId="230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29"/>
    <tableColumn id="50" xr3:uid="{6BB0F22F-B640-446D-B936-91DFADFA81F1}" name="Jak się nazywa uczelnia, którą ukończył/a Twoja/Twój podopieczna/podopieczny? (proszę o wybranie jednej uczelni podlegającej ocenie)" totalsRowDxfId="228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27"/>
    <tableColumn id="52" xr3:uid="{26244E73-3F31-4ED7-99CC-718C75773980}" name="Czy ukończony kierunek był kierunkiem technicznym, tzn. takim, po którym uzyskano tytuł inżyniera?" totalsRowDxfId="226"/>
    <tableColumn id="53" xr3:uid="{F00033CF-BE1C-4649-B99E-A3FC496AF05C}" name="Jak się nazywa kierunek, który ukończył/a Twoja/Twój podopieczna/podopieczny?" totalsRowDxfId="225"/>
    <tableColumn id="54" xr3:uid="{8AE8E0B0-E59A-4253-8E89-6503DDEE44E9}" name="Moja satysfakcja z (efektów) usług edukacyjnych ocenianej uczelni jest wysoka.8" totalsRowDxfId="224"/>
    <tableColumn id="55" xr3:uid="{D72C8628-4CEE-4A6D-BD58-0114E59C605E}" name="Usługi edukacyjne ocenianej uczelni mają wysoką wartość (okazja / szansa rozwoju własnego lub kariery).9" totalsRowDxfId="223"/>
    <tableColumn id="56" xr3:uid="{53B5753F-3212-43BB-931D-3559FF6976DF}" name="Kształcenie na ocenianej uczelni ma/będzie miało pozytywny wpływ na zwiększenie zarobków mojej/mojego podopiecznej/podopiecznego." totalsRowDxfId="222"/>
    <tableColumn id="57" xr3:uid="{A9563BF9-19A1-46BF-9F31-4690E6A2385C}" name="Zarobki uzyskiwane przez mojego/moją podopieczną/podopiecznego w pierwszym roku po ukończeniu studiów były satysfakcjonujące (z mojego punktu widzenia)" totalsRowDxfId="221"/>
    <tableColumn id="58" xr3:uid="{BCC66B2D-86FD-4227-A5E9-2164B45893B0}" name="Zarobki uzyskiwane przez mojego/moją podopieczną/podopiecznego w 3 lata po ukończeniu studiów były satysfakcjonujące (z mojego punktu widzenia)" totalsRowDxfId="220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19"/>
    <tableColumn id="60" xr3:uid="{94345A4F-9EAB-4FE8-A337-CCC43CF7D9D3}" name="Jakie inne (poza zarobkami) efekty kształcenia na ocenianej uczelni się dostrzegasz obecnie?" totalsRowDxfId="218"/>
    <tableColumn id="61" xr3:uid="{05A46EBB-09E0-4294-881F-C45E3B66E515}" name="Jakiego rodzaju były studia, które ukończył/a Twoja/Twój podopieczna/podopieczny?" totalsRowDxfId="217"/>
    <tableColumn id="62" xr3:uid="{FE0A86D0-775F-435F-8B90-2A7B29B0B462}" name="Pole dodatkowe10" totalsRowDxfId="216"/>
    <tableColumn id="63" xr3:uid="{3C426FB0-5F3F-46C5-9E34-DD901FAA5A82}" name="Jeśli Twoja/Twój podopieczna/podopieczny ukończył/a również inne szkoły / kierunki studiów to proszę wpisz je tutaj." totalsRowDxfId="215"/>
    <tableColumn id="64" xr3:uid="{7B6238C1-79C7-4C59-B174-F693B78A54C8}" name="Czy będziesz oceniał uczelnię ukończoną przez drugiego podopiecznego?" totalsRowDxfId="214"/>
    <tableColumn id="65" xr3:uid="{72E69603-FDA8-458A-B355-C3F6177E2961}" name="Jak się nazywa uczelnia, którą ukończył/a Twoja/Twój podopieczna/podopieczny? (proszę o wybranie jednej uczelni podlegającej ocenie)11" totalsRowDxfId="213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12"/>
    <tableColumn id="67" xr3:uid="{51123307-FDE7-45CE-81D3-F8045A68CEB5}" name="Czy ukończony kierunek był kierunkiem technicznym, tzn. takim, po którym uzyskano tytuł inżyniera?13" totalsRowDxfId="211"/>
    <tableColumn id="68" xr3:uid="{E4E7F2FA-608F-4A76-95F9-FC633CF4A850}" name="Jak się nazywa kierunek, który ukończył/a Twoja/Twój podopieczna/podopieczny?14" totalsRowDxfId="210"/>
    <tableColumn id="69" xr3:uid="{2E0E2D92-CA45-4C29-AD1B-4107E60D2F5C}" name="Moja satysfakcja z (efektów) usług edukacyjnych ocenianej uczelni jest wysoka.15" totalsRowDxfId="209"/>
    <tableColumn id="70" xr3:uid="{22160B39-79EF-424B-9B2E-4205C1098DC4}" name="Usługi edukacyjne ocenianej uczelni mają wysoką wartość (okazja / szansa rozwoju własnego lub kariery).16" totalsRowDxfId="208"/>
    <tableColumn id="71" xr3:uid="{C5566328-CB9E-4672-AFA5-9A52C7FB1583}" name="Kształcenie na ocenianej uczelni ma/będzie miało pozytywny wpływ na zwiększenie zarobków mojej/mojego podopiecznej/podopiecznego.17" totalsRowDxfId="207"/>
    <tableColumn id="72" xr3:uid="{ED11287D-6F12-40C0-8EAE-0190C96B2475}" name="Zarobki uzyskiwane przez mojego/moją podopieczną/podopiecznego w pierwszym roku po ukończeniu studiów były satysfakcjonujące (z mojego punktu widzenia)18" totalsRowDxfId="206"/>
    <tableColumn id="73" xr3:uid="{5767066B-CB1E-4AC7-93CC-8721926057A1}" name="Zarobki uzyskiwane przez mojego/moją podopieczną/podopiecznego w 3 lata po ukończeniu studiów były satysfakcjonujące (z mojego punktu widzenia)19" totalsRowDxfId="205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04"/>
    <tableColumn id="75" xr3:uid="{91099E12-4AAE-4B3A-8B21-456B23B8E9C4}" name="Jakie inne (poza zarobkami) efekty kształcenia na ocenianej uczelni się dostrzegasz obecnie?21" totalsRowDxfId="203"/>
    <tableColumn id="76" xr3:uid="{F99FCD0E-141B-4162-9375-D912B829669B}" name="Jakiego rodzaju były studia, które ukończył/a Twoja/Twój podopieczna/podopieczny?22" totalsRowDxfId="202"/>
    <tableColumn id="77" xr3:uid="{9A935095-7069-4B79-9C19-ABCE05DB2953}" name="Pole dodatkowe23" totalsRowDxfId="201"/>
    <tableColumn id="78" xr3:uid="{73C50495-9837-4BA7-BE74-ED58E001D39F}" name="Jeśli Twoja/Twój podopieczna/podopieczny ukończył/a również inne szkoły / kierunki studiów to proszę wpisz je tutaj.24" totalsRowDxfId="200"/>
    <tableColumn id="79" xr3:uid="{2D9E6799-1116-4EBA-A4A6-EC67B715E65E}" name="Czy będziesz oceniał uczelnię ukończoną przez trzeciego podopiecznego?" totalsRowDxfId="199"/>
    <tableColumn id="80" xr3:uid="{98900E64-17FE-4566-98C9-57CB606D4413}" name="Jak się nazywa uczelnia, którą ukończył/a Twoja/Twój podopieczna/podopieczny? (proszę o wybranie jednej uczelni podlegającej ocenie)25" totalsRowDxfId="198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97"/>
    <tableColumn id="82" xr3:uid="{367FC414-3E67-4B03-A303-77F5139ABED4}" name="Czy ukończony kierunek był kierunkiem technicznym, tzn. takim, po którym uzyskano tytuł inżyniera?27" totalsRowDxfId="196"/>
    <tableColumn id="83" xr3:uid="{641F2969-C09A-425E-81A7-806949B38666}" name="Jak się nazywa kierunek, który ukończył/a Twoja/Twój podopieczna/podopieczny?28" totalsRowDxfId="195"/>
    <tableColumn id="84" xr3:uid="{6B2F3F5A-F4BF-41A2-85FA-BAC6E179E9A9}" name="Moja satysfakcja z (efektów) usług edukacyjnych ocenianej uczelni jest wysoka.29" totalsRowDxfId="194"/>
    <tableColumn id="85" xr3:uid="{792FE0EC-454A-47B2-9DEE-09E82A55AC5F}" name="Usługi edukacyjne ocenianej uczelni mają wysoką wartość (okazja / szansa rozwoju własnego lub kariery).30" totalsRowDxfId="193"/>
    <tableColumn id="86" xr3:uid="{4BD46113-3AB9-405D-8A53-F153B50E863D}" name="Kształcenie na ocenianej uczelni ma/będzie miało pozytywny wpływ na zwiększenie zarobków mojej/mojego podopiecznej/podopiecznego.31" totalsRowDxfId="192"/>
    <tableColumn id="87" xr3:uid="{4CA1C5A8-3427-428B-B7BA-106EBBA85C17}" name="Zarobki uzyskiwane przez mojego/moją podopieczną/podopiecznego w pierwszym roku po ukończeniu studiów były satysfakcjonujące (z mojego punktu widzenia)32" totalsRowDxfId="191"/>
    <tableColumn id="88" xr3:uid="{C37B06BC-EDB5-471E-9C95-05232AC9EACD}" name="Zarobki uzyskiwane przez mojego/moją podopieczną/podopiecznego w 3 lata po ukończeniu studiów były satysfakcjonujące (z mojego punktu widzenia)33" totalsRowDxfId="190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89"/>
    <tableColumn id="90" xr3:uid="{CEEBCBE8-4DF4-40BE-ADF0-2750A2BF2609}" name="Jakie inne (poza zarobkami) efekty kształcenia na ocenianej uczelni się dostrzegasz obecnie?35" totalsRowDxfId="188"/>
    <tableColumn id="91" xr3:uid="{F1A613DC-A59A-419D-8838-D041B4273E91}" name="Jakiego rodzaju były studia, które ukończył/a Twoja/Twój podopieczna/podopieczny?36" totalsRowDxfId="187"/>
    <tableColumn id="92" xr3:uid="{E26BB465-B221-4E80-9D41-43786B72F743}" name="Pole dodatkowe37" totalsRowDxfId="186"/>
    <tableColumn id="93" xr3:uid="{12E07FC6-6ACA-44C4-A376-689F504EB460}" name="Jeśli Twoja/Twój podopieczna/podopieczny ukończył/a również inne szkoły / kierunki studiów to proszę wpisz je tutaj.38" totalsRowDxfId="185"/>
    <tableColumn id="94" xr3:uid="{4FBA703D-33E9-44C4-BD22-B3FC7B168C76}" name="Czy jesteś aktualnie pracownikiem administracyjnym uczelni wyższej?" totalsRowFunction="custom" dataDxfId="184" totalsRowDxfId="183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182"/>
    <tableColumn id="96" xr3:uid="{43902112-5836-47AC-AA75-A65F0D4C7817}" name="Na jakim wydziale pracujesz?" totalsRowDxfId="181"/>
    <tableColumn id="97" xr3:uid="{68D4A5FB-B6F1-410C-BBCE-5D895E75D7EF}" name="Moja satysfakcja z pracy na ocenianej uczelni jest wysoka." totalsRowDxfId="180"/>
    <tableColumn id="98" xr3:uid="{097FDF01-C103-4396-9EE5-DC463D453E58}" name="Atmosfera w zespole współpracowników jest dobra." totalsRowDxfId="179"/>
    <tableColumn id="99" xr3:uid="{5B99CA3A-6D7C-4D3E-B448-2EDAF4856B42}" name="Moje zarobki są satysfakcjonujące." totalsRowDxfId="178"/>
    <tableColumn id="100" xr3:uid="{90B0699F-2BC7-4D96-9800-8B1DB165F81E}" name="Praca na ocenianej uczelni daje mi duże szanse rozwoju." totalsRowDxfId="177"/>
    <tableColumn id="101" xr3:uid="{5CB95189-87A6-4F97-B291-A05336B23F22}" name="Wartość wykształcenia zdobywanego przez studentów ocenianej uczelni jest wysoka." totalsRowDxfId="176"/>
    <tableColumn id="102" xr3:uid="{056CF7BB-B947-41A0-AC24-42A1CBCF15BD}" name="Zdobyte na ocenianej uczelni wykształcenie ma pozytywny wpływ na zwiększenie zarobków absolwentów." totalsRowDxfId="175"/>
    <tableColumn id="103" xr3:uid="{2AB65CA7-05ED-4EB7-B603-B864E6D6745F}" name="Jakie inne (poza zarobkami) efekty kształcenia na ocenianej uczelni się dostrzegasz obecnie?39" totalsRowDxfId="174"/>
    <tableColumn id="104" xr3:uid="{DC472BA3-8D88-44A6-B5C1-5BF9558627FA}" name="Czy jesteś aktualnie pracownikiem naukowym lub dydaktycznym uczelni wyższej?" totalsRowFunction="custom" dataDxfId="173" totalsRowDxfId="172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171"/>
    <tableColumn id="106" xr3:uid="{2E39D77C-CC0F-41F1-8F10-30523EA3DE78}" name="Na jakim wydziale pracujesz?41" totalsRowDxfId="170"/>
    <tableColumn id="107" xr3:uid="{B9CFBDFF-9DC1-4556-855E-D4463D760A19}" name="Moja satysfakcja z pracy na ocenianej uczelni jest wysoka.42" totalsRowDxfId="169"/>
    <tableColumn id="108" xr3:uid="{158CA86A-249B-4193-A207-D38756E887C7}" name="Atmosfera w zespole współpracowników jest dobra.43" totalsRowDxfId="168"/>
    <tableColumn id="109" xr3:uid="{AC3090A9-EC3C-4C62-8AA9-F261EAB7887F}" name="Moje zarobki są satysfakcjonujące.44" totalsRowDxfId="167"/>
    <tableColumn id="110" xr3:uid="{9E04970F-962C-490E-A570-2D0912A5E57D}" name="Praca na ocenianej uczelni daje mi duże szanse rozwoju.45" totalsRowDxfId="166"/>
    <tableColumn id="111" xr3:uid="{C148AE52-9ADC-45EF-8DBC-27F0F1F05355}" name="Wartość wykształcenia zdobywanego przez studentów ocenianej uczelni jest wysoka.46" totalsRowDxfId="165"/>
    <tableColumn id="112" xr3:uid="{63921520-0FA3-4905-ACEB-02AFFB69B471}" name="Zdobyte na ocenianej uczelni wykształcenie ma pozytywny wpływ na zwiększenie zarobków absolwentów.47" totalsRowDxfId="164"/>
    <tableColumn id="113" xr3:uid="{E32B227A-B5B2-41A4-9CEB-B75A56696D75}" name="Jakie inne (poza zarobkami) efekty kształcenia na ocenianej uczelni dostrzegasz obecnie?48" totalsRowDxfId="163"/>
    <tableColumn id="114" xr3:uid="{98E95A67-6B14-4A2E-AB34-682AE1A049DC}" name="Czy jesteś przedstawicielem władz uczelni z grupy rektorów, prorektorów, dziekanów, prodziekanów, członków senatu lub członków rady uczelni?" totalsRowFunction="custom" dataDxfId="162" totalsRowDxfId="161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160"/>
    <tableColumn id="116" xr3:uid="{55CD3327-D03D-49EA-AD7A-8A8492F8FF76}" name="Kolumna3" totalsRowDxfId="159"/>
    <tableColumn id="117" xr3:uid="{BF356D61-903B-4604-89F3-2B471880C5B8}" name="Kolumna4" totalsRowDxfId="158"/>
    <tableColumn id="118" xr3:uid="{7173EDEB-5382-4DCE-AA15-A72B322560D6}" name="Kolumna5" totalsRowDxfId="157"/>
    <tableColumn id="119" xr3:uid="{6200F07F-FA1F-4A3F-B8ED-B934678483AF}" name="Jak się nazywa uczelnia którą będziesz oceniać (jako przedstawiciel jej władz)?" totalsRowDxfId="156"/>
    <tableColumn id="120" xr3:uid="{E6250DE6-1A12-41F3-90EE-1B4F673F6E58}" name="Efekty działań ocenianej uczelni na rzesz jakości edukacji są dobre" totalsRowDxfId="155"/>
    <tableColumn id="121" xr3:uid="{8AE05FEE-B731-4F93-90B6-915E5774E346}" name="Wartość wykształcenia zdobywanego przez studentów na ocenianej uczelni jest wysoka." totalsRowDxfId="154"/>
    <tableColumn id="122" xr3:uid="{E115058D-8C9C-450E-8DA2-D64EB971F57D}" name="Zdobyte przez studentów ocenianej uczelni wykształcenie miało/ma pozytywny wpływ na ich zarobki." totalsRowDxfId="153"/>
    <tableColumn id="123" xr3:uid="{6FEBB446-227D-4EA1-B507-206156E53809}" name="Efekty działań ocenianej uczelni na rzecz jakości edukacji mają dobry wpływ na rozwój regionu." totalsRowDxfId="152"/>
    <tableColumn id="124" xr3:uid="{01E38E74-9E44-4BFF-97FF-3B0FF3F7CDD0}" name="Efekty działań ocenianej uczelni na rzecz jakości edukacji mają dobry wpływ na rozwój Polski." totalsRowDxfId="151"/>
    <tableColumn id="125" xr3:uid="{F17A6FA5-F0F2-48AD-B639-9161F59ACD49}" name="Współpraca ocenianej uczelni z biznesem ma pozytywne efekty dla rozwoju regionu / kraju." totalsRowDxfId="150"/>
    <tableColumn id="126" xr3:uid="{81D0BDE5-B5BD-41AD-AE49-0F05E206FF4F}" name="Ogólny poziom mojej satysfakcji z jakości usług edukacyjnych ocenianej uczelni jest wysoki." totalsRowDxfId="149"/>
    <tableColumn id="127" xr3:uid="{E1B74221-E8AC-4764-9FBA-17BC7A8DAB4F}" name="Studenci : wybierz wartość z listy rozwijanej" totalsRowDxfId="148"/>
    <tableColumn id="128" xr3:uid="{9521E128-6D78-41F6-9BED-3F1F3009376D}" name="Absolwenci : wybierz wartość z listy rozwijanej" totalsRowDxfId="147"/>
    <tableColumn id="129" xr3:uid="{F972B7F0-4237-45DD-B8D9-6E5F80BC382C}" name="Rodzice absolwentów : wybierz wartość z listy rozwijanej" totalsRowDxfId="146"/>
    <tableColumn id="130" xr3:uid="{D18127FA-4AAC-43F7-8718-648B089DA3AE}" name="Pracownicy administracyjni : wybierz wartość z listy rozwijanej" totalsRowDxfId="145"/>
    <tableColumn id="131" xr3:uid="{9AD30943-8FF3-4081-BC52-0A68F33FA1E6}" name="Pracownicy naukowi i dydaktyczni : wybierz wartość z listy rozwijanej" totalsRowDxfId="144"/>
    <tableColumn id="132" xr3:uid="{F15383FF-5030-41F2-B790-DA1B9ACCD614}" name="Pracodawcy : wybierz wartość z listy rozwijanej" totalsRowDxfId="143"/>
    <tableColumn id="133" xr3:uid="{A113041C-1CEA-48AE-A9F9-6427226B931F}" name="Władze samorządowe i centralne : wybierz wartość z listy rozwijanej" totalsRowDxfId="142"/>
    <tableColumn id="134" xr3:uid="{2391059C-06A8-4E9F-9A30-2923C913E592}" name="Pole dodatkowe4" totalsRowDxfId="141"/>
    <tableColumn id="135" xr3:uid="{87323607-8918-4675-942B-66DDA6ACC52D}" name="Studenci : wybierz wartość z listy rozwijanej5" totalsRowDxfId="140"/>
    <tableColumn id="136" xr3:uid="{575464E3-342E-4010-A0B5-F16E0DA7F25D}" name="Absolwenci : wybierz wartość z listy rozwijanej6" totalsRowDxfId="139"/>
    <tableColumn id="137" xr3:uid="{3C4E7A29-9534-46F7-9E09-353DAEA57455}" name="Rodzice absolwentów : wybierz wartość z listy rozwijanej7" totalsRowDxfId="138"/>
    <tableColumn id="138" xr3:uid="{5EFF4867-813D-4D19-AFD2-41795D704E9D}" name="Pracownicy administracyjni : wybierz wartość z listy rozwijanej8" totalsRowDxfId="137"/>
    <tableColumn id="139" xr3:uid="{BD3A3545-6744-40C8-B6F9-128B604A0016}" name="Pracownicy naukowi i dydaktyczni : wybierz wartość z listy rozwijanej9" totalsRowDxfId="136"/>
    <tableColumn id="140" xr3:uid="{A370427A-746A-432F-8439-DE3E0F05E90C}" name="Pracodawcy : wybierz wartość z listy rozwijanej10" totalsRowDxfId="135"/>
    <tableColumn id="141" xr3:uid="{A6D0879A-E0B6-4F9C-B8AB-CCB9C168853D}" name="Władze samorządowe i centralne : wybierz wartość z listy rozwijanej11" totalsRowDxfId="134"/>
    <tableColumn id="142" xr3:uid="{ED69D784-3A72-4212-8A94-FFF937BB5636}" name="Pole dodatkowe12" totalsRowDxfId="133"/>
    <tableColumn id="143" xr3:uid="{F9376235-C8DC-451D-B95A-275409F154F3}" name="Czy jesteś przedstawicielem firmy, w której są zatrudniani absolwenci uczelni wyższych (tytuł licencjata, magistra lub wyższy)?" totalsRowFunction="custom" dataDxfId="132" totalsRowDxfId="131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30"/>
    <tableColumn id="145" xr3:uid="{FEA12265-815B-4115-947C-C4D7389958E8}" name="Ile uczelni będziesz oceniać?" totalsRowDxfId="129"/>
    <tableColumn id="146" xr3:uid="{26F5BBF0-E63C-4FC8-A2F3-F0ADC728D5E4}" name="Jak się nazywa uczelnia, którą ocenisz? " totalsRowDxfId="128"/>
    <tableColumn id="147" xr3:uid="{61714612-8B24-4377-BCF5-066C33634E6F}" name="Moja satysfakcja z (efektów) usług edukacyjnych na ocenianej uczelni jest wysoka." totalsRowDxfId="127"/>
    <tableColumn id="148" xr3:uid="{043BF385-CFC6-4AC5-BD7D-2DC21351418F}" name="Kompetencje absolwentów ocenianej uczelni są wysokie." totalsRowDxfId="126"/>
    <tableColumn id="149" xr3:uid="{35B1450E-E76E-4137-923C-C1196FE6A242}" name="Zarobki absolwentów ocenianej uczelni zatrudnionych w mojej firmie są wyższe od zarobków absolwentów innych polskich uczelni." totalsRowDxfId="125"/>
    <tableColumn id="150" xr3:uid="{46264593-E5FF-4A8E-9E32-B5CDAD83DB38}" name="Czy w Twojej firmie są zatrudniani absolwenci uczelni w pierwszym roku po ukończeniu studiów (do 12 miesięcy od uzyskania dyplomu)?" totalsRowDxfId="124"/>
    <tableColumn id="151" xr3:uid="{AFEC3724-7638-4FBB-9B74-E3C5F372DFD7}" name="Jakie kompetencje absolwentów ocenianej uczelni są w Twojej firmie najwyżej wyceniane?" totalsRowDxfId="123"/>
    <tableColumn id="152" xr3:uid="{7C41F20E-87DA-419A-A4DC-8FC7E15280E1}" name="Jakiego rodzaju prace wykonują absolwenci ocenianej uczelni w Twojej firmie?" totalsRowDxfId="122"/>
    <tableColumn id="153" xr3:uid="{A53B26E4-0EB5-4875-918F-C84DFA999490}" name="Czy będziesz oceniał drugą uczelnię?" totalsRowDxfId="121"/>
    <tableColumn id="154" xr3:uid="{C51996BB-6F72-462D-AF3A-889816D9376D}" name="Jak się nazywa uczelnia, którą ocenisz? 13" totalsRowDxfId="120"/>
    <tableColumn id="155" xr3:uid="{C4DC7D31-6CB7-4667-BEF7-8EFAA1443E26}" name="Moja satysfakcja z (efektów) usług edukacyjnych na ocenianej uczelni jest wysoka.14" totalsRowDxfId="119"/>
    <tableColumn id="156" xr3:uid="{6BE5AEB2-D87C-4FAD-8A78-12F3665EA35B}" name="Kompetencje absolwentów ocenianej uczelni są wysokie.15" totalsRowDxfId="118"/>
    <tableColumn id="157" xr3:uid="{E68B03D6-C361-4634-B98C-870BC31CEDD8}" name="Zarobki absolwentów ocenianej uczelni zatrudnionych w mojej firmie są wyższe od zarobków absolwentów innych polskich uczelni.16" totalsRowDxfId="117"/>
    <tableColumn id="158" xr3:uid="{7AE77260-6064-4321-A8D8-8F0B2D560514}" name="Czy w Twojej firmie są zatrudniani absolwenci uczelni w pierwszym roku po ukończeniu studiów (do 12 miesięcy od uzyskania dyplomu)?17" totalsRowDxfId="116"/>
    <tableColumn id="159" xr3:uid="{02179DC7-236C-405B-9717-3820DB37DCDE}" name="Jakie kompetencje absolwentów ocenianej uczelni są w Twojej firmie najwyżej wyceniane?18" totalsRowDxfId="115"/>
    <tableColumn id="160" xr3:uid="{ACD9DA00-A265-43F3-A8CD-4AB9D52D21A7}" name="Jakiego rodzaju prace wykonują absolwenci ocenianej uczelni w Twojej firmie?19" totalsRowDxfId="114"/>
    <tableColumn id="161" xr3:uid="{40C65435-9246-41B9-9D13-8617AD0D615B}" name="Czy będziesz oceniał trzecią uczelnię techniczną?" totalsRowDxfId="113"/>
    <tableColumn id="162" xr3:uid="{6D52B5AA-D38E-4A9C-9FC4-C5F27711E4B2}" name="Jak się nazywa uczelnia, którą ocenisz? 20" totalsRowDxfId="112"/>
    <tableColumn id="163" xr3:uid="{121D311A-63E4-4EF2-A0DA-FAA985067046}" name="Moja satysfakcja z (efektów) usług edukacyjnych na ocenianej uczelni jest wysoka.21" totalsRowDxfId="111"/>
    <tableColumn id="164" xr3:uid="{F282EA05-D156-4529-9BC1-8600524F81FD}" name="Kompetencje absolwentów ocenianej uczelni są wysokie.22" totalsRowDxfId="110"/>
    <tableColumn id="165" xr3:uid="{58F11C5E-414B-4C75-8CE5-1580D3F448A9}" name="Zarobki absolwentów ocenianej uczelni zatrudnionych w mojej firmie są wyższe od zarobków absolwentów innych polskich uczelni.23" totalsRowDxfId="109"/>
    <tableColumn id="166" xr3:uid="{3E1C84AB-DCF6-4B96-B25A-E3AA8A32B928}" name="Czy w Twojej firmie są zatrudniani absolwenci uczelni w pierwszym roku po ukończeniu studiów (do 12 miesięcy od uzyskania dyplomu)?24" totalsRowDxfId="108"/>
    <tableColumn id="167" xr3:uid="{4C87DA44-3851-4B6F-8471-F5B274EEF69E}" name="Jakie kompetencje absolwentów ocenianej uczelni są w Twojej firmie najwyżej wyceniane?25" totalsRowDxfId="107"/>
    <tableColumn id="168" xr3:uid="{4889D3B6-442C-490C-9642-B9781EC55E1C}" name="Jakiego rodzaju prace wykonują absolwenci ocenianej uczelni są w Twojej firmie?" totalsRowDxfId="106"/>
    <tableColumn id="169" xr3:uid="{370CF6EE-F46C-4CFF-9496-7844071DF992}" name="Czy jesteś przedstawicielem władz samorządowych lub centralnych Rzeczypospolitej Polskiej?" totalsRowFunction="custom" dataDxfId="105" totalsRowDxfId="104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103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10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101">
  <autoFilter ref="B11:C41" xr:uid="{153EF96D-20D3-4BD5-AB25-706F6B338490}"/>
  <tableColumns count="2">
    <tableColumn id="1" xr3:uid="{F3934641-58AD-451D-A35B-5D57D7E0E414}" name="Nazwa uczelni" dataDxfId="100"/>
    <tableColumn id="2" xr3:uid="{011F8DAE-7C60-444B-B4A2-78D05A325532}" name="Kategoria uczelni" dataDxfId="99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C52" totalsRowShown="0" headerRowDxfId="98">
  <autoFilter ref="B44:C52" xr:uid="{68DE2C12-96E3-4A1C-8B94-8F1447F9EB90}"/>
  <tableColumns count="2">
    <tableColumn id="1" xr3:uid="{6B73594D-97F8-40B5-8D98-2D51B43C79AA}" name="Opis słowny oceny"/>
    <tableColumn id="2" xr3:uid="{804EFE98-5770-4860-8B57-889FCCD88199}" name="Przypisana wartość oce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M604"/>
  <sheetViews>
    <sheetView tabSelected="1" topLeftCell="A502" workbookViewId="0">
      <selection activeCell="K536" sqref="K536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7" x14ac:dyDescent="0.45">
      <c r="A133" s="29" t="s">
        <v>2352</v>
      </c>
      <c r="C133" t="s">
        <v>2353</v>
      </c>
      <c r="E133" s="20" t="s">
        <v>2367</v>
      </c>
      <c r="F133" s="20" t="s">
        <v>2368</v>
      </c>
    </row>
    <row r="134" spans="1:7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6">
        <f>(A134-$D$142)^2</f>
        <v>3.719387755102042</v>
      </c>
      <c r="F134">
        <f>PRODUCT(C134,E134)</f>
        <v>11.158163265306126</v>
      </c>
    </row>
    <row r="135" spans="1:7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6">
        <f t="shared" ref="E135:E140" si="7">(A135-$D$142)^2</f>
        <v>0.86224489795918413</v>
      </c>
      <c r="F135">
        <f t="shared" ref="F135:F140" si="8">PRODUCT(C135,E135)</f>
        <v>1.7244897959183683</v>
      </c>
    </row>
    <row r="136" spans="1:7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6">
        <f t="shared" si="7"/>
        <v>5.1020408163264946E-3</v>
      </c>
      <c r="F136">
        <f t="shared" si="8"/>
        <v>2.5510204081632473E-2</v>
      </c>
    </row>
    <row r="137" spans="1:7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6">
        <f t="shared" si="7"/>
        <v>1.1479591836734688</v>
      </c>
      <c r="F137">
        <f t="shared" si="8"/>
        <v>2.2959183673469377</v>
      </c>
    </row>
    <row r="138" spans="1:7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6">
        <f t="shared" si="7"/>
        <v>4.290816326530611</v>
      </c>
      <c r="F138">
        <f t="shared" si="8"/>
        <v>4.290816326530611</v>
      </c>
    </row>
    <row r="139" spans="1:7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6">
        <f t="shared" si="7"/>
        <v>9.4336734693877542</v>
      </c>
      <c r="F139">
        <f t="shared" si="8"/>
        <v>9.4336734693877542</v>
      </c>
    </row>
    <row r="140" spans="1:7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6">
        <f t="shared" si="7"/>
        <v>16.576530612244895</v>
      </c>
      <c r="F140">
        <f t="shared" si="8"/>
        <v>0</v>
      </c>
    </row>
    <row r="141" spans="1:7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</row>
    <row r="142" spans="1:7" x14ac:dyDescent="0.45">
      <c r="B142" s="20" t="s">
        <v>2356</v>
      </c>
      <c r="C142" s="29">
        <f>SUM(C134:C141)</f>
        <v>14</v>
      </c>
      <c r="D142" s="46">
        <f>SUM(D134:D141)/C143</f>
        <v>5.0714285714285712</v>
      </c>
      <c r="E142" s="20" t="s">
        <v>2358</v>
      </c>
      <c r="F142" s="46">
        <f>SUM(F134:F141)/(C143-1)</f>
        <v>2.2252747252747254</v>
      </c>
      <c r="G142" s="20" t="s">
        <v>2354</v>
      </c>
    </row>
    <row r="143" spans="1:7" x14ac:dyDescent="0.45">
      <c r="B143" s="20" t="s">
        <v>2357</v>
      </c>
      <c r="C143">
        <f>C142-C141</f>
        <v>14</v>
      </c>
      <c r="D143" s="33">
        <f>D142/7</f>
        <v>0.72448979591836726</v>
      </c>
      <c r="F143" s="46">
        <f>F142^(1/2)</f>
        <v>1.4917354742965407</v>
      </c>
      <c r="G143" t="s">
        <v>2369</v>
      </c>
    </row>
    <row r="145" spans="1:7" x14ac:dyDescent="0.45">
      <c r="A145" s="29" t="s">
        <v>2365</v>
      </c>
      <c r="C145" t="s">
        <v>2353</v>
      </c>
      <c r="E145" s="20" t="s">
        <v>2367</v>
      </c>
      <c r="F145" s="20" t="s">
        <v>2368</v>
      </c>
    </row>
    <row r="146" spans="1:7" x14ac:dyDescent="0.45">
      <c r="A146">
        <v>7</v>
      </c>
      <c r="B146" t="s">
        <v>169</v>
      </c>
      <c r="C146">
        <f>COUNTIFS(AnalizaCzyste[Usługi edukacyjne ocenianej uczelni mają wysoką wartość (okazja / szansa rozwoju własnego lub kariery).],B146,AnalizaCzyste[Czy jesteś studentem uczelni wyższej?],"*"&amp;"Tak"&amp;"*")</f>
        <v>2</v>
      </c>
      <c r="D146">
        <f t="shared" ref="D146:D153" si="9">PRODUCT(A146,C146)</f>
        <v>14</v>
      </c>
      <c r="E146" s="46">
        <f>(A146-$D$154)^2</f>
        <v>4.9030612244897966</v>
      </c>
      <c r="F146">
        <f>PRODUCT(C146,E146)</f>
        <v>9.8061224489795933</v>
      </c>
    </row>
    <row r="147" spans="1:7" x14ac:dyDescent="0.45">
      <c r="A147">
        <v>6</v>
      </c>
      <c r="B147" t="s">
        <v>150</v>
      </c>
      <c r="C147">
        <f>COUNTIFS(AnalizaCzyste[Usługi edukacyjne ocenianej uczelni mają wysoką wartość (okazja / szansa rozwoju własnego lub kariery).],B147,AnalizaCzyste[Czy jesteś studentem uczelni wyższej?],"*"&amp;"Tak"&amp;"*")</f>
        <v>3</v>
      </c>
      <c r="D147">
        <f t="shared" si="9"/>
        <v>18</v>
      </c>
      <c r="E147" s="46">
        <f t="shared" ref="E147:E152" si="10">(A147-$D$154)^2</f>
        <v>1.4744897959183676</v>
      </c>
      <c r="F147">
        <f t="shared" ref="F147:F152" si="11">PRODUCT(C147,E147)</f>
        <v>4.4234693877551026</v>
      </c>
    </row>
    <row r="148" spans="1:7" x14ac:dyDescent="0.45">
      <c r="A148">
        <v>5</v>
      </c>
      <c r="B148" t="s">
        <v>162</v>
      </c>
      <c r="C148">
        <f>COUNTIFS(AnalizaCzyste[Usługi edukacyjne ocenianej uczelni mają wysoką wartość (okazja / szansa rozwoju własnego lub kariery).],B148,AnalizaCzyste[Czy jesteś studentem uczelni wyższej?],"*"&amp;"Tak"&amp;"*")</f>
        <v>5</v>
      </c>
      <c r="D148">
        <f t="shared" si="9"/>
        <v>25</v>
      </c>
      <c r="E148" s="46">
        <f t="shared" si="10"/>
        <v>4.5918367346938826E-2</v>
      </c>
      <c r="F148">
        <f t="shared" si="11"/>
        <v>0.22959183673469413</v>
      </c>
    </row>
    <row r="149" spans="1:7" x14ac:dyDescent="0.45">
      <c r="A149">
        <v>4</v>
      </c>
      <c r="B149" t="s">
        <v>151</v>
      </c>
      <c r="C149">
        <f>COUNTIFS(AnalizaCzyste[Usługi edukacyjne ocenianej uczelni mają wysoką wartość (okazja / szansa rozwoju własnego lub kariery).],B149,AnalizaCzyste[Czy jesteś studentem uczelni wyższej?],"*"&amp;"Tak"&amp;"*")</f>
        <v>0</v>
      </c>
      <c r="D149">
        <f t="shared" si="9"/>
        <v>0</v>
      </c>
      <c r="E149" s="46">
        <f t="shared" si="10"/>
        <v>0.61734693877551006</v>
      </c>
      <c r="F149">
        <f t="shared" si="11"/>
        <v>0</v>
      </c>
    </row>
    <row r="150" spans="1:7" x14ac:dyDescent="0.45">
      <c r="A150">
        <v>3</v>
      </c>
      <c r="B150" t="s">
        <v>128</v>
      </c>
      <c r="C150">
        <f>COUNTIFS(AnalizaCzyste[Usługi edukacyjne ocenianej uczelni mają wysoką wartość (okazja / szansa rozwoju własnego lub kariery).],B150,AnalizaCzyste[Czy jesteś studentem uczelni wyższej?],"*"&amp;"Tak"&amp;"*")</f>
        <v>3</v>
      </c>
      <c r="D150">
        <f t="shared" si="9"/>
        <v>9</v>
      </c>
      <c r="E150" s="46">
        <f t="shared" si="10"/>
        <v>3.1887755102040813</v>
      </c>
      <c r="F150">
        <f t="shared" si="11"/>
        <v>9.566326530612244</v>
      </c>
    </row>
    <row r="151" spans="1:7" x14ac:dyDescent="0.45">
      <c r="A151">
        <v>2</v>
      </c>
      <c r="B151" t="s">
        <v>236</v>
      </c>
      <c r="C151">
        <f>COUNTIFS(AnalizaCzyste[Usługi edukacyjne ocenianej uczelni mają wysoką wartość (okazja / szansa rozwoju własnego lub kariery).],B151,AnalizaCzyste[Czy jesteś studentem uczelni wyższej?],"*"&amp;"Tak"&amp;"*")</f>
        <v>0</v>
      </c>
      <c r="D151">
        <f t="shared" si="9"/>
        <v>0</v>
      </c>
      <c r="E151" s="46">
        <f t="shared" si="10"/>
        <v>7.7602040816326525</v>
      </c>
      <c r="F151">
        <f t="shared" si="11"/>
        <v>0</v>
      </c>
    </row>
    <row r="152" spans="1:7" x14ac:dyDescent="0.45">
      <c r="A152">
        <v>1</v>
      </c>
      <c r="B152" t="s">
        <v>129</v>
      </c>
      <c r="C152">
        <f>COUNTIFS(AnalizaCzyste[Usługi edukacyjne ocenianej uczelni mają wysoką wartość (okazja / szansa rozwoju własnego lub kariery).],B152,AnalizaCzyste[Czy jesteś studentem uczelni wyższej?],"*"&amp;"Tak"&amp;"*")</f>
        <v>1</v>
      </c>
      <c r="D152">
        <f t="shared" si="9"/>
        <v>1</v>
      </c>
      <c r="E152" s="46">
        <f t="shared" si="10"/>
        <v>14.331632653061224</v>
      </c>
      <c r="F152">
        <f t="shared" si="11"/>
        <v>14.331632653061224</v>
      </c>
    </row>
    <row r="153" spans="1:7" x14ac:dyDescent="0.45">
      <c r="A153" t="s">
        <v>2333</v>
      </c>
      <c r="B153" t="s">
        <v>132</v>
      </c>
      <c r="C153">
        <f>COUNTIFS(AnalizaCzyste[Usługi edukacyjne ocenianej uczelni mają wysoką wartość (okazja / szansa rozwoju własnego lub kariery).],B153,AnalizaCzyste[Czy jesteś studentem uczelni wyższej?],"*"&amp;"Tak"&amp;"*")</f>
        <v>0</v>
      </c>
      <c r="D153">
        <f t="shared" si="9"/>
        <v>0</v>
      </c>
    </row>
    <row r="154" spans="1:7" x14ac:dyDescent="0.45">
      <c r="B154" s="20" t="s">
        <v>2356</v>
      </c>
      <c r="C154" s="29">
        <f>SUM(C146:C153)</f>
        <v>14</v>
      </c>
      <c r="D154" s="46">
        <f>SUM(D146:D152)/C155</f>
        <v>4.7857142857142856</v>
      </c>
      <c r="E154" s="20" t="s">
        <v>2358</v>
      </c>
      <c r="F154" s="46">
        <f>SUM(F146:F153)/(C155-1)</f>
        <v>2.9505494505494507</v>
      </c>
      <c r="G154" s="20" t="s">
        <v>2354</v>
      </c>
    </row>
    <row r="155" spans="1:7" x14ac:dyDescent="0.45">
      <c r="B155" s="20" t="s">
        <v>2357</v>
      </c>
      <c r="C155">
        <f>C154-C153</f>
        <v>14</v>
      </c>
      <c r="D155" s="33">
        <f>D154/7</f>
        <v>0.68367346938775508</v>
      </c>
      <c r="F155" s="46">
        <f>F154^(1/2)</f>
        <v>1.7177163475234933</v>
      </c>
      <c r="G155" t="s">
        <v>2369</v>
      </c>
    </row>
    <row r="157" spans="1:7" x14ac:dyDescent="0.45">
      <c r="A157" s="29" t="s">
        <v>2366</v>
      </c>
      <c r="C157" t="s">
        <v>2353</v>
      </c>
      <c r="E157" s="20" t="s">
        <v>2367</v>
      </c>
      <c r="F157" s="20" t="s">
        <v>2368</v>
      </c>
    </row>
    <row r="158" spans="1:7" x14ac:dyDescent="0.45">
      <c r="A158">
        <v>7</v>
      </c>
      <c r="B158" t="s">
        <v>169</v>
      </c>
      <c r="C158">
        <f>COUNTIFS(AnalizaCzyste[Kształcenie na ocenianej uczelni ma/będzie miało pozytywny wpływ na zwiększenie moich zarobków.],B158,AnalizaCzyste[Czy jesteś studentem uczelni wyższej?],"*"&amp;"Tak"&amp;"*")</f>
        <v>2</v>
      </c>
      <c r="D158">
        <f t="shared" ref="D158:D165" si="12">PRODUCT(A158,C158)</f>
        <v>14</v>
      </c>
      <c r="E158" s="46">
        <f>(A158-$D$166)^2</f>
        <v>5.8979591836734704</v>
      </c>
      <c r="F158">
        <f>PRODUCT(C158,E158)</f>
        <v>11.795918367346941</v>
      </c>
    </row>
    <row r="159" spans="1:7" x14ac:dyDescent="0.45">
      <c r="A159">
        <v>6</v>
      </c>
      <c r="B159" t="s">
        <v>150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si="12"/>
        <v>12</v>
      </c>
      <c r="E159" s="46">
        <f t="shared" ref="E159:E164" si="13">(A159-$D$166)^2</f>
        <v>2.0408163265306132</v>
      </c>
      <c r="F159">
        <f t="shared" ref="F159:F164" si="14">PRODUCT(C159,E159)</f>
        <v>4.0816326530612264</v>
      </c>
    </row>
    <row r="160" spans="1:7" x14ac:dyDescent="0.45">
      <c r="A160">
        <v>5</v>
      </c>
      <c r="B160" t="s">
        <v>162</v>
      </c>
      <c r="C160">
        <f>COUNTIFS(AnalizaCzyste[Kształcenie na ocenianej uczelni ma/będzie miało pozytywny wpływ na zwiększenie moich zarobków.],B160,AnalizaCzyste[Czy jesteś studentem uczelni wyższej?],"*"&amp;"Tak"&amp;"*")</f>
        <v>3</v>
      </c>
      <c r="D160">
        <f t="shared" si="12"/>
        <v>15</v>
      </c>
      <c r="E160" s="46">
        <f t="shared" si="13"/>
        <v>0.18367346938775531</v>
      </c>
      <c r="F160">
        <f t="shared" si="14"/>
        <v>0.55102040816326592</v>
      </c>
    </row>
    <row r="161" spans="1:7" x14ac:dyDescent="0.45">
      <c r="A161">
        <v>4</v>
      </c>
      <c r="B161" t="s">
        <v>151</v>
      </c>
      <c r="C161">
        <f>COUNTIFS(AnalizaCzyste[Kształcenie na ocenianej uczelni ma/będzie miało pozytywny wpływ na zwiększenie moich zarobków.],B161,AnalizaCzyste[Czy jesteś studentem uczelni wyższej?],"*"&amp;"Tak"&amp;"*")</f>
        <v>4</v>
      </c>
      <c r="D161">
        <f t="shared" si="12"/>
        <v>16</v>
      </c>
      <c r="E161" s="46">
        <f t="shared" si="13"/>
        <v>0.32653061224489766</v>
      </c>
      <c r="F161">
        <f t="shared" si="14"/>
        <v>1.3061224489795906</v>
      </c>
    </row>
    <row r="162" spans="1:7" x14ac:dyDescent="0.45">
      <c r="A162">
        <v>3</v>
      </c>
      <c r="B162" t="s">
        <v>128</v>
      </c>
      <c r="C162">
        <f>COUNTIFS(AnalizaCzyste[Kształcenie na ocenianej uczelni ma/będzie miało pozytywny wpływ na zwiększenie moich zarobków.],B162,AnalizaCzyste[Czy jesteś studentem uczelni wyższej?],"*"&amp;"Tak"&amp;"*")</f>
        <v>1</v>
      </c>
      <c r="D162">
        <f t="shared" si="12"/>
        <v>3</v>
      </c>
      <c r="E162" s="46">
        <f t="shared" si="13"/>
        <v>2.4693877551020402</v>
      </c>
      <c r="F162">
        <f t="shared" si="14"/>
        <v>2.4693877551020402</v>
      </c>
    </row>
    <row r="163" spans="1:7" x14ac:dyDescent="0.45">
      <c r="A163">
        <v>2</v>
      </c>
      <c r="B163" t="s">
        <v>236</v>
      </c>
      <c r="C163">
        <f>COUNTIFS(AnalizaCzyste[Kształcenie na ocenianej uczelni ma/będzie miało pozytywny wpływ na zwiększenie moich zarobków.],B163,AnalizaCzyste[Czy jesteś studentem uczelni wyższej?],"*"&amp;"Tak"&amp;"*")</f>
        <v>2</v>
      </c>
      <c r="D163">
        <f t="shared" si="12"/>
        <v>4</v>
      </c>
      <c r="E163" s="46">
        <f t="shared" si="13"/>
        <v>6.6122448979591821</v>
      </c>
      <c r="F163">
        <f t="shared" si="14"/>
        <v>13.224489795918364</v>
      </c>
    </row>
    <row r="164" spans="1:7" x14ac:dyDescent="0.45">
      <c r="A164">
        <v>1</v>
      </c>
      <c r="B164" t="s">
        <v>129</v>
      </c>
      <c r="C164">
        <f>COUNTIFS(AnalizaCzyste[Kształcenie na ocenianej uczelni ma/będzie miało pozytywny wpływ na zwiększenie moich zarobków.],B164,AnalizaCzyste[Czy jesteś studentem uczelni wyższej?],"*"&amp;"Tak"&amp;"*")</f>
        <v>0</v>
      </c>
      <c r="D164">
        <f t="shared" si="12"/>
        <v>0</v>
      </c>
      <c r="E164" s="46">
        <f t="shared" si="13"/>
        <v>12.755102040816325</v>
      </c>
      <c r="F164">
        <f t="shared" si="14"/>
        <v>0</v>
      </c>
    </row>
    <row r="165" spans="1:7" x14ac:dyDescent="0.45">
      <c r="A165" t="s">
        <v>2333</v>
      </c>
      <c r="B165" t="s">
        <v>132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2"/>
        <v>0</v>
      </c>
    </row>
    <row r="166" spans="1:7" x14ac:dyDescent="0.45">
      <c r="B166" s="20" t="s">
        <v>2356</v>
      </c>
      <c r="C166" s="29">
        <f>SUM(C158:C165)</f>
        <v>14</v>
      </c>
      <c r="D166" s="46">
        <f>SUM(D158:D165)/C167</f>
        <v>4.5714285714285712</v>
      </c>
      <c r="E166" s="20" t="s">
        <v>2358</v>
      </c>
      <c r="F166" s="46">
        <f>SUM(F158:F165)/(C167-1)</f>
        <v>2.5714285714285712</v>
      </c>
      <c r="G166" s="20" t="s">
        <v>2354</v>
      </c>
    </row>
    <row r="167" spans="1:7" x14ac:dyDescent="0.45">
      <c r="B167" s="20" t="s">
        <v>2357</v>
      </c>
      <c r="C167">
        <f>C166-C165</f>
        <v>14</v>
      </c>
      <c r="D167" s="33">
        <f>D166/7</f>
        <v>0.65306122448979587</v>
      </c>
      <c r="F167" s="46">
        <f>F166^(1/2)</f>
        <v>1.6035674514745462</v>
      </c>
      <c r="G167" t="s">
        <v>2369</v>
      </c>
    </row>
    <row r="171" spans="1:7" x14ac:dyDescent="0.45">
      <c r="A171" s="29" t="s">
        <v>2355</v>
      </c>
      <c r="C171" t="s">
        <v>2353</v>
      </c>
      <c r="E171" s="20" t="s">
        <v>2367</v>
      </c>
      <c r="F171" s="20" t="s">
        <v>2368</v>
      </c>
    </row>
    <row r="172" spans="1:7" x14ac:dyDescent="0.45">
      <c r="A172">
        <v>7</v>
      </c>
      <c r="B172" t="s">
        <v>169</v>
      </c>
      <c r="C172">
        <f>COUNTIFS(AnalizaCzyste[Moja satysfakcja z (efektów) usług edukacyjnych ocenianej uczelni jest wysoka.],B172,AnalizaCzyste[Czy jesteś absolwentem uczelni wyższej?],"*"&amp;"Tak"&amp;"*")</f>
        <v>17</v>
      </c>
      <c r="D172">
        <f>PRODUCT(A172,C172)</f>
        <v>119</v>
      </c>
      <c r="E172" s="46">
        <f>(A172-$D$180)^2</f>
        <v>3.2642468752206759</v>
      </c>
      <c r="F172">
        <f>PRODUCT(C172,E172)</f>
        <v>55.492196878751493</v>
      </c>
    </row>
    <row r="173" spans="1:7" x14ac:dyDescent="0.45">
      <c r="A173">
        <v>6</v>
      </c>
      <c r="B173" t="s">
        <v>150</v>
      </c>
      <c r="C173">
        <f>COUNTIFS(AnalizaCzyste[Moja satysfakcja z (efektów) usług edukacyjnych ocenianej uczelni jest wysoka.],B173,AnalizaCzyste[Czy jesteś absolwentem uczelni wyższej?],"*"&amp;"Tak"&amp;"*")</f>
        <v>43</v>
      </c>
      <c r="D173">
        <f t="shared" ref="D173:D179" si="15">PRODUCT(A173,C173)</f>
        <v>258</v>
      </c>
      <c r="E173" s="46">
        <f t="shared" ref="E173:E178" si="16">(A173-$D$180)^2</f>
        <v>0.6508014970694157</v>
      </c>
      <c r="F173">
        <f t="shared" ref="F173:F178" si="17">PRODUCT(C173,E173)</f>
        <v>27.984464373984874</v>
      </c>
    </row>
    <row r="174" spans="1:7" x14ac:dyDescent="0.45">
      <c r="A174">
        <v>5</v>
      </c>
      <c r="B174" t="s">
        <v>162</v>
      </c>
      <c r="C174">
        <f>COUNTIFS(AnalizaCzyste[Moja satysfakcja z (efektów) usług edukacyjnych ocenianej uczelni jest wysoka.],B174,AnalizaCzyste[Czy jesteś absolwentem uczelni wyższej?],"*"&amp;"Tak"&amp;"*")</f>
        <v>32</v>
      </c>
      <c r="D174">
        <f t="shared" si="15"/>
        <v>160</v>
      </c>
      <c r="E174" s="46">
        <f t="shared" si="16"/>
        <v>3.7356118918155573E-2</v>
      </c>
      <c r="F174">
        <f t="shared" si="17"/>
        <v>1.1953958053809783</v>
      </c>
    </row>
    <row r="175" spans="1:7" x14ac:dyDescent="0.45">
      <c r="A175">
        <v>4</v>
      </c>
      <c r="B175" t="s">
        <v>151</v>
      </c>
      <c r="C175">
        <f>COUNTIFS(AnalizaCzyste[Moja satysfakcja z (efektów) usług edukacyjnych ocenianej uczelni jest wysoka.],B175,AnalizaCzyste[Czy jesteś absolwentem uczelni wyższej?],"*"&amp;"Tak"&amp;"*")</f>
        <v>8</v>
      </c>
      <c r="D175">
        <f t="shared" si="15"/>
        <v>32</v>
      </c>
      <c r="E175" s="46">
        <f t="shared" si="16"/>
        <v>1.4239107407668954</v>
      </c>
      <c r="F175">
        <f t="shared" si="17"/>
        <v>11.391285926135163</v>
      </c>
    </row>
    <row r="176" spans="1:7" x14ac:dyDescent="0.45">
      <c r="A176">
        <v>3</v>
      </c>
      <c r="B176" t="s">
        <v>128</v>
      </c>
      <c r="C176">
        <f>COUNTIFS(AnalizaCzyste[Moja satysfakcja z (efektów) usług edukacyjnych ocenianej uczelni jest wysoka.],B176,AnalizaCzyste[Czy jesteś absolwentem uczelni wyższej?],"*"&amp;"Tak"&amp;"*")</f>
        <v>12</v>
      </c>
      <c r="D176">
        <f t="shared" si="15"/>
        <v>36</v>
      </c>
      <c r="E176" s="46">
        <f t="shared" si="16"/>
        <v>4.8104653626156351</v>
      </c>
      <c r="F176">
        <f t="shared" si="17"/>
        <v>57.725584351387624</v>
      </c>
    </row>
    <row r="177" spans="1:7" x14ac:dyDescent="0.45">
      <c r="A177">
        <v>2</v>
      </c>
      <c r="B177" t="s">
        <v>236</v>
      </c>
      <c r="C177">
        <f>COUNTIFS(AnalizaCzyste[Moja satysfakcja z (efektów) usług edukacyjnych ocenianej uczelni jest wysoka.],B177,AnalizaCzyste[Czy jesteś absolwentem uczelni wyższej?],"*"&amp;"Tak"&amp;"*")</f>
        <v>6</v>
      </c>
      <c r="D177">
        <f t="shared" si="15"/>
        <v>12</v>
      </c>
      <c r="E177" s="46">
        <f t="shared" si="16"/>
        <v>10.197019984464376</v>
      </c>
      <c r="F177">
        <f t="shared" si="17"/>
        <v>61.182119906786255</v>
      </c>
    </row>
    <row r="178" spans="1:7" x14ac:dyDescent="0.45">
      <c r="A178">
        <v>1</v>
      </c>
      <c r="B178" t="s">
        <v>129</v>
      </c>
      <c r="C178">
        <f>COUNTIFS(AnalizaCzyste[Moja satysfakcja z (efektów) usług edukacyjnych ocenianej uczelni jest wysoka.],B178,AnalizaCzyste[Czy jesteś absolwentem uczelni wyższej?],"*"&amp;"Tak"&amp;"*")</f>
        <v>1</v>
      </c>
      <c r="D178">
        <f t="shared" si="15"/>
        <v>1</v>
      </c>
      <c r="E178" s="46">
        <f t="shared" si="16"/>
        <v>17.583574606313114</v>
      </c>
      <c r="F178">
        <f t="shared" si="17"/>
        <v>17.583574606313114</v>
      </c>
    </row>
    <row r="179" spans="1:7" x14ac:dyDescent="0.45">
      <c r="A179" t="s">
        <v>2333</v>
      </c>
      <c r="B179" t="s">
        <v>132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15"/>
        <v>1</v>
      </c>
    </row>
    <row r="180" spans="1:7" x14ac:dyDescent="0.45">
      <c r="B180" s="20" t="s">
        <v>2356</v>
      </c>
      <c r="C180" s="29">
        <f>SUM(C172:C179)</f>
        <v>120</v>
      </c>
      <c r="D180" s="46">
        <f>SUM(D172:D178)/C181</f>
        <v>5.1932773109243699</v>
      </c>
      <c r="E180" s="20" t="s">
        <v>2358</v>
      </c>
      <c r="F180" s="46">
        <f>SUM(F172:F179)/(C181-1)</f>
        <v>1.9708018800740637</v>
      </c>
      <c r="G180" s="20" t="s">
        <v>2354</v>
      </c>
    </row>
    <row r="181" spans="1:7" x14ac:dyDescent="0.45">
      <c r="B181" s="20" t="s">
        <v>2357</v>
      </c>
      <c r="C181">
        <f>C180-C179</f>
        <v>119</v>
      </c>
      <c r="D181" s="33">
        <f>D180/7</f>
        <v>0.74189675870348137</v>
      </c>
      <c r="F181" s="46">
        <f>F180^(1/2)</f>
        <v>1.4038525136473787</v>
      </c>
      <c r="G181" t="s">
        <v>2369</v>
      </c>
    </row>
    <row r="182" spans="1:7" x14ac:dyDescent="0.45">
      <c r="B182" s="20"/>
      <c r="D182" s="33"/>
    </row>
    <row r="183" spans="1:7" x14ac:dyDescent="0.45">
      <c r="A183" s="29" t="s">
        <v>2370</v>
      </c>
      <c r="C183" t="s">
        <v>2353</v>
      </c>
      <c r="E183" s="20" t="s">
        <v>2367</v>
      </c>
      <c r="F183" s="20" t="s">
        <v>2368</v>
      </c>
    </row>
    <row r="184" spans="1:7" x14ac:dyDescent="0.45">
      <c r="A184">
        <v>7</v>
      </c>
      <c r="B184" t="s">
        <v>169</v>
      </c>
      <c r="C184">
        <f>COUNTIFS(AnalizaCzyste[Usługi edukacyjne ocenianej uczelni mają wysoką wartość (okazja / szansa rozwoju własnego lub kariery).3],B184,AnalizaCzyste[Czy jesteś absolwentem uczelni wyższej?],"*"&amp;"Tak"&amp;"*")</f>
        <v>19</v>
      </c>
      <c r="D184">
        <f>PRODUCT(A184,C184)</f>
        <v>133</v>
      </c>
      <c r="E184" s="46">
        <f>(A184-$D$192)^2</f>
        <v>3.5749593955229164</v>
      </c>
      <c r="F184">
        <f>PRODUCT(C184,E184)</f>
        <v>67.924228514935407</v>
      </c>
    </row>
    <row r="185" spans="1:7" x14ac:dyDescent="0.45">
      <c r="A185">
        <v>6</v>
      </c>
      <c r="B185" t="s">
        <v>150</v>
      </c>
      <c r="C185">
        <f>COUNTIFS(AnalizaCzyste[Usługi edukacyjne ocenianej uczelni mają wysoką wartość (okazja / szansa rozwoju własnego lub kariery).3],B185,AnalizaCzyste[Czy jesteś absolwentem uczelni wyższej?],"*"&amp;"Tak"&amp;"*")</f>
        <v>34</v>
      </c>
      <c r="D185">
        <f t="shared" ref="D185:D191" si="18">PRODUCT(A185,C185)</f>
        <v>204</v>
      </c>
      <c r="E185" s="46">
        <f t="shared" ref="E185:E190" si="19">(A185-$D$192)^2</f>
        <v>0.79344679048089894</v>
      </c>
      <c r="F185">
        <f t="shared" ref="F185:F190" si="20">PRODUCT(C185,E185)</f>
        <v>26.977190876350566</v>
      </c>
    </row>
    <row r="186" spans="1:7" x14ac:dyDescent="0.45">
      <c r="A186">
        <v>5</v>
      </c>
      <c r="B186" t="s">
        <v>162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32</v>
      </c>
      <c r="D186">
        <f t="shared" si="18"/>
        <v>160</v>
      </c>
      <c r="E186" s="46">
        <f t="shared" si="19"/>
        <v>1.193418543888135E-2</v>
      </c>
      <c r="F186">
        <f t="shared" si="20"/>
        <v>0.38189393404420319</v>
      </c>
    </row>
    <row r="187" spans="1:7" x14ac:dyDescent="0.45">
      <c r="A187">
        <v>4</v>
      </c>
      <c r="B187" t="s">
        <v>151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18</v>
      </c>
      <c r="D187">
        <f t="shared" si="18"/>
        <v>72</v>
      </c>
      <c r="E187" s="46">
        <f t="shared" si="19"/>
        <v>1.2304215803968637</v>
      </c>
      <c r="F187">
        <f t="shared" si="20"/>
        <v>22.147588447143548</v>
      </c>
    </row>
    <row r="188" spans="1:7" x14ac:dyDescent="0.45">
      <c r="A188">
        <v>3</v>
      </c>
      <c r="B188" t="s">
        <v>128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9</v>
      </c>
      <c r="D188">
        <f t="shared" si="18"/>
        <v>27</v>
      </c>
      <c r="E188" s="46">
        <f t="shared" si="19"/>
        <v>4.4489089753548461</v>
      </c>
      <c r="F188">
        <f t="shared" si="20"/>
        <v>40.040180778193616</v>
      </c>
    </row>
    <row r="189" spans="1:7" x14ac:dyDescent="0.45">
      <c r="A189">
        <v>2</v>
      </c>
      <c r="B189" t="s">
        <v>236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5</v>
      </c>
      <c r="D189">
        <f t="shared" si="18"/>
        <v>10</v>
      </c>
      <c r="E189" s="46">
        <f t="shared" si="19"/>
        <v>9.6673963703128294</v>
      </c>
      <c r="F189">
        <f t="shared" si="20"/>
        <v>48.336981851564147</v>
      </c>
    </row>
    <row r="190" spans="1:7" x14ac:dyDescent="0.45">
      <c r="A190">
        <v>1</v>
      </c>
      <c r="B190" t="s">
        <v>129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2</v>
      </c>
      <c r="D190">
        <f t="shared" si="18"/>
        <v>2</v>
      </c>
      <c r="E190" s="46">
        <f t="shared" si="19"/>
        <v>16.885883765270812</v>
      </c>
      <c r="F190">
        <f t="shared" si="20"/>
        <v>33.771767530541624</v>
      </c>
    </row>
    <row r="191" spans="1:7" x14ac:dyDescent="0.45">
      <c r="A191" t="s">
        <v>2333</v>
      </c>
      <c r="B191" t="s">
        <v>132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1</v>
      </c>
      <c r="D191">
        <f t="shared" si="18"/>
        <v>1</v>
      </c>
    </row>
    <row r="192" spans="1:7" x14ac:dyDescent="0.45">
      <c r="B192" s="20" t="s">
        <v>2356</v>
      </c>
      <c r="C192" s="29">
        <f>SUM(C184:C191)</f>
        <v>120</v>
      </c>
      <c r="D192" s="46">
        <f>SUM(D184:D190)/C193</f>
        <v>5.1092436974789912</v>
      </c>
      <c r="E192" s="20" t="s">
        <v>2358</v>
      </c>
      <c r="F192" s="46">
        <f>SUM(F184:F191)/(C193-1)</f>
        <v>2.0303375587523145</v>
      </c>
      <c r="G192" s="20" t="s">
        <v>2354</v>
      </c>
    </row>
    <row r="193" spans="1:12" x14ac:dyDescent="0.45">
      <c r="B193" s="20" t="s">
        <v>2357</v>
      </c>
      <c r="C193">
        <f>C192-C191</f>
        <v>119</v>
      </c>
      <c r="D193" s="33">
        <f>D192/7</f>
        <v>0.72989195678271301</v>
      </c>
      <c r="F193" s="46">
        <f>F192^(1/2)</f>
        <v>1.424899139852472</v>
      </c>
      <c r="G193" t="s">
        <v>2369</v>
      </c>
    </row>
    <row r="194" spans="1:12" x14ac:dyDescent="0.45">
      <c r="B194" s="20"/>
      <c r="D194" s="33"/>
    </row>
    <row r="195" spans="1:12" x14ac:dyDescent="0.45">
      <c r="A195" s="29" t="s">
        <v>2371</v>
      </c>
      <c r="C195" t="s">
        <v>2353</v>
      </c>
      <c r="E195" s="20" t="s">
        <v>2367</v>
      </c>
      <c r="F195" s="20" t="s">
        <v>2368</v>
      </c>
    </row>
    <row r="196" spans="1:12" x14ac:dyDescent="0.45">
      <c r="A196">
        <v>7</v>
      </c>
      <c r="B196" t="s">
        <v>169</v>
      </c>
      <c r="C196">
        <f>COUNTIFS(AnalizaCzyste[Kształcenie na ocenianej uczelni ma/miało pozytywny wpływ na zwiększenie moich zarobków.],B196,AnalizaCzyste[Czy jesteś absolwentem uczelni wyższej?],"*"&amp;"Tak"&amp;"*")</f>
        <v>26</v>
      </c>
      <c r="D196">
        <f>PRODUCT(A196,C196)</f>
        <v>182</v>
      </c>
      <c r="E196" s="46">
        <f>(A196-$D$204)^2</f>
        <v>4.1698326389379279</v>
      </c>
      <c r="F196">
        <f>PRODUCT(C196,E196)</f>
        <v>108.41564861238612</v>
      </c>
    </row>
    <row r="197" spans="1:12" x14ac:dyDescent="0.45">
      <c r="A197">
        <v>6</v>
      </c>
      <c r="B197" t="s">
        <v>150</v>
      </c>
      <c r="C197">
        <f>COUNTIFS(AnalizaCzyste[Kształcenie na ocenianej uczelni ma/miało pozytywny wpływ na zwiększenie moich zarobków.],B197,AnalizaCzyste[Czy jesteś absolwentem uczelni wyższej?],"*"&amp;"Tak"&amp;"*")</f>
        <v>28</v>
      </c>
      <c r="D197">
        <f t="shared" ref="D197:D203" si="21">PRODUCT(A197,C197)</f>
        <v>168</v>
      </c>
      <c r="E197" s="46">
        <f t="shared" ref="E197:E202" si="22">(A197-$D$204)^2</f>
        <v>1.0857990254925496</v>
      </c>
      <c r="F197">
        <f t="shared" ref="F197:F202" si="23">PRODUCT(C197,E197)</f>
        <v>30.402372713791387</v>
      </c>
    </row>
    <row r="198" spans="1:12" x14ac:dyDescent="0.45">
      <c r="A198">
        <v>5</v>
      </c>
      <c r="B198" t="s">
        <v>162</v>
      </c>
      <c r="C198">
        <f>COUNTIFS(AnalizaCzyste[Kształcenie na ocenianej uczelni ma/miało pozytywny wpływ na zwiększenie moich zarobków.],B198,AnalizaCzyste[Czy jesteś absolwentem uczelni wyższej?],"*"&amp;"Tak"&amp;"*")</f>
        <v>27</v>
      </c>
      <c r="D198">
        <f t="shared" si="21"/>
        <v>135</v>
      </c>
      <c r="E198" s="46">
        <f t="shared" si="22"/>
        <v>1.7654120471717973E-3</v>
      </c>
      <c r="F198">
        <f t="shared" si="23"/>
        <v>4.7666125273638525E-2</v>
      </c>
    </row>
    <row r="199" spans="1:12" x14ac:dyDescent="0.45">
      <c r="A199">
        <v>4</v>
      </c>
      <c r="B199" t="s">
        <v>151</v>
      </c>
      <c r="C199">
        <f>COUNTIFS(AnalizaCzyste[Kształcenie na ocenianej uczelni ma/miało pozytywny wpływ na zwiększenie moich zarobków.],B199,AnalizaCzyste[Czy jesteś absolwentem uczelni wyższej?],"*"&amp;"Tak"&amp;"*")</f>
        <v>13</v>
      </c>
      <c r="D199">
        <f t="shared" si="21"/>
        <v>52</v>
      </c>
      <c r="E199" s="46">
        <f t="shared" si="22"/>
        <v>0.91773179860179399</v>
      </c>
      <c r="F199">
        <f t="shared" si="23"/>
        <v>11.930513381823323</v>
      </c>
    </row>
    <row r="200" spans="1:12" x14ac:dyDescent="0.45">
      <c r="A200">
        <v>3</v>
      </c>
      <c r="B200" t="s">
        <v>128</v>
      </c>
      <c r="C200">
        <f>COUNTIFS(AnalizaCzyste[Kształcenie na ocenianej uczelni ma/miało pozytywny wpływ na zwiększenie moich zarobków.],B200,AnalizaCzyste[Czy jesteś absolwentem uczelni wyższej?],"*"&amp;"Tak"&amp;"*")</f>
        <v>11</v>
      </c>
      <c r="D200">
        <f t="shared" si="21"/>
        <v>33</v>
      </c>
      <c r="E200" s="46">
        <f t="shared" si="22"/>
        <v>3.833698185156416</v>
      </c>
      <c r="F200">
        <f t="shared" si="23"/>
        <v>42.170680036720576</v>
      </c>
    </row>
    <row r="201" spans="1:12" x14ac:dyDescent="0.45">
      <c r="A201">
        <v>2</v>
      </c>
      <c r="B201" t="s">
        <v>236</v>
      </c>
      <c r="C201">
        <f>COUNTIFS(AnalizaCzyste[Kształcenie na ocenianej uczelni ma/miało pozytywny wpływ na zwiększenie moich zarobków.],B201,AnalizaCzyste[Czy jesteś absolwentem uczelni wyższej?],"*"&amp;"Tak"&amp;"*")</f>
        <v>6</v>
      </c>
      <c r="D201">
        <f t="shared" si="21"/>
        <v>12</v>
      </c>
      <c r="E201" s="46">
        <f t="shared" si="22"/>
        <v>8.7496645717110386</v>
      </c>
      <c r="F201">
        <f t="shared" si="23"/>
        <v>52.497987430266235</v>
      </c>
    </row>
    <row r="202" spans="1:12" x14ac:dyDescent="0.45">
      <c r="A202">
        <v>1</v>
      </c>
      <c r="B202" t="s">
        <v>129</v>
      </c>
      <c r="C202">
        <f>COUNTIFS(AnalizaCzyste[Kształcenie na ocenianej uczelni ma/miało pozytywny wpływ na zwiększenie moich zarobków.],B202,AnalizaCzyste[Czy jesteś absolwentem uczelni wyższej?],"*"&amp;"Tak"&amp;"*")</f>
        <v>8</v>
      </c>
      <c r="D202">
        <f t="shared" si="21"/>
        <v>8</v>
      </c>
      <c r="E202" s="46">
        <f t="shared" si="22"/>
        <v>15.665630958265661</v>
      </c>
      <c r="F202">
        <f t="shared" si="23"/>
        <v>125.32504766612529</v>
      </c>
    </row>
    <row r="203" spans="1:12" x14ac:dyDescent="0.45">
      <c r="A203" t="s">
        <v>2333</v>
      </c>
      <c r="B203" t="s">
        <v>132</v>
      </c>
      <c r="C203">
        <f>COUNTIFS(AnalizaCzyste[Kształcenie na ocenianej uczelni ma/miało pozytywny wpływ na zwiększenie moich zarobków.],B203,AnalizaCzyste[Czy jesteś absolwentem uczelni wyższej?],"*"&amp;"Tak"&amp;"*")</f>
        <v>1</v>
      </c>
      <c r="D203">
        <f t="shared" si="21"/>
        <v>1</v>
      </c>
    </row>
    <row r="204" spans="1:12" x14ac:dyDescent="0.45">
      <c r="B204" s="20" t="s">
        <v>2356</v>
      </c>
      <c r="C204" s="29">
        <f>SUM(C196:C203)</f>
        <v>120</v>
      </c>
      <c r="D204" s="46">
        <f>SUM(D196:D202)/C205</f>
        <v>4.9579831932773111</v>
      </c>
      <c r="E204" s="20" t="s">
        <v>2358</v>
      </c>
      <c r="F204" s="46">
        <f>SUM(F196:F203)/(C205-1)</f>
        <v>3.1422874234439537</v>
      </c>
      <c r="G204" s="20" t="s">
        <v>2354</v>
      </c>
    </row>
    <row r="205" spans="1:12" x14ac:dyDescent="0.45">
      <c r="B205" s="20" t="s">
        <v>2357</v>
      </c>
      <c r="C205">
        <f>C204-C203</f>
        <v>119</v>
      </c>
      <c r="D205" s="33">
        <f>D204/7</f>
        <v>0.70828331332533012</v>
      </c>
      <c r="F205" s="46">
        <f>F204^(1/2)</f>
        <v>1.7726498310281007</v>
      </c>
      <c r="G205" t="s">
        <v>2369</v>
      </c>
    </row>
    <row r="206" spans="1:12" x14ac:dyDescent="0.45">
      <c r="B206" s="20"/>
      <c r="D206" s="33"/>
    </row>
    <row r="207" spans="1:12" x14ac:dyDescent="0.45">
      <c r="A207" s="29" t="s">
        <v>2359</v>
      </c>
      <c r="C207" t="s">
        <v>2373</v>
      </c>
      <c r="D207" t="s">
        <v>2374</v>
      </c>
      <c r="E207" t="s">
        <v>2375</v>
      </c>
      <c r="F207" s="20" t="s">
        <v>2380</v>
      </c>
      <c r="G207" s="20" t="s">
        <v>2376</v>
      </c>
      <c r="H207" s="20" t="s">
        <v>2377</v>
      </c>
      <c r="I207" s="20" t="s">
        <v>2378</v>
      </c>
      <c r="J207" s="20" t="s">
        <v>2379</v>
      </c>
      <c r="K207" s="20" t="s">
        <v>2367</v>
      </c>
      <c r="L207" s="20" t="s">
        <v>2368</v>
      </c>
    </row>
    <row r="208" spans="1:12" x14ac:dyDescent="0.45">
      <c r="A208">
        <v>7</v>
      </c>
      <c r="B208" t="s">
        <v>169</v>
      </c>
      <c r="C208">
        <f>COUNTIFS(AnalizaCzyste[Moja satysfakcja z (efektów) usług edukacyjnych ocenianej uczelni jest wysoka.8],B208,AnalizaCzyste[Czy jesteś rodzicem / opiekunem absolwenta uczelni wyższej?],"*"&amp;"Tak"&amp;"*")</f>
        <v>6</v>
      </c>
      <c r="D208">
        <f>COUNTIFS(AnalizaCzyste[Moja satysfakcja z (efektów) usług edukacyjnych ocenianej uczelni jest wysoka.15],B208,AnalizaCzyste[Czy jesteś rodzicem / opiekunem absolwenta uczelni wyższej?],"*"&amp;"Tak"&amp;"*")</f>
        <v>1</v>
      </c>
      <c r="E208">
        <f>COUNTIFS(AnalizaCzyste[Moja satysfakcja z (efektów) usług edukacyjnych ocenianej uczelni jest wysoka.29],B208,AnalizaCzyste[Czy jesteś rodzicem / opiekunem absolwenta uczelni wyższej?],"*"&amp;"Tak"&amp;"*")</f>
        <v>1</v>
      </c>
      <c r="F208">
        <f>SUM(C208:E208)</f>
        <v>8</v>
      </c>
      <c r="G208">
        <f>PRODUCT($A208,C208)</f>
        <v>42</v>
      </c>
      <c r="H208">
        <f t="shared" ref="H208:I208" si="24">PRODUCT($A208,D208)</f>
        <v>7</v>
      </c>
      <c r="I208">
        <f t="shared" si="24"/>
        <v>7</v>
      </c>
      <c r="J208">
        <f>SUM(G208:I208)</f>
        <v>56</v>
      </c>
      <c r="K208" s="46">
        <f>(A208-$J$216)^2</f>
        <v>1.7013232514177683</v>
      </c>
      <c r="L208">
        <f>PRODUCT(F208,K208)</f>
        <v>13.610586011342146</v>
      </c>
    </row>
    <row r="209" spans="1:13" x14ac:dyDescent="0.45">
      <c r="A209">
        <v>6</v>
      </c>
      <c r="B209" t="s">
        <v>150</v>
      </c>
      <c r="C209">
        <f>COUNTIFS(AnalizaCzyste[Moja satysfakcja z (efektów) usług edukacyjnych ocenianej uczelni jest wysoka.8],B209,AnalizaCzyste[Czy jesteś rodzicem / opiekunem absolwenta uczelni wyższej?],"*"&amp;"Tak"&amp;"*")</f>
        <v>5</v>
      </c>
      <c r="D209">
        <f>COUNTIFS(AnalizaCzyste[Moja satysfakcja z (efektów) usług edukacyjnych ocenianej uczelni jest wysoka.15],B209,AnalizaCzyste[Czy jesteś rodzicem / opiekunem absolwenta uczelni wyższej?],"*"&amp;"Tak"&amp;"*")</f>
        <v>2</v>
      </c>
      <c r="E209">
        <f>COUNTIFS(AnalizaCzyste[Moja satysfakcja z (efektów) usług edukacyjnych ocenianej uczelni jest wysoka.29],B209,AnalizaCzyste[Czy jesteś rodzicem / opiekunem absolwenta uczelni wyższej?],"*"&amp;"Tak"&amp;"*")</f>
        <v>0</v>
      </c>
      <c r="F209">
        <f t="shared" ref="F209:F217" si="25">SUM(C209:E209)</f>
        <v>7</v>
      </c>
      <c r="G209">
        <f t="shared" ref="G209:G215" si="26">PRODUCT($A209,C209)</f>
        <v>30</v>
      </c>
      <c r="H209">
        <f t="shared" ref="H209:H215" si="27">PRODUCT($A209,D209)</f>
        <v>12</v>
      </c>
      <c r="I209">
        <f t="shared" ref="I209:I215" si="28">PRODUCT($A209,E209)</f>
        <v>0</v>
      </c>
      <c r="J209">
        <f t="shared" ref="J209:J215" si="29">SUM(G209:I209)</f>
        <v>42</v>
      </c>
      <c r="K209" s="46">
        <f t="shared" ref="K209:K214" si="30">(A209-$J$216)^2</f>
        <v>9.2627599243856079E-2</v>
      </c>
      <c r="L209">
        <f t="shared" ref="L209:L214" si="31">PRODUCT(F209,K209)</f>
        <v>0.64839319470699253</v>
      </c>
    </row>
    <row r="210" spans="1:13" x14ac:dyDescent="0.45">
      <c r="A210">
        <v>5</v>
      </c>
      <c r="B210" t="s">
        <v>162</v>
      </c>
      <c r="C210">
        <f>COUNTIFS(AnalizaCzyste[Moja satysfakcja z (efektów) usług edukacyjnych ocenianej uczelni jest wysoka.8],B210,AnalizaCzyste[Czy jesteś rodzicem / opiekunem absolwenta uczelni wyższej?],"*"&amp;"Tak"&amp;"*")</f>
        <v>2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0</v>
      </c>
      <c r="F210">
        <f t="shared" si="25"/>
        <v>3</v>
      </c>
      <c r="G210">
        <f t="shared" si="26"/>
        <v>10</v>
      </c>
      <c r="H210">
        <f t="shared" si="27"/>
        <v>5</v>
      </c>
      <c r="I210">
        <f t="shared" si="28"/>
        <v>0</v>
      </c>
      <c r="J210">
        <f t="shared" si="29"/>
        <v>15</v>
      </c>
      <c r="K210" s="46">
        <f t="shared" si="30"/>
        <v>0.48393194706994386</v>
      </c>
      <c r="L210">
        <f t="shared" si="31"/>
        <v>1.4517958412098315</v>
      </c>
    </row>
    <row r="211" spans="1:13" x14ac:dyDescent="0.45">
      <c r="A211">
        <v>4</v>
      </c>
      <c r="B211" t="s">
        <v>151</v>
      </c>
      <c r="C211">
        <f>COUNTIFS(AnalizaCzyste[Moja satysfakcja z (efektów) usług edukacyjnych ocenianej uczelni jest wysoka.8],B211,AnalizaCzyste[Czy jesteś rodzicem / opiekunem absolwenta uczelni wyższej?],"*"&amp;"Tak"&amp;"*")</f>
        <v>2</v>
      </c>
      <c r="D211">
        <f>COUNTIFS(AnalizaCzyste[Moja satysfakcja z (efektów) usług edukacyjnych ocenianej uczelni jest wysoka.15],B211,AnalizaCzyste[Czy jesteś rodzicem / opiekunem absolwenta uczelni wyższej?],"*"&amp;"Tak"&amp;"*")</f>
        <v>1</v>
      </c>
      <c r="E211">
        <f>COUNTIFS(AnalizaCzyste[Moja satysfakcja z (efektów) usług edukacyjnych ocenianej uczelni jest wysoka.29],B211,AnalizaCzyste[Czy jesteś rodzicem / opiekunem absolwenta uczelni wyższej?],"*"&amp;"Tak"&amp;"*")</f>
        <v>1</v>
      </c>
      <c r="F211">
        <f t="shared" si="25"/>
        <v>4</v>
      </c>
      <c r="G211">
        <f t="shared" si="26"/>
        <v>8</v>
      </c>
      <c r="H211">
        <f t="shared" si="27"/>
        <v>4</v>
      </c>
      <c r="I211">
        <f t="shared" si="28"/>
        <v>4</v>
      </c>
      <c r="J211">
        <f t="shared" si="29"/>
        <v>16</v>
      </c>
      <c r="K211" s="46">
        <f t="shared" si="30"/>
        <v>2.8752362948960317</v>
      </c>
      <c r="L211">
        <f t="shared" si="31"/>
        <v>11.500945179584127</v>
      </c>
    </row>
    <row r="212" spans="1:13" x14ac:dyDescent="0.45">
      <c r="A212">
        <v>3</v>
      </c>
      <c r="B212" t="s">
        <v>128</v>
      </c>
      <c r="C212">
        <f>COUNTIFS(AnalizaCzyste[Moja satysfakcja z (efektów) usług edukacyjnych ocenianej uczelni jest wysoka.8],B212,AnalizaCzyste[Czy jesteś rodzicem / opiekunem absolwenta uczelni wyższej?],"*"&amp;"Tak"&amp;"*")</f>
        <v>0</v>
      </c>
      <c r="D212">
        <f>COUNTIFS(AnalizaCzyste[Moja satysfakcja z (efektów) usług edukacyjnych ocenianej uczelni jest wysoka.15],B212,AnalizaCzyste[Czy jesteś rodzicem / opiekunem absolwenta uczelni wyższej?],"*"&amp;"Tak"&amp;"*")</f>
        <v>0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25"/>
        <v>0</v>
      </c>
      <c r="G212">
        <f t="shared" si="26"/>
        <v>0</v>
      </c>
      <c r="H212">
        <f t="shared" si="27"/>
        <v>0</v>
      </c>
      <c r="I212">
        <f t="shared" si="28"/>
        <v>0</v>
      </c>
      <c r="J212">
        <f t="shared" si="29"/>
        <v>0</v>
      </c>
      <c r="K212" s="46">
        <f t="shared" si="30"/>
        <v>7.2665406427221191</v>
      </c>
      <c r="L212">
        <f t="shared" si="31"/>
        <v>0</v>
      </c>
    </row>
    <row r="213" spans="1:13" x14ac:dyDescent="0.45">
      <c r="A213">
        <v>2</v>
      </c>
      <c r="B213" t="s">
        <v>236</v>
      </c>
      <c r="C213">
        <f>COUNTIFS(AnalizaCzyste[Moja satysfakcja z (efektów) usług edukacyjnych ocenianej uczelni jest wysoka.8],B213,AnalizaCzyste[Czy jesteś rodzicem / opiekunem absolwenta uczelni wyższej?],"*"&amp;"Tak"&amp;"*")</f>
        <v>1</v>
      </c>
      <c r="D213">
        <f>COUNTIFS(AnalizaCzyste[Moja satysfakcja z (efektów) usług edukacyjnych ocenianej uczelni jest wysoka.15],B213,AnalizaCzyste[Czy jesteś rodzicem / opiekunem absolwenta uczelni wyższej?],"*"&amp;"Tak"&amp;"*")</f>
        <v>0</v>
      </c>
      <c r="E213">
        <f>COUNTIFS(AnalizaCzyste[Moja satysfakcja z (efektów) usług edukacyjnych ocenianej uczelni jest wysoka.29],B213,AnalizaCzyste[Czy jesteś rodzicem / opiekunem absolwenta uczelni wyższej?],"*"&amp;"Tak"&amp;"*")</f>
        <v>0</v>
      </c>
      <c r="F213">
        <f t="shared" si="25"/>
        <v>1</v>
      </c>
      <c r="G213">
        <f t="shared" si="26"/>
        <v>2</v>
      </c>
      <c r="H213">
        <f t="shared" si="27"/>
        <v>0</v>
      </c>
      <c r="I213">
        <f t="shared" si="28"/>
        <v>0</v>
      </c>
      <c r="J213">
        <f t="shared" si="29"/>
        <v>2</v>
      </c>
      <c r="K213" s="46">
        <f t="shared" si="30"/>
        <v>13.657844990548208</v>
      </c>
      <c r="L213">
        <f t="shared" si="31"/>
        <v>13.657844990548208</v>
      </c>
    </row>
    <row r="214" spans="1:13" x14ac:dyDescent="0.45">
      <c r="A214">
        <v>1</v>
      </c>
      <c r="B214" t="s">
        <v>129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25"/>
        <v>0</v>
      </c>
      <c r="G214">
        <f t="shared" si="26"/>
        <v>0</v>
      </c>
      <c r="H214">
        <f t="shared" si="27"/>
        <v>0</v>
      </c>
      <c r="I214">
        <f t="shared" si="28"/>
        <v>0</v>
      </c>
      <c r="J214">
        <f t="shared" si="29"/>
        <v>0</v>
      </c>
      <c r="K214" s="46">
        <f t="shared" si="30"/>
        <v>22.049149338374296</v>
      </c>
      <c r="L214">
        <f t="shared" si="31"/>
        <v>0</v>
      </c>
    </row>
    <row r="215" spans="1:13" x14ac:dyDescent="0.45">
      <c r="A215" t="s">
        <v>2333</v>
      </c>
      <c r="B215" t="s">
        <v>132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25"/>
        <v>1</v>
      </c>
      <c r="G215">
        <f t="shared" si="26"/>
        <v>1</v>
      </c>
      <c r="H215">
        <f t="shared" si="27"/>
        <v>0</v>
      </c>
      <c r="I215">
        <f t="shared" si="28"/>
        <v>0</v>
      </c>
      <c r="J215">
        <f t="shared" si="29"/>
        <v>1</v>
      </c>
    </row>
    <row r="216" spans="1:13" x14ac:dyDescent="0.45">
      <c r="B216" s="20" t="s">
        <v>2356</v>
      </c>
      <c r="C216" s="29">
        <f>SUM(C208:C215)</f>
        <v>17</v>
      </c>
      <c r="D216" s="29">
        <f>SUM(D208:D215)</f>
        <v>5</v>
      </c>
      <c r="E216" s="29">
        <f>SUM(E208:E215)</f>
        <v>2</v>
      </c>
      <c r="F216" s="29">
        <f t="shared" si="25"/>
        <v>24</v>
      </c>
      <c r="G216" s="46">
        <f>SUM(G208:G215)/$C217</f>
        <v>5.8125</v>
      </c>
      <c r="H216" s="46">
        <f t="shared" ref="H216:I216" si="32">SUM(H208:H215)/$C217</f>
        <v>1.75</v>
      </c>
      <c r="I216" s="46">
        <f t="shared" si="32"/>
        <v>0.6875</v>
      </c>
      <c r="J216" s="46">
        <f>SUM(J208:J214)/$F217</f>
        <v>5.6956521739130439</v>
      </c>
      <c r="K216" s="20" t="s">
        <v>2358</v>
      </c>
      <c r="L216" s="46">
        <f>SUM(L208:L215)/(F217-1)</f>
        <v>1.8577075098814229</v>
      </c>
      <c r="M216" s="20" t="s">
        <v>2354</v>
      </c>
    </row>
    <row r="217" spans="1:13" x14ac:dyDescent="0.45">
      <c r="B217" s="20" t="s">
        <v>2357</v>
      </c>
      <c r="C217">
        <f>C216-C215</f>
        <v>16</v>
      </c>
      <c r="D217">
        <f>D216-D215</f>
        <v>5</v>
      </c>
      <c r="E217">
        <f>E216-E215</f>
        <v>2</v>
      </c>
      <c r="F217">
        <f t="shared" si="25"/>
        <v>23</v>
      </c>
      <c r="G217" s="33">
        <f>G216/7</f>
        <v>0.8303571428571429</v>
      </c>
      <c r="H217" s="33"/>
      <c r="I217" s="33"/>
      <c r="J217" s="33"/>
      <c r="L217" s="46">
        <f>L216^(1/2)</f>
        <v>1.3629774429099781</v>
      </c>
      <c r="M217" t="s">
        <v>2369</v>
      </c>
    </row>
    <row r="218" spans="1:13" x14ac:dyDescent="0.45">
      <c r="B218" s="20"/>
      <c r="D218" s="33"/>
      <c r="F218" s="46"/>
    </row>
    <row r="219" spans="1:13" x14ac:dyDescent="0.45">
      <c r="A219" s="29" t="s">
        <v>2372</v>
      </c>
      <c r="C219" t="s">
        <v>2373</v>
      </c>
      <c r="D219" t="s">
        <v>2374</v>
      </c>
      <c r="E219" t="s">
        <v>2375</v>
      </c>
      <c r="F219" s="20" t="s">
        <v>2380</v>
      </c>
      <c r="G219" s="20" t="s">
        <v>2376</v>
      </c>
      <c r="H219" s="20" t="s">
        <v>2377</v>
      </c>
      <c r="I219" s="20" t="s">
        <v>2378</v>
      </c>
      <c r="J219" s="20" t="s">
        <v>2379</v>
      </c>
      <c r="K219" s="20" t="s">
        <v>2367</v>
      </c>
      <c r="L219" s="20" t="s">
        <v>2368</v>
      </c>
    </row>
    <row r="220" spans="1:13" x14ac:dyDescent="0.45">
      <c r="A220">
        <v>7</v>
      </c>
      <c r="B220" t="s">
        <v>169</v>
      </c>
      <c r="C220">
        <f>COUNTIFS(AnalizaCzyste[Usługi edukacyjne ocenianej uczelni mają wysoką wartość (okazja / szansa rozwoju własnego lub kariery).9],B220,AnalizaCzyste[Czy jesteś rodzicem / opiekunem absolwenta uczelni wyższej?],"*"&amp;"Tak"&amp;"*")</f>
        <v>6</v>
      </c>
      <c r="D220">
        <f>COUNTIFS(AnalizaCzyste[Usługi edukacyjne ocenianej uczelni mają wysoką wartość (okazja / szansa rozwoju własnego lub kariery).16],B220,AnalizaCzyste[Czy jesteś rodzicem / opiekunem absolwenta uczelni wyższej?],"*"&amp;"Tak"&amp;"*")</f>
        <v>2</v>
      </c>
      <c r="E220">
        <f>COUNTIFS(AnalizaCzyste[Usługi edukacyjne ocenianej uczelni mają wysoką wartość (okazja / szansa rozwoju własnego lub kariery).30],B220,AnalizaCzyste[Czy jesteś rodzicem / opiekunem absolwenta uczelni wyższej?],"*"&amp;"Tak"&amp;"*")</f>
        <v>1</v>
      </c>
      <c r="F220">
        <f>SUM(C220:E220)</f>
        <v>9</v>
      </c>
      <c r="G220">
        <f>PRODUCT($A220,C220)</f>
        <v>42</v>
      </c>
      <c r="H220">
        <f t="shared" ref="H220:H227" si="33">PRODUCT($A220,D220)</f>
        <v>14</v>
      </c>
      <c r="I220">
        <f t="shared" ref="I220:I227" si="34">PRODUCT($A220,E220)</f>
        <v>7</v>
      </c>
      <c r="J220">
        <f>SUM(G220:I220)</f>
        <v>63</v>
      </c>
      <c r="K220" s="46">
        <f>(A220-$J$228)^2</f>
        <v>1.2778827977315683</v>
      </c>
      <c r="L220">
        <f>PRODUCT(F220,K220)</f>
        <v>11.500945179584114</v>
      </c>
    </row>
    <row r="221" spans="1:13" x14ac:dyDescent="0.45">
      <c r="A221">
        <v>6</v>
      </c>
      <c r="B221" t="s">
        <v>150</v>
      </c>
      <c r="C221">
        <f>COUNTIFS(AnalizaCzyste[Usługi edukacyjne ocenianej uczelni mają wysoką wartość (okazja / szansa rozwoju własnego lub kariery).9],B221,AnalizaCzyste[Czy jesteś rodzicem / opiekunem absolwenta uczelni wyższej?],"*"&amp;"Tak"&amp;"*")</f>
        <v>6</v>
      </c>
      <c r="D221">
        <f>COUNTIFS(AnalizaCzyste[Usługi edukacyjne ocenianej uczelni mają wysoką wartość (okazja / szansa rozwoju własnego lub kariery).16],B221,AnalizaCzyste[Czy jesteś rodzicem / opiekunem absolwenta uczelni wyższej?],"*"&amp;"Tak"&amp;"*")</f>
        <v>2</v>
      </c>
      <c r="E221">
        <f>COUNTIFS(AnalizaCzyste[Usługi edukacyjne ocenianej uczelni mają wysoką wartość (okazja / szansa rozwoju własnego lub kariery).30],B221,AnalizaCzyste[Czy jesteś rodzicem / opiekunem absolwenta uczelni wyższej?],"*"&amp;"Tak"&amp;"*")</f>
        <v>0</v>
      </c>
      <c r="F221">
        <f t="shared" ref="F221:F229" si="35">SUM(C221:E221)</f>
        <v>8</v>
      </c>
      <c r="G221">
        <f t="shared" ref="G221:G227" si="36">PRODUCT($A221,C221)</f>
        <v>36</v>
      </c>
      <c r="H221">
        <f t="shared" si="33"/>
        <v>12</v>
      </c>
      <c r="I221">
        <f t="shared" si="34"/>
        <v>0</v>
      </c>
      <c r="J221">
        <f t="shared" ref="J221:J227" si="37">SUM(G221:I221)</f>
        <v>48</v>
      </c>
      <c r="K221" s="46">
        <f t="shared" ref="K221:K226" si="38">(A221-$J$228)^2</f>
        <v>1.7013232514177613E-2</v>
      </c>
      <c r="L221">
        <f t="shared" ref="L221:L226" si="39">PRODUCT(F221,K221)</f>
        <v>0.13610586011342091</v>
      </c>
    </row>
    <row r="222" spans="1:13" x14ac:dyDescent="0.45">
      <c r="A222">
        <v>5</v>
      </c>
      <c r="B222" t="s">
        <v>162</v>
      </c>
      <c r="C222">
        <f>COUNTIFS(AnalizaCzyste[Usługi edukacyjne ocenianej uczelni mają wysoką wartość (okazja / szansa rozwoju własnego lub kariery).9],B222,AnalizaCzyste[Czy jesteś rodzicem / opiekunem absolwenta uczelni wyższej?],"*"&amp;"Tak"&amp;"*")</f>
        <v>1</v>
      </c>
      <c r="D222">
        <f>COUNTIFS(AnalizaCzyste[Usługi edukacyjne ocenianej uczelni mają wysoką wartość (okazja / szansa rozwoju własnego lub kariery).16],B222,AnalizaCzyste[Czy jesteś rodzicem / opiekunem absolwenta uczelni wyższej?],"*"&amp;"Tak"&amp;"*")</f>
        <v>0</v>
      </c>
      <c r="E222">
        <f>COUNTIFS(AnalizaCzyste[Usługi edukacyjne ocenianej uczelni mają wysoką wartość (okazja / szansa rozwoju własnego lub kariery).30],B222,AnalizaCzyste[Czy jesteś rodzicem / opiekunem absolwenta uczelni wyższej?],"*"&amp;"Tak"&amp;"*")</f>
        <v>1</v>
      </c>
      <c r="F222">
        <f t="shared" si="35"/>
        <v>2</v>
      </c>
      <c r="G222">
        <f t="shared" si="36"/>
        <v>5</v>
      </c>
      <c r="H222">
        <f t="shared" si="33"/>
        <v>0</v>
      </c>
      <c r="I222">
        <f t="shared" si="34"/>
        <v>5</v>
      </c>
      <c r="J222">
        <f t="shared" si="37"/>
        <v>10</v>
      </c>
      <c r="K222" s="46">
        <f t="shared" si="38"/>
        <v>0.75614366729678695</v>
      </c>
      <c r="L222">
        <f t="shared" si="39"/>
        <v>1.5122873345935739</v>
      </c>
    </row>
    <row r="223" spans="1:13" x14ac:dyDescent="0.45">
      <c r="A223">
        <v>4</v>
      </c>
      <c r="B223" t="s">
        <v>151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2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0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0</v>
      </c>
      <c r="F223">
        <f t="shared" si="35"/>
        <v>2</v>
      </c>
      <c r="G223">
        <f t="shared" si="36"/>
        <v>8</v>
      </c>
      <c r="H223">
        <f t="shared" si="33"/>
        <v>0</v>
      </c>
      <c r="I223">
        <f t="shared" si="34"/>
        <v>0</v>
      </c>
      <c r="J223">
        <f t="shared" si="37"/>
        <v>8</v>
      </c>
      <c r="K223" s="46">
        <f t="shared" si="38"/>
        <v>3.4952741020793963</v>
      </c>
      <c r="L223">
        <f t="shared" si="39"/>
        <v>6.9905482041587925</v>
      </c>
    </row>
    <row r="224" spans="1:13" x14ac:dyDescent="0.45">
      <c r="A224">
        <v>3</v>
      </c>
      <c r="B224" t="s">
        <v>128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1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1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si="35"/>
        <v>2</v>
      </c>
      <c r="G224">
        <f t="shared" si="36"/>
        <v>3</v>
      </c>
      <c r="H224">
        <f t="shared" si="33"/>
        <v>3</v>
      </c>
      <c r="I224">
        <f t="shared" si="34"/>
        <v>0</v>
      </c>
      <c r="J224">
        <f t="shared" si="37"/>
        <v>6</v>
      </c>
      <c r="K224" s="46">
        <f t="shared" si="38"/>
        <v>8.2344045368620051</v>
      </c>
      <c r="L224">
        <f t="shared" si="39"/>
        <v>16.46880907372401</v>
      </c>
    </row>
    <row r="225" spans="1:13" x14ac:dyDescent="0.45">
      <c r="A225">
        <v>2</v>
      </c>
      <c r="B225" t="s">
        <v>236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0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0</v>
      </c>
      <c r="F225">
        <f t="shared" si="35"/>
        <v>0</v>
      </c>
      <c r="G225">
        <f t="shared" si="36"/>
        <v>0</v>
      </c>
      <c r="H225">
        <f t="shared" si="33"/>
        <v>0</v>
      </c>
      <c r="I225">
        <f t="shared" si="34"/>
        <v>0</v>
      </c>
      <c r="J225">
        <f t="shared" si="37"/>
        <v>0</v>
      </c>
      <c r="K225" s="46">
        <f t="shared" si="38"/>
        <v>14.973534971644614</v>
      </c>
      <c r="L225">
        <f t="shared" si="39"/>
        <v>0</v>
      </c>
    </row>
    <row r="226" spans="1:13" x14ac:dyDescent="0.45">
      <c r="A226">
        <v>1</v>
      </c>
      <c r="B226" t="s">
        <v>129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0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35"/>
        <v>0</v>
      </c>
      <c r="G226">
        <f t="shared" si="36"/>
        <v>0</v>
      </c>
      <c r="H226">
        <f t="shared" si="33"/>
        <v>0</v>
      </c>
      <c r="I226">
        <f t="shared" si="34"/>
        <v>0</v>
      </c>
      <c r="J226">
        <f t="shared" si="37"/>
        <v>0</v>
      </c>
      <c r="K226" s="46">
        <f t="shared" si="38"/>
        <v>23.712665406427224</v>
      </c>
      <c r="L226">
        <f t="shared" si="39"/>
        <v>0</v>
      </c>
    </row>
    <row r="227" spans="1:13" x14ac:dyDescent="0.45">
      <c r="A227" t="s">
        <v>2333</v>
      </c>
      <c r="B227" t="s">
        <v>132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0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35"/>
        <v>1</v>
      </c>
      <c r="G227">
        <f t="shared" si="36"/>
        <v>1</v>
      </c>
      <c r="H227">
        <f t="shared" si="33"/>
        <v>0</v>
      </c>
      <c r="I227">
        <f t="shared" si="34"/>
        <v>0</v>
      </c>
      <c r="J227">
        <f t="shared" si="37"/>
        <v>1</v>
      </c>
    </row>
    <row r="228" spans="1:13" x14ac:dyDescent="0.45">
      <c r="B228" s="20" t="s">
        <v>2356</v>
      </c>
      <c r="C228" s="29">
        <f>SUM(C220:C227)</f>
        <v>17</v>
      </c>
      <c r="D228" s="29">
        <f>SUM(D220:D227)</f>
        <v>5</v>
      </c>
      <c r="E228" s="29">
        <f>SUM(E220:E227)</f>
        <v>2</v>
      </c>
      <c r="F228" s="29">
        <f t="shared" si="35"/>
        <v>24</v>
      </c>
      <c r="G228" s="46">
        <f>SUM(G220:G227)/$C229</f>
        <v>5.9375</v>
      </c>
      <c r="H228" s="46">
        <f t="shared" ref="H228" si="40">SUM(H220:H227)/$C229</f>
        <v>1.8125</v>
      </c>
      <c r="I228" s="46">
        <f t="shared" ref="I228" si="41">SUM(I220:I227)/$C229</f>
        <v>0.75</v>
      </c>
      <c r="J228" s="46">
        <f>SUM(J220:J226)/$F229</f>
        <v>5.8695652173913047</v>
      </c>
      <c r="K228" s="20" t="s">
        <v>2358</v>
      </c>
      <c r="L228" s="46">
        <f>SUM(L220:L227)/(F229-1)</f>
        <v>1.6640316205533594</v>
      </c>
      <c r="M228" s="20" t="s">
        <v>2354</v>
      </c>
    </row>
    <row r="229" spans="1:13" x14ac:dyDescent="0.45">
      <c r="B229" s="20" t="s">
        <v>2357</v>
      </c>
      <c r="C229">
        <f>C228-C227</f>
        <v>16</v>
      </c>
      <c r="D229">
        <f>D228-D227</f>
        <v>5</v>
      </c>
      <c r="E229">
        <f>E228-E227</f>
        <v>2</v>
      </c>
      <c r="F229">
        <f t="shared" si="35"/>
        <v>23</v>
      </c>
      <c r="G229" s="33">
        <f>G228/7</f>
        <v>0.8482142857142857</v>
      </c>
      <c r="H229" s="33"/>
      <c r="I229" s="33"/>
      <c r="J229" s="33"/>
      <c r="L229" s="46">
        <f>L228^(1/2)</f>
        <v>1.2899734960662406</v>
      </c>
      <c r="M229" t="s">
        <v>2369</v>
      </c>
    </row>
    <row r="230" spans="1:13" x14ac:dyDescent="0.45">
      <c r="B230" s="20"/>
      <c r="D230" s="33"/>
      <c r="F230" s="46"/>
    </row>
    <row r="231" spans="1:13" x14ac:dyDescent="0.45">
      <c r="A231" s="29" t="s">
        <v>2381</v>
      </c>
      <c r="C231" t="s">
        <v>2373</v>
      </c>
      <c r="D231" t="s">
        <v>2374</v>
      </c>
      <c r="E231" t="s">
        <v>2375</v>
      </c>
      <c r="F231" s="20" t="s">
        <v>2380</v>
      </c>
      <c r="G231" s="20" t="s">
        <v>2376</v>
      </c>
      <c r="H231" s="20" t="s">
        <v>2377</v>
      </c>
      <c r="I231" s="20" t="s">
        <v>2378</v>
      </c>
      <c r="J231" s="20" t="s">
        <v>2379</v>
      </c>
      <c r="K231" s="20" t="s">
        <v>2367</v>
      </c>
      <c r="L231" s="20" t="s">
        <v>2368</v>
      </c>
    </row>
    <row r="232" spans="1:13" x14ac:dyDescent="0.45">
      <c r="A232">
        <v>7</v>
      </c>
      <c r="B232" t="s">
        <v>169</v>
      </c>
      <c r="C232">
        <f>COUNTIFS(AnalizaCzyste[Kształcenie na ocenianej uczelni ma/będzie miało pozytywny wpływ na zwiększenie zarobków mojej/mojego podopiecznej/podopiecznego.],B232,AnalizaCzyste[Czy jesteś rodzicem / opiekunem absolwenta uczelni wyższej?],"*"&amp;"Tak"&amp;"*")</f>
        <v>7</v>
      </c>
      <c r="D232">
        <f>COUNTIFS(AnalizaCzyste[Kształcenie na ocenianej uczelni ma/będzie miało pozytywny wpływ na zwiększenie zarobków mojej/mojego podopiecznej/podopiecznego.17],B232,AnalizaCzyste[Czy jesteś rodzicem / opiekunem absolwenta uczelni wyższej?],"*"&amp;"Tak"&amp;"*")</f>
        <v>1</v>
      </c>
      <c r="E232">
        <f>COUNTIFS(AnalizaCzyste[Kształcenie na ocenianej uczelni ma/będzie miało pozytywny wpływ na zwiększenie zarobków mojej/mojego podopiecznej/podopiecznego.31],B232,AnalizaCzyste[Czy jesteś rodzicem / opiekunem absolwenta uczelni wyższej?],"*"&amp;"Tak"&amp;"*")</f>
        <v>1</v>
      </c>
      <c r="F232">
        <f>SUM(C232:E232)</f>
        <v>9</v>
      </c>
      <c r="G232">
        <f>PRODUCT($A232,C232)</f>
        <v>49</v>
      </c>
      <c r="H232">
        <f t="shared" ref="H232:H239" si="42">PRODUCT($A232,D232)</f>
        <v>7</v>
      </c>
      <c r="I232">
        <f t="shared" ref="I232:I239" si="43">PRODUCT($A232,E232)</f>
        <v>7</v>
      </c>
      <c r="J232">
        <f>SUM(G232:I232)</f>
        <v>63</v>
      </c>
      <c r="K232" s="46">
        <f>(A232-$J$240)^2</f>
        <v>2.3156899810964071</v>
      </c>
      <c r="L232">
        <f>PRODUCT(F232,K232)</f>
        <v>20.841209829867665</v>
      </c>
    </row>
    <row r="233" spans="1:13" x14ac:dyDescent="0.45">
      <c r="A233">
        <v>6</v>
      </c>
      <c r="B233" t="s">
        <v>150</v>
      </c>
      <c r="C233">
        <f>COUNTIFS(AnalizaCzyste[Kształcenie na ocenianej uczelni ma/będzie miało pozytywny wpływ na zwiększenie zarobków mojej/mojego podopiecznej/podopiecznego.],B233,AnalizaCzyste[Czy jesteś rodzicem / opiekunem absolwenta uczelni wyższej?],"*"&amp;"Tak"&amp;"*")</f>
        <v>3</v>
      </c>
      <c r="D233">
        <f>COUNTIFS(AnalizaCzyste[Kształcenie na ocenianej uczelni ma/będzie miało pozytywny wpływ na zwiększenie zarobków mojej/mojego podopiecznej/podopiecznego.17],B233,AnalizaCzyste[Czy jesteś rodzicem / opiekunem absolwenta uczelni wyższej?],"*"&amp;"Tak"&amp;"*")</f>
        <v>2</v>
      </c>
      <c r="E233">
        <f>COUNTIFS(AnalizaCzyste[Kształcenie na ocenianej uczelni ma/będzie miało pozytywny wpływ na zwiększenie zarobków mojej/mojego podopiecznej/podopiecznego.31],B233,AnalizaCzyste[Czy jesteś rodzicem / opiekunem absolwenta uczelni wyższej?],"*"&amp;"Tak"&amp;"*")</f>
        <v>1</v>
      </c>
      <c r="F233">
        <f t="shared" ref="F233:F241" si="44">SUM(C233:E233)</f>
        <v>6</v>
      </c>
      <c r="G233">
        <f t="shared" ref="G233:G239" si="45">PRODUCT($A233,C233)</f>
        <v>18</v>
      </c>
      <c r="H233">
        <f t="shared" si="42"/>
        <v>12</v>
      </c>
      <c r="I233">
        <f t="shared" si="43"/>
        <v>6</v>
      </c>
      <c r="J233">
        <f t="shared" ref="J233:J239" si="46">SUM(G233:I233)</f>
        <v>36</v>
      </c>
      <c r="K233" s="46">
        <f t="shared" ref="K233:K238" si="47">(A233-$J$240)^2</f>
        <v>0.27221172022684276</v>
      </c>
      <c r="L233">
        <f t="shared" ref="L233:L238" si="48">PRODUCT(F233,K233)</f>
        <v>1.6332703213610564</v>
      </c>
    </row>
    <row r="234" spans="1:13" x14ac:dyDescent="0.45">
      <c r="A234">
        <v>5</v>
      </c>
      <c r="B234" t="s">
        <v>162</v>
      </c>
      <c r="C234">
        <f>COUNTIFS(AnalizaCzyste[Kształcenie na ocenianej uczelni ma/będzie miało pozytywny wpływ na zwiększenie zarobków mojej/mojego podopiecznej/podopiecznego.],B234,AnalizaCzyste[Czy jesteś rodzicem / opiekunem absolwenta uczelni wyższej?],"*"&amp;"Tak"&amp;"*")</f>
        <v>1</v>
      </c>
      <c r="D234">
        <f>COUNTIFS(AnalizaCzyste[Kształcenie na ocenianej uczelni ma/będzie miało pozytywny wpływ na zwiększenie zarobków mojej/mojego podopiecznej/podopiecznego.17],B234,AnalizaCzyste[Czy jesteś rodzicem / opiekunem absolwenta uczelni wyższej?],"*"&amp;"Tak"&amp;"*")</f>
        <v>1</v>
      </c>
      <c r="E234">
        <f>COUNTIFS(AnalizaCzyste[Kształcenie na ocenianej uczelni ma/będzie miało pozytywny wpływ na zwiększenie zarobków mojej/mojego podopiecznej/podopiecznego.31],B234,AnalizaCzyste[Czy jesteś rodzicem / opiekunem absolwenta uczelni wyższej?],"*"&amp;"Tak"&amp;"*")</f>
        <v>0</v>
      </c>
      <c r="F234">
        <f t="shared" si="44"/>
        <v>2</v>
      </c>
      <c r="G234">
        <f t="shared" si="45"/>
        <v>5</v>
      </c>
      <c r="H234">
        <f t="shared" si="42"/>
        <v>5</v>
      </c>
      <c r="I234">
        <f t="shared" si="43"/>
        <v>0</v>
      </c>
      <c r="J234">
        <f t="shared" si="46"/>
        <v>10</v>
      </c>
      <c r="K234" s="46">
        <f t="shared" si="47"/>
        <v>0.22873345935727821</v>
      </c>
      <c r="L234">
        <f t="shared" si="48"/>
        <v>0.45746691871455641</v>
      </c>
    </row>
    <row r="235" spans="1:13" x14ac:dyDescent="0.45">
      <c r="A235">
        <v>4</v>
      </c>
      <c r="B235" t="s">
        <v>151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2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0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0</v>
      </c>
      <c r="F235">
        <f t="shared" si="44"/>
        <v>2</v>
      </c>
      <c r="G235">
        <f t="shared" si="45"/>
        <v>8</v>
      </c>
      <c r="H235">
        <f t="shared" si="42"/>
        <v>0</v>
      </c>
      <c r="I235">
        <f t="shared" si="43"/>
        <v>0</v>
      </c>
      <c r="J235">
        <f t="shared" si="46"/>
        <v>8</v>
      </c>
      <c r="K235" s="46">
        <f t="shared" si="47"/>
        <v>2.1852551984877135</v>
      </c>
      <c r="L235">
        <f t="shared" si="48"/>
        <v>4.3705103969754271</v>
      </c>
    </row>
    <row r="236" spans="1:13" x14ac:dyDescent="0.45">
      <c r="A236">
        <v>3</v>
      </c>
      <c r="B236" t="s">
        <v>128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1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0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0</v>
      </c>
      <c r="F236">
        <f t="shared" si="44"/>
        <v>1</v>
      </c>
      <c r="G236">
        <f t="shared" si="45"/>
        <v>3</v>
      </c>
      <c r="H236">
        <f t="shared" si="42"/>
        <v>0</v>
      </c>
      <c r="I236">
        <f t="shared" si="43"/>
        <v>0</v>
      </c>
      <c r="J236">
        <f t="shared" si="46"/>
        <v>3</v>
      </c>
      <c r="K236" s="46">
        <f t="shared" si="47"/>
        <v>6.1417769376181495</v>
      </c>
      <c r="L236">
        <f t="shared" si="48"/>
        <v>6.1417769376181495</v>
      </c>
    </row>
    <row r="237" spans="1:13" x14ac:dyDescent="0.45">
      <c r="A237">
        <v>2</v>
      </c>
      <c r="B237" t="s">
        <v>236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2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44"/>
        <v>3</v>
      </c>
      <c r="G237">
        <f t="shared" si="45"/>
        <v>4</v>
      </c>
      <c r="H237">
        <f t="shared" si="42"/>
        <v>2</v>
      </c>
      <c r="I237">
        <f t="shared" si="43"/>
        <v>0</v>
      </c>
      <c r="J237">
        <f t="shared" si="46"/>
        <v>6</v>
      </c>
      <c r="K237" s="46">
        <f t="shared" si="47"/>
        <v>12.098298676748584</v>
      </c>
      <c r="L237">
        <f t="shared" si="48"/>
        <v>36.294896030245752</v>
      </c>
    </row>
    <row r="238" spans="1:13" x14ac:dyDescent="0.45">
      <c r="A238">
        <v>1</v>
      </c>
      <c r="B238" t="s">
        <v>129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0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44"/>
        <v>0</v>
      </c>
      <c r="G238">
        <f t="shared" si="45"/>
        <v>0</v>
      </c>
      <c r="H238">
        <f t="shared" si="42"/>
        <v>0</v>
      </c>
      <c r="I238">
        <f t="shared" si="43"/>
        <v>0</v>
      </c>
      <c r="J238">
        <f t="shared" si="46"/>
        <v>0</v>
      </c>
      <c r="K238" s="46">
        <f t="shared" si="47"/>
        <v>20.054820415879021</v>
      </c>
      <c r="L238">
        <f t="shared" si="48"/>
        <v>0</v>
      </c>
    </row>
    <row r="239" spans="1:13" x14ac:dyDescent="0.45">
      <c r="A239" t="s">
        <v>2333</v>
      </c>
      <c r="B239" t="s">
        <v>132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44"/>
        <v>1</v>
      </c>
      <c r="G239">
        <f t="shared" si="45"/>
        <v>1</v>
      </c>
      <c r="H239">
        <f t="shared" si="42"/>
        <v>0</v>
      </c>
      <c r="I239">
        <f t="shared" si="43"/>
        <v>0</v>
      </c>
      <c r="J239">
        <f t="shared" si="46"/>
        <v>1</v>
      </c>
    </row>
    <row r="240" spans="1:13" x14ac:dyDescent="0.45">
      <c r="B240" s="20" t="s">
        <v>2356</v>
      </c>
      <c r="C240" s="29">
        <f>SUM(C232:C239)</f>
        <v>17</v>
      </c>
      <c r="D240" s="29">
        <f>SUM(D232:D239)</f>
        <v>5</v>
      </c>
      <c r="E240" s="29">
        <f>SUM(E232:E239)</f>
        <v>2</v>
      </c>
      <c r="F240" s="29">
        <f t="shared" si="44"/>
        <v>24</v>
      </c>
      <c r="G240" s="46">
        <f>SUM(G232:G239)/$C241</f>
        <v>5.5</v>
      </c>
      <c r="H240" s="46">
        <f t="shared" ref="H240" si="49">SUM(H232:H239)/$C241</f>
        <v>1.625</v>
      </c>
      <c r="I240" s="46">
        <f t="shared" ref="I240" si="50">SUM(I232:I239)/$C241</f>
        <v>0.8125</v>
      </c>
      <c r="J240" s="46">
        <f>SUM(J232:J238)/$F241</f>
        <v>5.4782608695652177</v>
      </c>
      <c r="K240" s="20" t="s">
        <v>2358</v>
      </c>
      <c r="L240" s="46">
        <f>SUM(L232:L239)/(F241-1)</f>
        <v>3.1699604743082999</v>
      </c>
      <c r="M240" s="20" t="s">
        <v>2354</v>
      </c>
    </row>
    <row r="241" spans="1:13" x14ac:dyDescent="0.45">
      <c r="B241" s="20" t="s">
        <v>2357</v>
      </c>
      <c r="C241">
        <f>C240-C239</f>
        <v>16</v>
      </c>
      <c r="D241">
        <f>D240-D239</f>
        <v>5</v>
      </c>
      <c r="E241">
        <f>E240-E239</f>
        <v>2</v>
      </c>
      <c r="F241">
        <f t="shared" si="44"/>
        <v>23</v>
      </c>
      <c r="G241" s="33">
        <f>G240/7</f>
        <v>0.7857142857142857</v>
      </c>
      <c r="H241" s="33"/>
      <c r="I241" s="33"/>
      <c r="J241" s="33"/>
      <c r="L241" s="46">
        <f>L240^(1/2)</f>
        <v>1.7804382815217998</v>
      </c>
      <c r="M241" t="s">
        <v>2369</v>
      </c>
    </row>
    <row r="242" spans="1:13" x14ac:dyDescent="0.45">
      <c r="B242" s="20"/>
      <c r="D242" s="33"/>
      <c r="F242" s="46"/>
    </row>
    <row r="243" spans="1:13" x14ac:dyDescent="0.45">
      <c r="B243" s="20"/>
      <c r="D243" s="33"/>
      <c r="F243" s="46"/>
    </row>
    <row r="244" spans="1:13" x14ac:dyDescent="0.45">
      <c r="B244" s="20"/>
      <c r="D244" s="33"/>
      <c r="F244" s="46"/>
    </row>
    <row r="246" spans="1:13" x14ac:dyDescent="0.45">
      <c r="A246" s="29" t="s">
        <v>2360</v>
      </c>
      <c r="C246" t="s">
        <v>2353</v>
      </c>
      <c r="E246" s="20" t="s">
        <v>2367</v>
      </c>
      <c r="F246" s="20" t="s">
        <v>2368</v>
      </c>
    </row>
    <row r="247" spans="1:13" x14ac:dyDescent="0.45">
      <c r="A247">
        <v>7</v>
      </c>
      <c r="B247" t="s">
        <v>169</v>
      </c>
      <c r="C247">
        <f>COUNTIFS(AnalizaCzyste[Moja satysfakcja z pracy na ocenianej uczelni jest wysoka.],B247,AnalizaCzyste[Czy jesteś aktualnie pracownikiem administracyjnym uczelni wyższej?],"*"&amp;"Tak"&amp;"*")</f>
        <v>3</v>
      </c>
      <c r="D247">
        <f>PRODUCT(A247,C247)</f>
        <v>21</v>
      </c>
      <c r="E247" s="46">
        <f>(A247-$D$255)^2</f>
        <v>6.25E-2</v>
      </c>
      <c r="F247">
        <f>PRODUCT(C247,E247)</f>
        <v>0.1875</v>
      </c>
    </row>
    <row r="248" spans="1:13" x14ac:dyDescent="0.45">
      <c r="A248">
        <v>6</v>
      </c>
      <c r="B248" t="s">
        <v>150</v>
      </c>
      <c r="C248">
        <f>COUNTIFS(AnalizaCzyste[Moja satysfakcja z pracy na ocenianej uczelni jest wysoka.],B248,AnalizaCzyste[Czy jesteś aktualnie pracownikiem administracyjnym uczelni wyższej?],"*"&amp;"Tak"&amp;"*")</f>
        <v>1</v>
      </c>
      <c r="D248">
        <f t="shared" ref="D248:D254" si="51">PRODUCT(A248,C248)</f>
        <v>6</v>
      </c>
      <c r="E248" s="46">
        <f t="shared" ref="E248:E253" si="52">(A248-$D$255)^2</f>
        <v>0.5625</v>
      </c>
      <c r="F248">
        <f t="shared" ref="F248:F253" si="53">PRODUCT(C248,E248)</f>
        <v>0.5625</v>
      </c>
    </row>
    <row r="249" spans="1:13" x14ac:dyDescent="0.45">
      <c r="A249">
        <v>5</v>
      </c>
      <c r="B249" t="s">
        <v>162</v>
      </c>
      <c r="C249">
        <f>COUNTIFS(AnalizaCzyste[Moja satysfakcja z pracy na ocenianej uczelni jest wysoka.],B249,AnalizaCzyste[Czy jesteś aktualnie pracownikiem administracyjnym uczelni wyższej?],"*"&amp;"Tak"&amp;"*")</f>
        <v>0</v>
      </c>
      <c r="D249">
        <f t="shared" si="51"/>
        <v>0</v>
      </c>
      <c r="E249" s="46">
        <f t="shared" si="52"/>
        <v>3.0625</v>
      </c>
      <c r="F249">
        <f t="shared" si="53"/>
        <v>0</v>
      </c>
    </row>
    <row r="250" spans="1:13" x14ac:dyDescent="0.45">
      <c r="A250">
        <v>4</v>
      </c>
      <c r="B250" t="s">
        <v>151</v>
      </c>
      <c r="C250">
        <f>COUNTIFS(AnalizaCzyste[Moja satysfakcja z pracy na ocenianej uczelni jest wysoka.],B250,AnalizaCzyste[Czy jesteś aktualnie pracownikiem administracyjnym uczelni wyższej?],"*"&amp;"Tak"&amp;"*")</f>
        <v>0</v>
      </c>
      <c r="D250">
        <f t="shared" si="51"/>
        <v>0</v>
      </c>
      <c r="E250" s="46">
        <f t="shared" si="52"/>
        <v>7.5625</v>
      </c>
      <c r="F250">
        <f t="shared" si="53"/>
        <v>0</v>
      </c>
    </row>
    <row r="251" spans="1:13" x14ac:dyDescent="0.45">
      <c r="A251">
        <v>3</v>
      </c>
      <c r="B251" t="s">
        <v>128</v>
      </c>
      <c r="C251">
        <f>COUNTIFS(AnalizaCzyste[Moja satysfakcja z pracy na ocenianej uczelni jest wysoka.],B251,AnalizaCzyste[Czy jesteś aktualnie pracownikiem administracyjnym uczelni wyższej?],"*"&amp;"Tak"&amp;"*")</f>
        <v>0</v>
      </c>
      <c r="D251">
        <f t="shared" si="51"/>
        <v>0</v>
      </c>
      <c r="E251" s="46">
        <f t="shared" si="52"/>
        <v>14.0625</v>
      </c>
      <c r="F251">
        <f t="shared" si="53"/>
        <v>0</v>
      </c>
    </row>
    <row r="252" spans="1:13" x14ac:dyDescent="0.45">
      <c r="A252">
        <v>2</v>
      </c>
      <c r="B252" t="s">
        <v>236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51"/>
        <v>0</v>
      </c>
      <c r="E252" s="46">
        <f t="shared" si="52"/>
        <v>22.5625</v>
      </c>
      <c r="F252">
        <f t="shared" si="53"/>
        <v>0</v>
      </c>
    </row>
    <row r="253" spans="1:13" x14ac:dyDescent="0.45">
      <c r="A253">
        <v>1</v>
      </c>
      <c r="B253" t="s">
        <v>129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51"/>
        <v>0</v>
      </c>
      <c r="E253" s="46">
        <f t="shared" si="52"/>
        <v>33.0625</v>
      </c>
      <c r="F253">
        <f t="shared" si="53"/>
        <v>0</v>
      </c>
    </row>
    <row r="254" spans="1:13" x14ac:dyDescent="0.45">
      <c r="A254" t="s">
        <v>2333</v>
      </c>
      <c r="B254" t="s">
        <v>132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51"/>
        <v>0</v>
      </c>
    </row>
    <row r="255" spans="1:13" x14ac:dyDescent="0.45">
      <c r="B255" s="20" t="s">
        <v>2356</v>
      </c>
      <c r="C255" s="29">
        <f>SUM(C247:C254)</f>
        <v>4</v>
      </c>
      <c r="D255" s="46">
        <f>SUM(D247:D253)/C256</f>
        <v>6.75</v>
      </c>
      <c r="E255" s="20" t="s">
        <v>2358</v>
      </c>
      <c r="F255" s="46">
        <f>SUM(F247:F254)/(C256-1)</f>
        <v>0.25</v>
      </c>
      <c r="G255" s="20" t="s">
        <v>2354</v>
      </c>
    </row>
    <row r="256" spans="1:13" x14ac:dyDescent="0.45">
      <c r="B256" s="20" t="s">
        <v>2357</v>
      </c>
      <c r="C256">
        <f>C255-C254</f>
        <v>4</v>
      </c>
      <c r="D256" s="33">
        <f>D255/7</f>
        <v>0.9642857142857143</v>
      </c>
      <c r="F256" s="46">
        <f>F255^(1/2)</f>
        <v>0.5</v>
      </c>
      <c r="G256" t="s">
        <v>2369</v>
      </c>
    </row>
    <row r="257" spans="1:7" x14ac:dyDescent="0.45">
      <c r="B257" s="20"/>
      <c r="D257" s="33"/>
      <c r="F257" s="46"/>
    </row>
    <row r="258" spans="1:7" x14ac:dyDescent="0.45">
      <c r="A258" s="29" t="s">
        <v>2382</v>
      </c>
      <c r="C258" t="s">
        <v>2353</v>
      </c>
      <c r="E258" s="20" t="s">
        <v>2367</v>
      </c>
      <c r="F258" s="20" t="s">
        <v>2368</v>
      </c>
    </row>
    <row r="259" spans="1:7" x14ac:dyDescent="0.45">
      <c r="A259">
        <v>7</v>
      </c>
      <c r="B259" t="s">
        <v>169</v>
      </c>
      <c r="C259">
        <f>COUNTIFS(AnalizaCzyste[Atmosfera w zespole współpracowników jest dobra.],B259,AnalizaCzyste[Czy jesteś aktualnie pracownikiem administracyjnym uczelni wyższej?],"*"&amp;"Tak"&amp;"*")</f>
        <v>2</v>
      </c>
      <c r="D259">
        <f>PRODUCT(A259,C259)</f>
        <v>14</v>
      </c>
      <c r="E259" s="46">
        <f>(A259-$D$267)^2</f>
        <v>0.5625</v>
      </c>
      <c r="F259">
        <f>PRODUCT(C259,E259)</f>
        <v>1.125</v>
      </c>
    </row>
    <row r="260" spans="1:7" x14ac:dyDescent="0.45">
      <c r="A260">
        <v>6</v>
      </c>
      <c r="B260" t="s">
        <v>150</v>
      </c>
      <c r="C260">
        <f>COUNTIFS(AnalizaCzyste[Atmosfera w zespole współpracowników jest dobra.],B260,AnalizaCzyste[Czy jesteś aktualnie pracownikiem administracyjnym uczelni wyższej?],"*"&amp;"Tak"&amp;"*")</f>
        <v>1</v>
      </c>
      <c r="D260">
        <f t="shared" ref="D260:D266" si="54">PRODUCT(A260,C260)</f>
        <v>6</v>
      </c>
      <c r="E260" s="46">
        <f t="shared" ref="E260:E265" si="55">(A260-$D$267)^2</f>
        <v>6.25E-2</v>
      </c>
      <c r="F260">
        <f t="shared" ref="F260:F265" si="56">PRODUCT(C260,E260)</f>
        <v>6.25E-2</v>
      </c>
    </row>
    <row r="261" spans="1:7" x14ac:dyDescent="0.45">
      <c r="A261">
        <v>5</v>
      </c>
      <c r="B261" t="s">
        <v>162</v>
      </c>
      <c r="C261">
        <f>COUNTIFS(AnalizaCzyste[Atmosfera w zespole współpracowników jest dobra.],B261,AnalizaCzyste[Czy jesteś aktualnie pracownikiem administracyjnym uczelni wyższej?],"*"&amp;"Tak"&amp;"*")</f>
        <v>1</v>
      </c>
      <c r="D261">
        <f t="shared" si="54"/>
        <v>5</v>
      </c>
      <c r="E261" s="46">
        <f t="shared" si="55"/>
        <v>1.5625</v>
      </c>
      <c r="F261">
        <f t="shared" si="56"/>
        <v>1.5625</v>
      </c>
    </row>
    <row r="262" spans="1:7" x14ac:dyDescent="0.45">
      <c r="A262">
        <v>4</v>
      </c>
      <c r="B262" t="s">
        <v>151</v>
      </c>
      <c r="C262">
        <f>COUNTIFS(AnalizaCzyste[Atmosfera w zespole współpracowników jest dobra.],B262,AnalizaCzyste[Czy jesteś aktualnie pracownikiem administracyjnym uczelni wyższej?],"*"&amp;"Tak"&amp;"*")</f>
        <v>0</v>
      </c>
      <c r="D262">
        <f t="shared" si="54"/>
        <v>0</v>
      </c>
      <c r="E262" s="46">
        <f t="shared" si="55"/>
        <v>5.0625</v>
      </c>
      <c r="F262">
        <f t="shared" si="56"/>
        <v>0</v>
      </c>
    </row>
    <row r="263" spans="1:7" x14ac:dyDescent="0.45">
      <c r="A263">
        <v>3</v>
      </c>
      <c r="B263" t="s">
        <v>128</v>
      </c>
      <c r="C263">
        <f>COUNTIFS(AnalizaCzyste[Atmosfera w zespole współpracowników jest dobra.],B263,AnalizaCzyste[Czy jesteś aktualnie pracownikiem administracyjnym uczelni wyższej?],"*"&amp;"Tak"&amp;"*")</f>
        <v>0</v>
      </c>
      <c r="D263">
        <f t="shared" si="54"/>
        <v>0</v>
      </c>
      <c r="E263" s="46">
        <f t="shared" si="55"/>
        <v>10.5625</v>
      </c>
      <c r="F263">
        <f t="shared" si="56"/>
        <v>0</v>
      </c>
    </row>
    <row r="264" spans="1:7" x14ac:dyDescent="0.45">
      <c r="A264">
        <v>2</v>
      </c>
      <c r="B264" t="s">
        <v>236</v>
      </c>
      <c r="C264">
        <f>COUNTIFS(AnalizaCzyste[Atmosfera w zespole współpracowników jest dobra.],B264,AnalizaCzyste[Czy jesteś aktualnie pracownikiem administracyjnym uczelni wyższej?],"*"&amp;"Tak"&amp;"*")</f>
        <v>0</v>
      </c>
      <c r="D264">
        <f t="shared" si="54"/>
        <v>0</v>
      </c>
      <c r="E264" s="46">
        <f t="shared" si="55"/>
        <v>18.0625</v>
      </c>
      <c r="F264">
        <f t="shared" si="56"/>
        <v>0</v>
      </c>
    </row>
    <row r="265" spans="1:7" x14ac:dyDescent="0.45">
      <c r="A265">
        <v>1</v>
      </c>
      <c r="B265" t="s">
        <v>129</v>
      </c>
      <c r="C265">
        <f>COUNTIFS(AnalizaCzyste[Atmosfera w zespole współpracowników jest dobra.],B265,AnalizaCzyste[Czy jesteś aktualnie pracownikiem administracyjnym uczelni wyższej?],"*"&amp;"Tak"&amp;"*")</f>
        <v>0</v>
      </c>
      <c r="D265">
        <f t="shared" si="54"/>
        <v>0</v>
      </c>
      <c r="E265" s="46">
        <f t="shared" si="55"/>
        <v>27.5625</v>
      </c>
      <c r="F265">
        <f t="shared" si="56"/>
        <v>0</v>
      </c>
    </row>
    <row r="266" spans="1:7" x14ac:dyDescent="0.45">
      <c r="A266" t="s">
        <v>2333</v>
      </c>
      <c r="B266" t="s">
        <v>132</v>
      </c>
      <c r="C266">
        <f>COUNTIFS(AnalizaCzyste[Moja satysfakcja z pracy na ocenianej uczelni jest wysoka.],B266,AnalizaCzyste[Czy jesteś aktualnie pracownikiem administracyjnym uczelni wyższej?],"*"&amp;"Tak"&amp;"*")</f>
        <v>0</v>
      </c>
      <c r="D266">
        <f t="shared" si="54"/>
        <v>0</v>
      </c>
    </row>
    <row r="267" spans="1:7" x14ac:dyDescent="0.45">
      <c r="B267" s="20" t="s">
        <v>2356</v>
      </c>
      <c r="C267" s="29">
        <f>SUM(C259:C266)</f>
        <v>4</v>
      </c>
      <c r="D267" s="46">
        <f>SUM(D259:D265)/C268</f>
        <v>6.25</v>
      </c>
      <c r="E267" s="20" t="s">
        <v>2358</v>
      </c>
      <c r="F267" s="46">
        <f>SUM(F259:F266)/(C268-1)</f>
        <v>0.91666666666666663</v>
      </c>
      <c r="G267" s="20" t="s">
        <v>2354</v>
      </c>
    </row>
    <row r="268" spans="1:7" x14ac:dyDescent="0.45">
      <c r="B268" s="20" t="s">
        <v>2357</v>
      </c>
      <c r="C268">
        <f>C267-C266</f>
        <v>4</v>
      </c>
      <c r="D268" s="33">
        <f>D267/7</f>
        <v>0.8928571428571429</v>
      </c>
      <c r="F268" s="46">
        <f>F267^(1/2)</f>
        <v>0.9574271077563381</v>
      </c>
      <c r="G268" t="s">
        <v>2369</v>
      </c>
    </row>
    <row r="269" spans="1:7" x14ac:dyDescent="0.45">
      <c r="B269" s="20"/>
      <c r="D269" s="33"/>
      <c r="F269" s="46"/>
    </row>
    <row r="270" spans="1:7" x14ac:dyDescent="0.45">
      <c r="A270" s="29" t="s">
        <v>2383</v>
      </c>
      <c r="C270" t="s">
        <v>2353</v>
      </c>
      <c r="E270" s="20" t="s">
        <v>2367</v>
      </c>
      <c r="F270" s="20" t="s">
        <v>2368</v>
      </c>
    </row>
    <row r="271" spans="1:7" x14ac:dyDescent="0.45">
      <c r="A271">
        <v>7</v>
      </c>
      <c r="B271" t="s">
        <v>169</v>
      </c>
      <c r="C271">
        <f>COUNTIFS(AnalizaCzyste[Moje zarobki są satysfakcjonujące.],B271,AnalizaCzyste[Czy jesteś aktualnie pracownikiem administracyjnym uczelni wyższej?],"*"&amp;"Tak"&amp;"*")</f>
        <v>3</v>
      </c>
      <c r="D271">
        <f>PRODUCT(A271,C271)</f>
        <v>21</v>
      </c>
      <c r="E271" s="46">
        <f>(A271-$D$279)^2</f>
        <v>1</v>
      </c>
      <c r="F271">
        <f>PRODUCT(C271,E271)</f>
        <v>3</v>
      </c>
    </row>
    <row r="272" spans="1:7" x14ac:dyDescent="0.45">
      <c r="A272">
        <v>6</v>
      </c>
      <c r="B272" t="s">
        <v>150</v>
      </c>
      <c r="C272">
        <f>COUNTIFS(AnalizaCzyste[Moje zarobki są satysfakcjonujące.],B272,AnalizaCzyste[Czy jesteś aktualnie pracownikiem administracyjnym uczelni wyższej?],"*"&amp;"Tak"&amp;"*")</f>
        <v>0</v>
      </c>
      <c r="D272">
        <f t="shared" ref="D272:D278" si="57">PRODUCT(A272,C272)</f>
        <v>0</v>
      </c>
      <c r="E272" s="46">
        <f t="shared" ref="E272:E277" si="58">(A272-$D$279)^2</f>
        <v>0</v>
      </c>
      <c r="F272">
        <f t="shared" ref="F272:F277" si="59">PRODUCT(C272,E272)</f>
        <v>0</v>
      </c>
    </row>
    <row r="273" spans="1:7" x14ac:dyDescent="0.45">
      <c r="A273">
        <v>5</v>
      </c>
      <c r="B273" t="s">
        <v>162</v>
      </c>
      <c r="C273">
        <f>COUNTIFS(AnalizaCzyste[Moje zarobki są satysfakcjonujące.],B273,AnalizaCzyste[Czy jesteś aktualnie pracownikiem administracyjnym uczelni wyższej?],"*"&amp;"Tak"&amp;"*")</f>
        <v>0</v>
      </c>
      <c r="D273">
        <f t="shared" si="57"/>
        <v>0</v>
      </c>
      <c r="E273" s="46">
        <f t="shared" si="58"/>
        <v>1</v>
      </c>
      <c r="F273">
        <f t="shared" si="59"/>
        <v>0</v>
      </c>
    </row>
    <row r="274" spans="1:7" x14ac:dyDescent="0.45">
      <c r="A274">
        <v>4</v>
      </c>
      <c r="B274" t="s">
        <v>151</v>
      </c>
      <c r="C274">
        <f>COUNTIFS(AnalizaCzyste[Moje zarobki są satysfakcjonujące.],B274,AnalizaCzyste[Czy jesteś aktualnie pracownikiem administracyjnym uczelni wyższej?],"*"&amp;"Tak"&amp;"*")</f>
        <v>0</v>
      </c>
      <c r="D274">
        <f t="shared" si="57"/>
        <v>0</v>
      </c>
      <c r="E274" s="46">
        <f t="shared" si="58"/>
        <v>4</v>
      </c>
      <c r="F274">
        <f t="shared" si="59"/>
        <v>0</v>
      </c>
    </row>
    <row r="275" spans="1:7" x14ac:dyDescent="0.45">
      <c r="A275">
        <v>3</v>
      </c>
      <c r="B275" t="s">
        <v>128</v>
      </c>
      <c r="C275">
        <f>COUNTIFS(AnalizaCzyste[Moje zarobki są satysfakcjonujące.],B275,AnalizaCzyste[Czy jesteś aktualnie pracownikiem administracyjnym uczelni wyższej?],"*"&amp;"Tak"&amp;"*")</f>
        <v>1</v>
      </c>
      <c r="D275">
        <f t="shared" si="57"/>
        <v>3</v>
      </c>
      <c r="E275" s="46">
        <f t="shared" si="58"/>
        <v>9</v>
      </c>
      <c r="F275">
        <f t="shared" si="59"/>
        <v>9</v>
      </c>
    </row>
    <row r="276" spans="1:7" x14ac:dyDescent="0.45">
      <c r="A276">
        <v>2</v>
      </c>
      <c r="B276" t="s">
        <v>236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si="57"/>
        <v>0</v>
      </c>
      <c r="E276" s="46">
        <f t="shared" si="58"/>
        <v>16</v>
      </c>
      <c r="F276">
        <f t="shared" si="59"/>
        <v>0</v>
      </c>
    </row>
    <row r="277" spans="1:7" x14ac:dyDescent="0.45">
      <c r="A277">
        <v>1</v>
      </c>
      <c r="B277" t="s">
        <v>129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57"/>
        <v>0</v>
      </c>
      <c r="E277" s="46">
        <f t="shared" si="58"/>
        <v>25</v>
      </c>
      <c r="F277">
        <f t="shared" si="59"/>
        <v>0</v>
      </c>
    </row>
    <row r="278" spans="1:7" x14ac:dyDescent="0.45">
      <c r="A278" t="s">
        <v>2333</v>
      </c>
      <c r="B278" t="s">
        <v>132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57"/>
        <v>0</v>
      </c>
    </row>
    <row r="279" spans="1:7" x14ac:dyDescent="0.45">
      <c r="B279" s="20" t="s">
        <v>2356</v>
      </c>
      <c r="C279" s="29">
        <f>SUM(C271:C278)</f>
        <v>4</v>
      </c>
      <c r="D279" s="46">
        <f>SUM(D271:D277)/C280</f>
        <v>6</v>
      </c>
      <c r="E279" s="20" t="s">
        <v>2358</v>
      </c>
      <c r="F279" s="46">
        <f>SUM(F271:F278)/(C280-1)</f>
        <v>4</v>
      </c>
      <c r="G279" s="20" t="s">
        <v>2354</v>
      </c>
    </row>
    <row r="280" spans="1:7" x14ac:dyDescent="0.45">
      <c r="B280" s="20" t="s">
        <v>2357</v>
      </c>
      <c r="C280">
        <f>C279-C278</f>
        <v>4</v>
      </c>
      <c r="D280" s="33">
        <f>D279/7</f>
        <v>0.8571428571428571</v>
      </c>
      <c r="F280" s="46">
        <f>F279^(1/2)</f>
        <v>2</v>
      </c>
      <c r="G280" t="s">
        <v>2369</v>
      </c>
    </row>
    <row r="281" spans="1:7" x14ac:dyDescent="0.45">
      <c r="B281" s="20"/>
      <c r="D281" s="33"/>
      <c r="F281" s="46"/>
    </row>
    <row r="282" spans="1:7" x14ac:dyDescent="0.45">
      <c r="A282" s="29" t="s">
        <v>2384</v>
      </c>
      <c r="C282" t="s">
        <v>2353</v>
      </c>
      <c r="E282" s="20" t="s">
        <v>2367</v>
      </c>
      <c r="F282" s="20" t="s">
        <v>2368</v>
      </c>
    </row>
    <row r="283" spans="1:7" x14ac:dyDescent="0.45">
      <c r="A283">
        <v>7</v>
      </c>
      <c r="B283" t="s">
        <v>169</v>
      </c>
      <c r="C283">
        <f>COUNTIFS(AnalizaCzyste[Praca na ocenianej uczelni daje mi duże szanse rozwoju.],B283,AnalizaCzyste[Czy jesteś aktualnie pracownikiem administracyjnym uczelni wyższej?],"*"&amp;"Tak"&amp;"*")</f>
        <v>3</v>
      </c>
      <c r="D283">
        <f>PRODUCT(A283,C283)</f>
        <v>21</v>
      </c>
      <c r="E283" s="46">
        <f>(A283-$D$291)^2</f>
        <v>6.25E-2</v>
      </c>
      <c r="F283">
        <f>PRODUCT(C283,E283)</f>
        <v>0.1875</v>
      </c>
    </row>
    <row r="284" spans="1:7" x14ac:dyDescent="0.45">
      <c r="A284">
        <v>6</v>
      </c>
      <c r="B284" t="s">
        <v>150</v>
      </c>
      <c r="C284">
        <f>COUNTIFS(AnalizaCzyste[Praca na ocenianej uczelni daje mi duże szanse rozwoju.],B284,AnalizaCzyste[Czy jesteś aktualnie pracownikiem administracyjnym uczelni wyższej?],"*"&amp;"Tak"&amp;"*")</f>
        <v>1</v>
      </c>
      <c r="D284">
        <f t="shared" ref="D284:D290" si="60">PRODUCT(A284,C284)</f>
        <v>6</v>
      </c>
      <c r="E284" s="46">
        <f t="shared" ref="E284:E289" si="61">(A284-$D$291)^2</f>
        <v>0.5625</v>
      </c>
      <c r="F284">
        <f t="shared" ref="F284:F289" si="62">PRODUCT(C284,E284)</f>
        <v>0.5625</v>
      </c>
    </row>
    <row r="285" spans="1:7" x14ac:dyDescent="0.45">
      <c r="A285">
        <v>5</v>
      </c>
      <c r="B285" t="s">
        <v>162</v>
      </c>
      <c r="C285">
        <f>COUNTIFS(AnalizaCzyste[Praca na ocenianej uczelni daje mi duże szanse rozwoju.],B285,AnalizaCzyste[Czy jesteś aktualnie pracownikiem administracyjnym uczelni wyższej?],"*"&amp;"Tak"&amp;"*")</f>
        <v>0</v>
      </c>
      <c r="D285">
        <f t="shared" si="60"/>
        <v>0</v>
      </c>
      <c r="E285" s="46">
        <f t="shared" si="61"/>
        <v>3.0625</v>
      </c>
      <c r="F285">
        <f t="shared" si="62"/>
        <v>0</v>
      </c>
    </row>
    <row r="286" spans="1:7" x14ac:dyDescent="0.45">
      <c r="A286">
        <v>4</v>
      </c>
      <c r="B286" t="s">
        <v>151</v>
      </c>
      <c r="C286">
        <f>COUNTIFS(AnalizaCzyste[Praca na ocenianej uczelni daje mi duże szanse rozwoju.],B286,AnalizaCzyste[Czy jesteś aktualnie pracownikiem administracyjnym uczelni wyższej?],"*"&amp;"Tak"&amp;"*")</f>
        <v>0</v>
      </c>
      <c r="D286">
        <f t="shared" si="60"/>
        <v>0</v>
      </c>
      <c r="E286" s="46">
        <f t="shared" si="61"/>
        <v>7.5625</v>
      </c>
      <c r="F286">
        <f t="shared" si="62"/>
        <v>0</v>
      </c>
    </row>
    <row r="287" spans="1:7" x14ac:dyDescent="0.45">
      <c r="A287">
        <v>3</v>
      </c>
      <c r="B287" t="s">
        <v>128</v>
      </c>
      <c r="C287">
        <f>COUNTIFS(AnalizaCzyste[Praca na ocenianej uczelni daje mi duże szanse rozwoju.],B287,AnalizaCzyste[Czy jesteś aktualnie pracownikiem administracyjnym uczelni wyższej?],"*"&amp;"Tak"&amp;"*")</f>
        <v>0</v>
      </c>
      <c r="D287">
        <f t="shared" si="60"/>
        <v>0</v>
      </c>
      <c r="E287" s="46">
        <f t="shared" si="61"/>
        <v>14.0625</v>
      </c>
      <c r="F287">
        <f t="shared" si="62"/>
        <v>0</v>
      </c>
    </row>
    <row r="288" spans="1:7" x14ac:dyDescent="0.45">
      <c r="A288">
        <v>2</v>
      </c>
      <c r="B288" t="s">
        <v>236</v>
      </c>
      <c r="C288">
        <f>COUNTIFS(AnalizaCzyste[Praca na ocenianej uczelni daje mi duże szanse rozwoju.],B288,AnalizaCzyste[Czy jesteś aktualnie pracownikiem administracyjnym uczelni wyższej?],"*"&amp;"Tak"&amp;"*")</f>
        <v>0</v>
      </c>
      <c r="D288">
        <f t="shared" si="60"/>
        <v>0</v>
      </c>
      <c r="E288" s="46">
        <f t="shared" si="61"/>
        <v>22.5625</v>
      </c>
      <c r="F288">
        <f t="shared" si="62"/>
        <v>0</v>
      </c>
    </row>
    <row r="289" spans="1:7" x14ac:dyDescent="0.45">
      <c r="A289">
        <v>1</v>
      </c>
      <c r="B289" t="s">
        <v>129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60"/>
        <v>0</v>
      </c>
      <c r="E289" s="46">
        <f t="shared" si="61"/>
        <v>33.0625</v>
      </c>
      <c r="F289">
        <f t="shared" si="62"/>
        <v>0</v>
      </c>
    </row>
    <row r="290" spans="1:7" x14ac:dyDescent="0.45">
      <c r="A290" t="s">
        <v>2333</v>
      </c>
      <c r="B290" t="s">
        <v>132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60"/>
        <v>0</v>
      </c>
    </row>
    <row r="291" spans="1:7" x14ac:dyDescent="0.45">
      <c r="B291" s="20" t="s">
        <v>2356</v>
      </c>
      <c r="C291" s="29">
        <f>SUM(C283:C290)</f>
        <v>4</v>
      </c>
      <c r="D291" s="46">
        <f>SUM(D283:D289)/C292</f>
        <v>6.75</v>
      </c>
      <c r="E291" s="20" t="s">
        <v>2358</v>
      </c>
      <c r="F291" s="46">
        <f>SUM(F283:F290)/(C292-1)</f>
        <v>0.25</v>
      </c>
      <c r="G291" s="20" t="s">
        <v>2354</v>
      </c>
    </row>
    <row r="292" spans="1:7" x14ac:dyDescent="0.45">
      <c r="B292" s="20" t="s">
        <v>2357</v>
      </c>
      <c r="C292">
        <f>C291-C290</f>
        <v>4</v>
      </c>
      <c r="D292" s="33">
        <f>D291/7</f>
        <v>0.9642857142857143</v>
      </c>
      <c r="F292" s="46">
        <f>F291^(1/2)</f>
        <v>0.5</v>
      </c>
      <c r="G292" t="s">
        <v>2369</v>
      </c>
    </row>
    <row r="293" spans="1:7" x14ac:dyDescent="0.45">
      <c r="B293" s="20"/>
      <c r="D293" s="33"/>
      <c r="F293" s="46"/>
    </row>
    <row r="294" spans="1:7" x14ac:dyDescent="0.45">
      <c r="A294" s="29" t="s">
        <v>2384</v>
      </c>
      <c r="C294" t="s">
        <v>2353</v>
      </c>
      <c r="E294" s="20" t="s">
        <v>2367</v>
      </c>
      <c r="F294" s="20" t="s">
        <v>2368</v>
      </c>
    </row>
    <row r="295" spans="1:7" x14ac:dyDescent="0.45">
      <c r="A295">
        <v>7</v>
      </c>
      <c r="B295" t="s">
        <v>169</v>
      </c>
      <c r="C295">
        <f>COUNTIFS(AnalizaCzyste[Wartość wykształcenia zdobywanego przez studentów ocenianej uczelni jest wysoka.],B295,AnalizaCzyste[Czy jesteś aktualnie pracownikiem administracyjnym uczelni wyższej?],"*"&amp;"Tak"&amp;"*")</f>
        <v>2</v>
      </c>
      <c r="D295">
        <f>PRODUCT(A295,C295)</f>
        <v>14</v>
      </c>
      <c r="E295" s="46">
        <f>(A295-$D$303)^2</f>
        <v>0.25</v>
      </c>
      <c r="F295">
        <f>PRODUCT(C295,E295)</f>
        <v>0.5</v>
      </c>
    </row>
    <row r="296" spans="1:7" x14ac:dyDescent="0.45">
      <c r="A296">
        <v>6</v>
      </c>
      <c r="B296" t="s">
        <v>150</v>
      </c>
      <c r="C296">
        <f>COUNTIFS(AnalizaCzyste[Wartość wykształcenia zdobywanego przez studentów ocenianej uczelni jest wysoka.],B296,AnalizaCzyste[Czy jesteś aktualnie pracownikiem administracyjnym uczelni wyższej?],"*"&amp;"Tak"&amp;"*")</f>
        <v>2</v>
      </c>
      <c r="D296">
        <f t="shared" ref="D296:D302" si="63">PRODUCT(A296,C296)</f>
        <v>12</v>
      </c>
      <c r="E296" s="46">
        <f t="shared" ref="E296:E301" si="64">(A296-$D$303)^2</f>
        <v>0.25</v>
      </c>
      <c r="F296">
        <f t="shared" ref="F296:F301" si="65">PRODUCT(C296,E296)</f>
        <v>0.5</v>
      </c>
    </row>
    <row r="297" spans="1:7" x14ac:dyDescent="0.45">
      <c r="A297">
        <v>5</v>
      </c>
      <c r="B297" t="s">
        <v>162</v>
      </c>
      <c r="C297">
        <f>COUNTIFS(AnalizaCzyste[Wartość wykształcenia zdobywanego przez studentów ocenianej uczelni jest wysoka.],B297,AnalizaCzyste[Czy jesteś aktualnie pracownikiem administracyjnym uczelni wyższej?],"*"&amp;"Tak"&amp;"*")</f>
        <v>0</v>
      </c>
      <c r="D297">
        <f t="shared" si="63"/>
        <v>0</v>
      </c>
      <c r="E297" s="46">
        <f t="shared" si="64"/>
        <v>2.25</v>
      </c>
      <c r="F297">
        <f t="shared" si="65"/>
        <v>0</v>
      </c>
    </row>
    <row r="298" spans="1:7" x14ac:dyDescent="0.45">
      <c r="A298">
        <v>4</v>
      </c>
      <c r="B298" t="s">
        <v>151</v>
      </c>
      <c r="C298">
        <f>COUNTIFS(AnalizaCzyste[Wartość wykształcenia zdobywanego przez studentów ocenianej uczelni jest wysoka.],B298,AnalizaCzyste[Czy jesteś aktualnie pracownikiem administracyjnym uczelni wyższej?],"*"&amp;"Tak"&amp;"*")</f>
        <v>0</v>
      </c>
      <c r="D298">
        <f t="shared" si="63"/>
        <v>0</v>
      </c>
      <c r="E298" s="46">
        <f t="shared" si="64"/>
        <v>6.25</v>
      </c>
      <c r="F298">
        <f t="shared" si="65"/>
        <v>0</v>
      </c>
    </row>
    <row r="299" spans="1:7" x14ac:dyDescent="0.45">
      <c r="A299">
        <v>3</v>
      </c>
      <c r="B299" t="s">
        <v>128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0</v>
      </c>
      <c r="D299">
        <f t="shared" si="63"/>
        <v>0</v>
      </c>
      <c r="E299" s="46">
        <f t="shared" si="64"/>
        <v>12.25</v>
      </c>
      <c r="F299">
        <f t="shared" si="65"/>
        <v>0</v>
      </c>
    </row>
    <row r="300" spans="1:7" x14ac:dyDescent="0.45">
      <c r="A300">
        <v>2</v>
      </c>
      <c r="B300" t="s">
        <v>236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0</v>
      </c>
      <c r="D300">
        <f t="shared" si="63"/>
        <v>0</v>
      </c>
      <c r="E300" s="46">
        <f t="shared" si="64"/>
        <v>20.25</v>
      </c>
      <c r="F300">
        <f t="shared" si="65"/>
        <v>0</v>
      </c>
    </row>
    <row r="301" spans="1:7" x14ac:dyDescent="0.45">
      <c r="A301">
        <v>1</v>
      </c>
      <c r="B301" t="s">
        <v>129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63"/>
        <v>0</v>
      </c>
      <c r="E301" s="46">
        <f t="shared" si="64"/>
        <v>30.25</v>
      </c>
      <c r="F301">
        <f t="shared" si="65"/>
        <v>0</v>
      </c>
    </row>
    <row r="302" spans="1:7" x14ac:dyDescent="0.45">
      <c r="A302" t="s">
        <v>2333</v>
      </c>
      <c r="B302" t="s">
        <v>132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63"/>
        <v>0</v>
      </c>
    </row>
    <row r="303" spans="1:7" x14ac:dyDescent="0.45">
      <c r="B303" s="20" t="s">
        <v>2356</v>
      </c>
      <c r="C303" s="29">
        <f>SUM(C295:C302)</f>
        <v>4</v>
      </c>
      <c r="D303" s="46">
        <f>SUM(D295:D301)/C304</f>
        <v>6.5</v>
      </c>
      <c r="E303" s="20" t="s">
        <v>2358</v>
      </c>
      <c r="F303" s="46">
        <f>SUM(F295:F302)/(C304-1)</f>
        <v>0.33333333333333331</v>
      </c>
      <c r="G303" s="20" t="s">
        <v>2354</v>
      </c>
    </row>
    <row r="304" spans="1:7" x14ac:dyDescent="0.45">
      <c r="B304" s="20" t="s">
        <v>2357</v>
      </c>
      <c r="C304">
        <f>C303-C302</f>
        <v>4</v>
      </c>
      <c r="D304" s="33">
        <f>D303/7</f>
        <v>0.9285714285714286</v>
      </c>
      <c r="F304" s="46">
        <f>F303^(1/2)</f>
        <v>0.57735026918962573</v>
      </c>
      <c r="G304" t="s">
        <v>2369</v>
      </c>
    </row>
    <row r="305" spans="1:7" x14ac:dyDescent="0.45">
      <c r="B305" s="20"/>
      <c r="D305" s="33"/>
      <c r="F305" s="46"/>
    </row>
    <row r="306" spans="1:7" x14ac:dyDescent="0.45">
      <c r="A306" s="29" t="s">
        <v>2384</v>
      </c>
      <c r="C306" t="s">
        <v>2353</v>
      </c>
      <c r="E306" s="20" t="s">
        <v>2367</v>
      </c>
      <c r="F306" s="20" t="s">
        <v>2368</v>
      </c>
    </row>
    <row r="307" spans="1:7" x14ac:dyDescent="0.45">
      <c r="A307">
        <v>7</v>
      </c>
      <c r="B307" t="s">
        <v>169</v>
      </c>
      <c r="C307">
        <f>COUNTIFS(AnalizaCzyste[Zdobyte na ocenianej uczelni wykształcenie ma pozytywny wpływ na zwiększenie zarobków absolwentów.],B307,AnalizaCzyste[Czy jesteś aktualnie pracownikiem administracyjnym uczelni wyższej?],"*"&amp;"Tak"&amp;"*")</f>
        <v>2</v>
      </c>
      <c r="D307">
        <f>PRODUCT(A307,C307)</f>
        <v>14</v>
      </c>
      <c r="E307" s="46">
        <f>(A307-$D$315)^2</f>
        <v>0.25</v>
      </c>
      <c r="F307">
        <f>PRODUCT(C307,E307)</f>
        <v>0.5</v>
      </c>
    </row>
    <row r="308" spans="1:7" x14ac:dyDescent="0.45">
      <c r="A308">
        <v>6</v>
      </c>
      <c r="B308" t="s">
        <v>150</v>
      </c>
      <c r="C308">
        <f>COUNTIFS(AnalizaCzyste[Zdobyte na ocenianej uczelni wykształcenie ma pozytywny wpływ na zwiększenie zarobków absolwentów.],B308,AnalizaCzyste[Czy jesteś aktualnie pracownikiem administracyjnym uczelni wyższej?],"*"&amp;"Tak"&amp;"*")</f>
        <v>2</v>
      </c>
      <c r="D308">
        <f t="shared" ref="D308:D314" si="66">PRODUCT(A308,C308)</f>
        <v>12</v>
      </c>
      <c r="E308" s="46">
        <f t="shared" ref="E308:E313" si="67">(A308-$D$315)^2</f>
        <v>0.25</v>
      </c>
      <c r="F308">
        <f t="shared" ref="F308:F313" si="68">PRODUCT(C308,E308)</f>
        <v>0.5</v>
      </c>
    </row>
    <row r="309" spans="1:7" x14ac:dyDescent="0.45">
      <c r="A309">
        <v>5</v>
      </c>
      <c r="B309" t="s">
        <v>162</v>
      </c>
      <c r="C309">
        <f>COUNTIFS(AnalizaCzyste[Zdobyte na ocenianej uczelni wykształcenie ma pozytywny wpływ na zwiększenie zarobków absolwentów.],B309,AnalizaCzyste[Czy jesteś aktualnie pracownikiem administracyjnym uczelni wyższej?],"*"&amp;"Tak"&amp;"*")</f>
        <v>0</v>
      </c>
      <c r="D309">
        <f t="shared" si="66"/>
        <v>0</v>
      </c>
      <c r="E309" s="46">
        <f t="shared" si="67"/>
        <v>2.25</v>
      </c>
      <c r="F309">
        <f t="shared" si="68"/>
        <v>0</v>
      </c>
    </row>
    <row r="310" spans="1:7" x14ac:dyDescent="0.45">
      <c r="A310">
        <v>4</v>
      </c>
      <c r="B310" t="s">
        <v>151</v>
      </c>
      <c r="C310">
        <f>COUNTIFS(AnalizaCzyste[Zdobyte na ocenianej uczelni wykształcenie ma pozytywny wpływ na zwiększenie zarobków absolwentów.],B310,AnalizaCzyste[Czy jesteś aktualnie pracownikiem administracyjnym uczelni wyższej?],"*"&amp;"Tak"&amp;"*")</f>
        <v>0</v>
      </c>
      <c r="D310">
        <f t="shared" si="66"/>
        <v>0</v>
      </c>
      <c r="E310" s="46">
        <f t="shared" si="67"/>
        <v>6.25</v>
      </c>
      <c r="F310">
        <f t="shared" si="68"/>
        <v>0</v>
      </c>
    </row>
    <row r="311" spans="1:7" x14ac:dyDescent="0.45">
      <c r="A311">
        <v>3</v>
      </c>
      <c r="B311" t="s">
        <v>128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0</v>
      </c>
      <c r="D311">
        <f t="shared" si="66"/>
        <v>0</v>
      </c>
      <c r="E311" s="46">
        <f t="shared" si="67"/>
        <v>12.25</v>
      </c>
      <c r="F311">
        <f t="shared" si="68"/>
        <v>0</v>
      </c>
    </row>
    <row r="312" spans="1:7" x14ac:dyDescent="0.45">
      <c r="A312">
        <v>2</v>
      </c>
      <c r="B312" t="s">
        <v>236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0</v>
      </c>
      <c r="D312">
        <f t="shared" si="66"/>
        <v>0</v>
      </c>
      <c r="E312" s="46">
        <f t="shared" si="67"/>
        <v>20.25</v>
      </c>
      <c r="F312">
        <f t="shared" si="68"/>
        <v>0</v>
      </c>
    </row>
    <row r="313" spans="1:7" x14ac:dyDescent="0.45">
      <c r="A313">
        <v>1</v>
      </c>
      <c r="B313" t="s">
        <v>129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66"/>
        <v>0</v>
      </c>
      <c r="E313" s="46">
        <f t="shared" si="67"/>
        <v>30.25</v>
      </c>
      <c r="F313">
        <f t="shared" si="68"/>
        <v>0</v>
      </c>
    </row>
    <row r="314" spans="1:7" x14ac:dyDescent="0.45">
      <c r="A314" t="s">
        <v>2333</v>
      </c>
      <c r="B314" t="s">
        <v>132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66"/>
        <v>0</v>
      </c>
    </row>
    <row r="315" spans="1:7" x14ac:dyDescent="0.45">
      <c r="B315" s="20" t="s">
        <v>2356</v>
      </c>
      <c r="C315" s="29">
        <f>SUM(C307:C314)</f>
        <v>4</v>
      </c>
      <c r="D315" s="46">
        <f>SUM(D307:D313)/C316</f>
        <v>6.5</v>
      </c>
      <c r="E315" s="20" t="s">
        <v>2358</v>
      </c>
      <c r="F315" s="46">
        <f>SUM(F307:F314)/(C316-1)</f>
        <v>0.33333333333333331</v>
      </c>
      <c r="G315" s="20" t="s">
        <v>2354</v>
      </c>
    </row>
    <row r="316" spans="1:7" x14ac:dyDescent="0.45">
      <c r="B316" s="20" t="s">
        <v>2357</v>
      </c>
      <c r="C316">
        <f>C315-C314</f>
        <v>4</v>
      </c>
      <c r="D316" s="33">
        <f>D315/7</f>
        <v>0.9285714285714286</v>
      </c>
      <c r="F316" s="46">
        <f>F315^(1/2)</f>
        <v>0.57735026918962573</v>
      </c>
      <c r="G316" t="s">
        <v>2369</v>
      </c>
    </row>
    <row r="318" spans="1:7" x14ac:dyDescent="0.45">
      <c r="A318" s="29" t="s">
        <v>2361</v>
      </c>
      <c r="C318" t="s">
        <v>2353</v>
      </c>
      <c r="E318" s="20" t="s">
        <v>2367</v>
      </c>
      <c r="F318" s="20" t="s">
        <v>2368</v>
      </c>
    </row>
    <row r="319" spans="1:7" x14ac:dyDescent="0.45">
      <c r="A319">
        <v>7</v>
      </c>
      <c r="B319" t="s">
        <v>169</v>
      </c>
      <c r="C319">
        <f>COUNTIFS(AnalizaCzyste[Moja satysfakcja z pracy na ocenianej uczelni jest wysoka.42],B319,AnalizaCzyste[Czy jesteś aktualnie pracownikiem naukowym lub dydaktycznym uczelni wyższej?],"*"&amp;"Tak"&amp;"*")</f>
        <v>7</v>
      </c>
      <c r="D319">
        <f>PRODUCT(A319,C319)</f>
        <v>49</v>
      </c>
      <c r="E319" s="46">
        <f>(A319-$D$327)^2</f>
        <v>1</v>
      </c>
      <c r="F319">
        <f>PRODUCT(C319,E319)</f>
        <v>7</v>
      </c>
    </row>
    <row r="320" spans="1:7" x14ac:dyDescent="0.45">
      <c r="A320">
        <v>6</v>
      </c>
      <c r="B320" t="s">
        <v>150</v>
      </c>
      <c r="C320">
        <f>COUNTIFS(AnalizaCzyste[Moja satysfakcja z pracy na ocenianej uczelni jest wysoka.42],B320,AnalizaCzyste[Czy jesteś aktualnie pracownikiem naukowym lub dydaktycznym uczelni wyższej?],"*"&amp;"Tak"&amp;"*")</f>
        <v>6</v>
      </c>
      <c r="D320">
        <f t="shared" ref="D320:D326" si="69">PRODUCT(A320,C320)</f>
        <v>36</v>
      </c>
      <c r="E320" s="46">
        <f t="shared" ref="E320:E325" si="70">(A320-$D$327)^2</f>
        <v>0</v>
      </c>
      <c r="F320">
        <f t="shared" ref="F320:F325" si="71">PRODUCT(C320,E320)</f>
        <v>0</v>
      </c>
    </row>
    <row r="321" spans="1:7" x14ac:dyDescent="0.45">
      <c r="A321">
        <v>5</v>
      </c>
      <c r="B321" t="s">
        <v>162</v>
      </c>
      <c r="C321">
        <f>COUNTIFS(AnalizaCzyste[Moja satysfakcja z pracy na ocenianej uczelni jest wysoka.42],B321,AnalizaCzyste[Czy jesteś aktualnie pracownikiem naukowym lub dydaktycznym uczelni wyższej?],"*"&amp;"Tak"&amp;"*")</f>
        <v>2</v>
      </c>
      <c r="D321">
        <f t="shared" si="69"/>
        <v>10</v>
      </c>
      <c r="E321" s="46">
        <f t="shared" si="70"/>
        <v>1</v>
      </c>
      <c r="F321">
        <f t="shared" si="71"/>
        <v>2</v>
      </c>
    </row>
    <row r="322" spans="1:7" x14ac:dyDescent="0.45">
      <c r="A322">
        <v>4</v>
      </c>
      <c r="B322" t="s">
        <v>151</v>
      </c>
      <c r="C322">
        <f>COUNTIFS(AnalizaCzyste[Moja satysfakcja z pracy na ocenianej uczelni jest wysoka.42],B322,AnalizaCzyste[Czy jesteś aktualnie pracownikiem naukowym lub dydaktycznym uczelni wyższej?],"*"&amp;"Tak"&amp;"*")</f>
        <v>0</v>
      </c>
      <c r="D322">
        <f t="shared" si="69"/>
        <v>0</v>
      </c>
      <c r="E322" s="46">
        <f t="shared" si="70"/>
        <v>4</v>
      </c>
      <c r="F322">
        <f t="shared" si="71"/>
        <v>0</v>
      </c>
    </row>
    <row r="323" spans="1:7" x14ac:dyDescent="0.45">
      <c r="A323">
        <v>3</v>
      </c>
      <c r="B323" t="s">
        <v>128</v>
      </c>
      <c r="C323">
        <f>COUNTIFS(AnalizaCzyste[Moja satysfakcja z pracy na ocenianej uczelni jest wysoka.42],B323,AnalizaCzyste[Czy jesteś aktualnie pracownikiem naukowym lub dydaktycznym uczelni wyższej?],"*"&amp;"Tak"&amp;"*")</f>
        <v>0</v>
      </c>
      <c r="D323">
        <f t="shared" si="69"/>
        <v>0</v>
      </c>
      <c r="E323" s="46">
        <f t="shared" si="70"/>
        <v>9</v>
      </c>
      <c r="F323">
        <f t="shared" si="71"/>
        <v>0</v>
      </c>
    </row>
    <row r="324" spans="1:7" x14ac:dyDescent="0.45">
      <c r="A324">
        <v>2</v>
      </c>
      <c r="B324" t="s">
        <v>236</v>
      </c>
      <c r="C324">
        <f>COUNTIFS(AnalizaCzyste[Moja satysfakcja z pracy na ocenianej uczelni jest wysoka.42],B324,AnalizaCzyste[Czy jesteś aktualnie pracownikiem naukowym lub dydaktycznym uczelni wyższej?],"*"&amp;"Tak"&amp;"*")</f>
        <v>0</v>
      </c>
      <c r="D324">
        <f t="shared" si="69"/>
        <v>0</v>
      </c>
      <c r="E324" s="46">
        <f t="shared" si="70"/>
        <v>16</v>
      </c>
      <c r="F324">
        <f t="shared" si="71"/>
        <v>0</v>
      </c>
    </row>
    <row r="325" spans="1:7" x14ac:dyDescent="0.45">
      <c r="A325">
        <v>1</v>
      </c>
      <c r="B325" t="s">
        <v>129</v>
      </c>
      <c r="C325">
        <f>COUNTIFS(AnalizaCzyste[Moja satysfakcja z pracy na ocenianej uczelni jest wysoka.42],B325,AnalizaCzyste[Czy jesteś aktualnie pracownikiem naukowym lub dydaktycznym uczelni wyższej?],"*"&amp;"Tak"&amp;"*")</f>
        <v>1</v>
      </c>
      <c r="D325">
        <f t="shared" si="69"/>
        <v>1</v>
      </c>
      <c r="E325" s="46">
        <f t="shared" si="70"/>
        <v>25</v>
      </c>
      <c r="F325">
        <f t="shared" si="71"/>
        <v>25</v>
      </c>
    </row>
    <row r="326" spans="1:7" x14ac:dyDescent="0.45">
      <c r="A326" t="s">
        <v>2333</v>
      </c>
      <c r="B326" t="s">
        <v>132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69"/>
        <v>0</v>
      </c>
    </row>
    <row r="327" spans="1:7" x14ac:dyDescent="0.45">
      <c r="B327" s="20" t="s">
        <v>2356</v>
      </c>
      <c r="C327" s="29">
        <f>SUM(C319:C326)</f>
        <v>16</v>
      </c>
      <c r="D327" s="46">
        <f>SUM(D319:D325)/C328</f>
        <v>6</v>
      </c>
      <c r="E327" s="20" t="s">
        <v>2358</v>
      </c>
      <c r="F327" s="46">
        <f>SUM(F319:F326)/(C328-1)</f>
        <v>2.2666666666666666</v>
      </c>
      <c r="G327" s="20" t="s">
        <v>2354</v>
      </c>
    </row>
    <row r="328" spans="1:7" x14ac:dyDescent="0.45">
      <c r="B328" s="20" t="s">
        <v>2357</v>
      </c>
      <c r="C328">
        <f>C327-C326</f>
        <v>16</v>
      </c>
      <c r="D328" s="33">
        <f>D327/7</f>
        <v>0.8571428571428571</v>
      </c>
      <c r="F328" s="46">
        <f>F327^(1/2)</f>
        <v>1.505545305418162</v>
      </c>
      <c r="G328" t="s">
        <v>2369</v>
      </c>
    </row>
    <row r="330" spans="1:7" x14ac:dyDescent="0.45">
      <c r="A330" s="29" t="s">
        <v>2385</v>
      </c>
      <c r="C330" t="s">
        <v>2353</v>
      </c>
      <c r="E330" s="20" t="s">
        <v>2367</v>
      </c>
      <c r="F330" s="20" t="s">
        <v>2368</v>
      </c>
    </row>
    <row r="331" spans="1:7" x14ac:dyDescent="0.45">
      <c r="A331">
        <v>7</v>
      </c>
      <c r="B331" t="s">
        <v>169</v>
      </c>
      <c r="C331">
        <f>COUNTIFS(AnalizaCzyste[Atmosfera w zespole współpracowników jest dobra.43],B331,AnalizaCzyste[Czy jesteś aktualnie pracownikiem naukowym lub dydaktycznym uczelni wyższej?],"*"&amp;"Tak"&amp;"*")</f>
        <v>5</v>
      </c>
      <c r="D331">
        <f>PRODUCT(A331,C331)</f>
        <v>35</v>
      </c>
      <c r="E331" s="46">
        <f>(A331-$D$339)^2</f>
        <v>0.87890625</v>
      </c>
      <c r="F331">
        <f>PRODUCT(C331,E331)</f>
        <v>4.39453125</v>
      </c>
    </row>
    <row r="332" spans="1:7" x14ac:dyDescent="0.45">
      <c r="A332">
        <v>6</v>
      </c>
      <c r="B332" t="s">
        <v>150</v>
      </c>
      <c r="C332">
        <f>COUNTIFS(AnalizaCzyste[Atmosfera w zespole współpracowników jest dobra.43],B332,AnalizaCzyste[Czy jesteś aktualnie pracownikiem naukowym lub dydaktycznym uczelni wyższej?],"*"&amp;"Tak"&amp;"*")</f>
        <v>7</v>
      </c>
      <c r="D332">
        <f t="shared" ref="D332:D338" si="72">PRODUCT(A332,C332)</f>
        <v>42</v>
      </c>
      <c r="E332" s="46">
        <f t="shared" ref="E332:E337" si="73">(A332-$D$339)^2</f>
        <v>3.90625E-3</v>
      </c>
      <c r="F332">
        <f t="shared" ref="F332:F337" si="74">PRODUCT(C332,E332)</f>
        <v>2.734375E-2</v>
      </c>
    </row>
    <row r="333" spans="1:7" x14ac:dyDescent="0.45">
      <c r="A333">
        <v>5</v>
      </c>
      <c r="B333" t="s">
        <v>162</v>
      </c>
      <c r="C333">
        <f>COUNTIFS(AnalizaCzyste[Atmosfera w zespole współpracowników jest dobra.43],B333,AnalizaCzyste[Czy jesteś aktualnie pracownikiem naukowym lub dydaktycznym uczelni wyższej?],"*"&amp;"Tak"&amp;"*")</f>
        <v>4</v>
      </c>
      <c r="D333">
        <f t="shared" si="72"/>
        <v>20</v>
      </c>
      <c r="E333" s="46">
        <f t="shared" si="73"/>
        <v>1.12890625</v>
      </c>
      <c r="F333">
        <f t="shared" si="74"/>
        <v>4.515625</v>
      </c>
    </row>
    <row r="334" spans="1:7" x14ac:dyDescent="0.45">
      <c r="A334">
        <v>4</v>
      </c>
      <c r="B334" t="s">
        <v>151</v>
      </c>
      <c r="C334">
        <f>COUNTIFS(AnalizaCzyste[Atmosfera w zespole współpracowników jest dobra.43],B334,AnalizaCzyste[Czy jesteś aktualnie pracownikiem naukowym lub dydaktycznym uczelni wyższej?],"*"&amp;"Tak"&amp;"*")</f>
        <v>0</v>
      </c>
      <c r="D334">
        <f t="shared" si="72"/>
        <v>0</v>
      </c>
      <c r="E334" s="46">
        <f t="shared" si="73"/>
        <v>4.25390625</v>
      </c>
      <c r="F334">
        <f t="shared" si="74"/>
        <v>0</v>
      </c>
    </row>
    <row r="335" spans="1:7" x14ac:dyDescent="0.45">
      <c r="A335">
        <v>3</v>
      </c>
      <c r="B335" t="s">
        <v>128</v>
      </c>
      <c r="C335">
        <f>COUNTIFS(AnalizaCzyste[Atmosfera w zespole współpracowników jest dobra.43],B335,AnalizaCzyste[Czy jesteś aktualnie pracownikiem naukowym lub dydaktycznym uczelni wyższej?],"*"&amp;"Tak"&amp;"*")</f>
        <v>0</v>
      </c>
      <c r="D335">
        <f t="shared" si="72"/>
        <v>0</v>
      </c>
      <c r="E335" s="46">
        <f t="shared" si="73"/>
        <v>9.37890625</v>
      </c>
      <c r="F335">
        <f t="shared" si="74"/>
        <v>0</v>
      </c>
    </row>
    <row r="336" spans="1:7" x14ac:dyDescent="0.45">
      <c r="A336">
        <v>2</v>
      </c>
      <c r="B336" t="s">
        <v>236</v>
      </c>
      <c r="C336">
        <f>COUNTIFS(AnalizaCzyste[Atmosfera w zespole współpracowników jest dobra.43],B336,AnalizaCzyste[Czy jesteś aktualnie pracownikiem naukowym lub dydaktycznym uczelni wyższej?],"*"&amp;"Tak"&amp;"*")</f>
        <v>0</v>
      </c>
      <c r="D336">
        <f t="shared" si="72"/>
        <v>0</v>
      </c>
      <c r="E336" s="46">
        <f t="shared" si="73"/>
        <v>16.50390625</v>
      </c>
      <c r="F336">
        <f t="shared" si="74"/>
        <v>0</v>
      </c>
    </row>
    <row r="337" spans="1:7" x14ac:dyDescent="0.45">
      <c r="A337">
        <v>1</v>
      </c>
      <c r="B337" t="s">
        <v>129</v>
      </c>
      <c r="C337">
        <f>COUNTIFS(AnalizaCzyste[Atmosfera w zespole współpracowników jest dobra.43],B337,AnalizaCzyste[Czy jesteś aktualnie pracownikiem naukowym lub dydaktycznym uczelni wyższej?],"*"&amp;"Tak"&amp;"*")</f>
        <v>0</v>
      </c>
      <c r="D337">
        <f t="shared" si="72"/>
        <v>0</v>
      </c>
      <c r="E337" s="46">
        <f t="shared" si="73"/>
        <v>25.62890625</v>
      </c>
      <c r="F337">
        <f t="shared" si="74"/>
        <v>0</v>
      </c>
    </row>
    <row r="338" spans="1:7" x14ac:dyDescent="0.45">
      <c r="A338" t="s">
        <v>2333</v>
      </c>
      <c r="B338" t="s">
        <v>132</v>
      </c>
      <c r="C338">
        <f>COUNTIFS(AnalizaCzyste[Atmosfera w zespole współpracowników jest dobra.43],B338,AnalizaCzyste[Czy jesteś aktualnie pracownikiem naukowym lub dydaktycznym uczelni wyższej?],"*"&amp;"Tak"&amp;"*")</f>
        <v>0</v>
      </c>
      <c r="D338">
        <f t="shared" si="72"/>
        <v>0</v>
      </c>
    </row>
    <row r="339" spans="1:7" x14ac:dyDescent="0.45">
      <c r="B339" s="20" t="s">
        <v>2356</v>
      </c>
      <c r="C339" s="29">
        <f>SUM(C331:C338)</f>
        <v>16</v>
      </c>
      <c r="D339" s="46">
        <f>SUM(D331:D337)/C340</f>
        <v>6.0625</v>
      </c>
      <c r="E339" s="20" t="s">
        <v>2358</v>
      </c>
      <c r="F339" s="46">
        <f>SUM(F331:F338)/(C340-1)</f>
        <v>0.59583333333333333</v>
      </c>
      <c r="G339" s="20" t="s">
        <v>2354</v>
      </c>
    </row>
    <row r="340" spans="1:7" x14ac:dyDescent="0.45">
      <c r="B340" s="20" t="s">
        <v>2357</v>
      </c>
      <c r="C340">
        <f>C339-C338</f>
        <v>16</v>
      </c>
      <c r="D340" s="33">
        <f>D339/7</f>
        <v>0.8660714285714286</v>
      </c>
      <c r="F340" s="46">
        <f>F339^(1/2)</f>
        <v>0.77190241179396069</v>
      </c>
      <c r="G340" t="s">
        <v>2369</v>
      </c>
    </row>
    <row r="342" spans="1:7" x14ac:dyDescent="0.45">
      <c r="A342" s="29" t="s">
        <v>2386</v>
      </c>
      <c r="C342" t="s">
        <v>2353</v>
      </c>
      <c r="E342" s="20" t="s">
        <v>2367</v>
      </c>
      <c r="F342" s="20" t="s">
        <v>2368</v>
      </c>
    </row>
    <row r="343" spans="1:7" x14ac:dyDescent="0.45">
      <c r="A343">
        <v>7</v>
      </c>
      <c r="B343" t="s">
        <v>169</v>
      </c>
      <c r="C343">
        <f>COUNTIFS(AnalizaCzyste[Moje zarobki są satysfakcjonujące.44],B343,AnalizaCzyste[Czy jesteś aktualnie pracownikiem naukowym lub dydaktycznym uczelni wyższej?],"*"&amp;"Tak"&amp;"*")</f>
        <v>5</v>
      </c>
      <c r="D343">
        <f>PRODUCT(A343,C343)</f>
        <v>35</v>
      </c>
      <c r="E343" s="46">
        <f>(A343-$D$351)^2</f>
        <v>2.44140625</v>
      </c>
      <c r="F343">
        <f>PRODUCT(C343,E343)</f>
        <v>12.20703125</v>
      </c>
    </row>
    <row r="344" spans="1:7" x14ac:dyDescent="0.45">
      <c r="A344">
        <v>6</v>
      </c>
      <c r="B344" t="s">
        <v>150</v>
      </c>
      <c r="C344">
        <f>COUNTIFS(AnalizaCzyste[Moje zarobki są satysfakcjonujące.44],B344,AnalizaCzyste[Czy jesteś aktualnie pracownikiem naukowym lub dydaktycznym uczelni wyższej?],"*"&amp;"Tak"&amp;"*")</f>
        <v>5</v>
      </c>
      <c r="D344">
        <f t="shared" ref="D344:D350" si="75">PRODUCT(A344,C344)</f>
        <v>30</v>
      </c>
      <c r="E344" s="46">
        <f t="shared" ref="E344:E349" si="76">(A344-$D$351)^2</f>
        <v>0.31640625</v>
      </c>
      <c r="F344">
        <f t="shared" ref="F344:F349" si="77">PRODUCT(C344,E344)</f>
        <v>1.58203125</v>
      </c>
    </row>
    <row r="345" spans="1:7" x14ac:dyDescent="0.45">
      <c r="A345">
        <v>5</v>
      </c>
      <c r="B345" t="s">
        <v>162</v>
      </c>
      <c r="C345">
        <f>COUNTIFS(AnalizaCzyste[Moje zarobki są satysfakcjonujące.44],B345,AnalizaCzyste[Czy jesteś aktualnie pracownikiem naukowym lub dydaktycznym uczelni wyższej?],"*"&amp;"Tak"&amp;"*")</f>
        <v>2</v>
      </c>
      <c r="D345">
        <f t="shared" si="75"/>
        <v>10</v>
      </c>
      <c r="E345" s="46">
        <f t="shared" si="76"/>
        <v>0.19140625</v>
      </c>
      <c r="F345">
        <f t="shared" si="77"/>
        <v>0.3828125</v>
      </c>
    </row>
    <row r="346" spans="1:7" x14ac:dyDescent="0.45">
      <c r="A346">
        <v>4</v>
      </c>
      <c r="B346" t="s">
        <v>151</v>
      </c>
      <c r="C346">
        <f>COUNTIFS(AnalizaCzyste[Moje zarobki są satysfakcjonujące.44],B346,AnalizaCzyste[Czy jesteś aktualnie pracownikiem naukowym lub dydaktycznym uczelni wyższej?],"*"&amp;"Tak"&amp;"*")</f>
        <v>2</v>
      </c>
      <c r="D346">
        <f t="shared" si="75"/>
        <v>8</v>
      </c>
      <c r="E346" s="46">
        <f t="shared" si="76"/>
        <v>2.06640625</v>
      </c>
      <c r="F346">
        <f t="shared" si="77"/>
        <v>4.1328125</v>
      </c>
    </row>
    <row r="347" spans="1:7" x14ac:dyDescent="0.45">
      <c r="A347">
        <v>3</v>
      </c>
      <c r="B347" t="s">
        <v>128</v>
      </c>
      <c r="C347">
        <f>COUNTIFS(AnalizaCzyste[Moje zarobki są satysfakcjonujące.44],B347,AnalizaCzyste[Czy jesteś aktualnie pracownikiem naukowym lub dydaktycznym uczelni wyższej?],"*"&amp;"Tak"&amp;"*")</f>
        <v>1</v>
      </c>
      <c r="D347">
        <f t="shared" si="75"/>
        <v>3</v>
      </c>
      <c r="E347" s="46">
        <f t="shared" si="76"/>
        <v>5.94140625</v>
      </c>
      <c r="F347">
        <f t="shared" si="77"/>
        <v>5.94140625</v>
      </c>
    </row>
    <row r="348" spans="1:7" x14ac:dyDescent="0.45">
      <c r="A348">
        <v>2</v>
      </c>
      <c r="B348" t="s">
        <v>236</v>
      </c>
      <c r="C348">
        <f>COUNTIFS(AnalizaCzyste[Moje zarobki są satysfakcjonujące.44],B348,AnalizaCzyste[Czy jesteś aktualnie pracownikiem naukowym lub dydaktycznym uczelni wyższej?],"*"&amp;"Tak"&amp;"*")</f>
        <v>0</v>
      </c>
      <c r="D348">
        <f t="shared" si="75"/>
        <v>0</v>
      </c>
      <c r="E348" s="46">
        <f t="shared" si="76"/>
        <v>11.81640625</v>
      </c>
      <c r="F348">
        <f t="shared" si="77"/>
        <v>0</v>
      </c>
    </row>
    <row r="349" spans="1:7" x14ac:dyDescent="0.45">
      <c r="A349">
        <v>1</v>
      </c>
      <c r="B349" t="s">
        <v>129</v>
      </c>
      <c r="C349">
        <f>COUNTIFS(AnalizaCzyste[Moje zarobki są satysfakcjonujące.44],B349,AnalizaCzyste[Czy jesteś aktualnie pracownikiem naukowym lub dydaktycznym uczelni wyższej?],"*"&amp;"Tak"&amp;"*")</f>
        <v>1</v>
      </c>
      <c r="D349">
        <f t="shared" si="75"/>
        <v>1</v>
      </c>
      <c r="E349" s="46">
        <f t="shared" si="76"/>
        <v>19.69140625</v>
      </c>
      <c r="F349">
        <f t="shared" si="77"/>
        <v>19.69140625</v>
      </c>
    </row>
    <row r="350" spans="1:7" x14ac:dyDescent="0.45">
      <c r="A350" t="s">
        <v>2333</v>
      </c>
      <c r="B350" t="s">
        <v>132</v>
      </c>
      <c r="C350">
        <f>COUNTIFS(AnalizaCzyste[Moje zarobki są satysfakcjonujące.44],B350,AnalizaCzyste[Czy jesteś aktualnie pracownikiem naukowym lub dydaktycznym uczelni wyższej?],"*"&amp;"Tak"&amp;"*")</f>
        <v>0</v>
      </c>
      <c r="D350">
        <f t="shared" si="75"/>
        <v>0</v>
      </c>
    </row>
    <row r="351" spans="1:7" x14ac:dyDescent="0.45">
      <c r="B351" s="20" t="s">
        <v>2356</v>
      </c>
      <c r="C351" s="29">
        <f>SUM(C343:C350)</f>
        <v>16</v>
      </c>
      <c r="D351" s="46">
        <f>SUM(D343:D349)/C352</f>
        <v>5.4375</v>
      </c>
      <c r="E351" s="20" t="s">
        <v>2358</v>
      </c>
      <c r="F351" s="46">
        <f>SUM(F343:F350)/(C352-1)</f>
        <v>2.9291666666666667</v>
      </c>
      <c r="G351" s="20" t="s">
        <v>2354</v>
      </c>
    </row>
    <row r="352" spans="1:7" x14ac:dyDescent="0.45">
      <c r="B352" s="20" t="s">
        <v>2357</v>
      </c>
      <c r="C352">
        <f>C351-C350</f>
        <v>16</v>
      </c>
      <c r="D352" s="33">
        <f>D351/7</f>
        <v>0.7767857142857143</v>
      </c>
      <c r="F352" s="46">
        <f>F351^(1/2)</f>
        <v>1.7114808402861736</v>
      </c>
      <c r="G352" t="s">
        <v>2369</v>
      </c>
    </row>
    <row r="353" spans="1:7" x14ac:dyDescent="0.45">
      <c r="B353" s="20"/>
      <c r="D353" s="33"/>
      <c r="F353" s="46"/>
    </row>
    <row r="354" spans="1:7" x14ac:dyDescent="0.45">
      <c r="A354" s="29" t="s">
        <v>2387</v>
      </c>
      <c r="C354" t="s">
        <v>2353</v>
      </c>
      <c r="E354" s="20" t="s">
        <v>2367</v>
      </c>
      <c r="F354" s="20" t="s">
        <v>2368</v>
      </c>
    </row>
    <row r="355" spans="1:7" x14ac:dyDescent="0.45">
      <c r="A355">
        <v>7</v>
      </c>
      <c r="B355" t="s">
        <v>169</v>
      </c>
      <c r="C355">
        <f>COUNTIFS(AnalizaCzyste[Praca na ocenianej uczelni daje mi duże szanse rozwoju.45],B355,AnalizaCzyste[Czy jesteś aktualnie pracownikiem naukowym lub dydaktycznym uczelni wyższej?],"*"&amp;"Tak"&amp;"*")</f>
        <v>5</v>
      </c>
      <c r="D355">
        <f>PRODUCT(A355,C355)</f>
        <v>35</v>
      </c>
      <c r="E355" s="46">
        <f>(A355-$D$363)^2</f>
        <v>1.265625</v>
      </c>
      <c r="F355">
        <f>PRODUCT(C355,E355)</f>
        <v>6.328125</v>
      </c>
    </row>
    <row r="356" spans="1:7" x14ac:dyDescent="0.45">
      <c r="A356">
        <v>6</v>
      </c>
      <c r="B356" t="s">
        <v>150</v>
      </c>
      <c r="C356">
        <f>COUNTIFS(AnalizaCzyste[Praca na ocenianej uczelni daje mi duże szanse rozwoju.45],B356,AnalizaCzyste[Czy jesteś aktualnie pracownikiem naukowym lub dydaktycznym uczelni wyższej?],"*"&amp;"Tak"&amp;"*")</f>
        <v>8</v>
      </c>
      <c r="D356">
        <f t="shared" ref="D356:D362" si="78">PRODUCT(A356,C356)</f>
        <v>48</v>
      </c>
      <c r="E356" s="46">
        <f t="shared" ref="E356:E361" si="79">(A356-$D$363)^2</f>
        <v>1.5625E-2</v>
      </c>
      <c r="F356">
        <f t="shared" ref="F356:F361" si="80">PRODUCT(C356,E356)</f>
        <v>0.125</v>
      </c>
    </row>
    <row r="357" spans="1:7" x14ac:dyDescent="0.45">
      <c r="A357">
        <v>5</v>
      </c>
      <c r="B357" t="s">
        <v>162</v>
      </c>
      <c r="C357">
        <f>COUNTIFS(AnalizaCzyste[Praca na ocenianej uczelni daje mi duże szanse rozwoju.45],B357,AnalizaCzyste[Czy jesteś aktualnie pracownikiem naukowym lub dydaktycznym uczelni wyższej?],"*"&amp;"Tak"&amp;"*")</f>
        <v>1</v>
      </c>
      <c r="D357">
        <f t="shared" si="78"/>
        <v>5</v>
      </c>
      <c r="E357" s="46">
        <f t="shared" si="79"/>
        <v>0.765625</v>
      </c>
      <c r="F357">
        <f t="shared" si="80"/>
        <v>0.765625</v>
      </c>
    </row>
    <row r="358" spans="1:7" x14ac:dyDescent="0.45">
      <c r="A358">
        <v>4</v>
      </c>
      <c r="B358" t="s">
        <v>151</v>
      </c>
      <c r="C358">
        <f>COUNTIFS(AnalizaCzyste[Praca na ocenianej uczelni daje mi duże szanse rozwoju.45],B358,AnalizaCzyste[Czy jesteś aktualnie pracownikiem naukowym lub dydaktycznym uczelni wyższej?],"*"&amp;"Tak"&amp;"*")</f>
        <v>1</v>
      </c>
      <c r="D358">
        <f t="shared" si="78"/>
        <v>4</v>
      </c>
      <c r="E358" s="46">
        <f t="shared" si="79"/>
        <v>3.515625</v>
      </c>
      <c r="F358">
        <f t="shared" si="80"/>
        <v>3.515625</v>
      </c>
    </row>
    <row r="359" spans="1:7" x14ac:dyDescent="0.45">
      <c r="A359">
        <v>3</v>
      </c>
      <c r="B359" t="s">
        <v>128</v>
      </c>
      <c r="C359">
        <f>COUNTIFS(AnalizaCzyste[Praca na ocenianej uczelni daje mi duże szanse rozwoju.45],B359,AnalizaCzyste[Czy jesteś aktualnie pracownikiem naukowym lub dydaktycznym uczelni wyższej?],"*"&amp;"Tak"&amp;"*")</f>
        <v>0</v>
      </c>
      <c r="D359">
        <f t="shared" si="78"/>
        <v>0</v>
      </c>
      <c r="E359" s="46">
        <f t="shared" si="79"/>
        <v>8.265625</v>
      </c>
      <c r="F359">
        <f t="shared" si="80"/>
        <v>0</v>
      </c>
    </row>
    <row r="360" spans="1:7" x14ac:dyDescent="0.45">
      <c r="A360">
        <v>2</v>
      </c>
      <c r="B360" t="s">
        <v>236</v>
      </c>
      <c r="C360">
        <f>COUNTIFS(AnalizaCzyste[Praca na ocenianej uczelni daje mi duże szanse rozwoju.45],B360,AnalizaCzyste[Czy jesteś aktualnie pracownikiem naukowym lub dydaktycznym uczelni wyższej?],"*"&amp;"Tak"&amp;"*")</f>
        <v>1</v>
      </c>
      <c r="D360">
        <f t="shared" si="78"/>
        <v>2</v>
      </c>
      <c r="E360" s="46">
        <f t="shared" si="79"/>
        <v>15.015625</v>
      </c>
      <c r="F360">
        <f t="shared" si="80"/>
        <v>15.015625</v>
      </c>
    </row>
    <row r="361" spans="1:7" x14ac:dyDescent="0.45">
      <c r="A361">
        <v>1</v>
      </c>
      <c r="B361" t="s">
        <v>129</v>
      </c>
      <c r="C361">
        <f>COUNTIFS(AnalizaCzyste[Praca na ocenianej uczelni daje mi duże szanse rozwoju.45],B361,AnalizaCzyste[Czy jesteś aktualnie pracownikiem naukowym lub dydaktycznym uczelni wyższej?],"*"&amp;"Tak"&amp;"*")</f>
        <v>0</v>
      </c>
      <c r="D361">
        <f t="shared" si="78"/>
        <v>0</v>
      </c>
      <c r="E361" s="46">
        <f t="shared" si="79"/>
        <v>23.765625</v>
      </c>
      <c r="F361">
        <f t="shared" si="80"/>
        <v>0</v>
      </c>
    </row>
    <row r="362" spans="1:7" x14ac:dyDescent="0.45">
      <c r="A362" t="s">
        <v>2333</v>
      </c>
      <c r="B362" t="s">
        <v>132</v>
      </c>
      <c r="C362">
        <f>COUNTIFS(AnalizaCzyste[Praca na ocenianej uczelni daje mi duże szanse rozwoju.45],B362,AnalizaCzyste[Czy jesteś aktualnie pracownikiem naukowym lub dydaktycznym uczelni wyższej?],"*"&amp;"Tak"&amp;"*")</f>
        <v>0</v>
      </c>
      <c r="D362">
        <f t="shared" si="78"/>
        <v>0</v>
      </c>
    </row>
    <row r="363" spans="1:7" x14ac:dyDescent="0.45">
      <c r="B363" s="20" t="s">
        <v>2356</v>
      </c>
      <c r="C363" s="29">
        <f>SUM(C355:C362)</f>
        <v>16</v>
      </c>
      <c r="D363" s="46">
        <f>SUM(D355:D361)/C364</f>
        <v>5.875</v>
      </c>
      <c r="E363" s="20" t="s">
        <v>2358</v>
      </c>
      <c r="F363" s="46">
        <f>SUM(F355:F362)/(C364-1)</f>
        <v>1.7166666666666666</v>
      </c>
      <c r="G363" s="20" t="s">
        <v>2354</v>
      </c>
    </row>
    <row r="364" spans="1:7" x14ac:dyDescent="0.45">
      <c r="B364" s="20" t="s">
        <v>2357</v>
      </c>
      <c r="C364">
        <f>C363-C362</f>
        <v>16</v>
      </c>
      <c r="D364" s="33">
        <f>D363/7</f>
        <v>0.8392857142857143</v>
      </c>
      <c r="F364" s="46">
        <f>F363^(1/2)</f>
        <v>1.3102162671355697</v>
      </c>
      <c r="G364" t="s">
        <v>2369</v>
      </c>
    </row>
    <row r="365" spans="1:7" x14ac:dyDescent="0.45">
      <c r="B365" s="20"/>
      <c r="D365" s="33"/>
      <c r="F365" s="46"/>
    </row>
    <row r="366" spans="1:7" x14ac:dyDescent="0.45">
      <c r="A366" s="29" t="s">
        <v>2388</v>
      </c>
      <c r="C366" t="s">
        <v>2353</v>
      </c>
      <c r="E366" s="20" t="s">
        <v>2367</v>
      </c>
      <c r="F366" s="20" t="s">
        <v>2368</v>
      </c>
    </row>
    <row r="367" spans="1:7" x14ac:dyDescent="0.45">
      <c r="A367">
        <v>7</v>
      </c>
      <c r="B367" t="s">
        <v>169</v>
      </c>
      <c r="C367">
        <f>COUNTIFS(AnalizaCzyste[Wartość wykształcenia zdobywanego przez studentów ocenianej uczelni jest wysoka.46],B367,AnalizaCzyste[Czy jesteś aktualnie pracownikiem naukowym lub dydaktycznym uczelni wyższej?],"*"&amp;"Tak"&amp;"*")</f>
        <v>5</v>
      </c>
      <c r="D367">
        <f>PRODUCT(A367,C367)</f>
        <v>35</v>
      </c>
      <c r="E367" s="46">
        <f>(A367-$D$375)^2</f>
        <v>1.72265625</v>
      </c>
      <c r="F367">
        <f>PRODUCT(C367,E367)</f>
        <v>8.61328125</v>
      </c>
    </row>
    <row r="368" spans="1:7" x14ac:dyDescent="0.45">
      <c r="A368">
        <v>6</v>
      </c>
      <c r="B368" t="s">
        <v>150</v>
      </c>
      <c r="C368">
        <f>COUNTIFS(AnalizaCzyste[Wartość wykształcenia zdobywanego przez studentów ocenianej uczelni jest wysoka.46],B368,AnalizaCzyste[Czy jesteś aktualnie pracownikiem naukowym lub dydaktycznym uczelni wyższej?],"*"&amp;"Tak"&amp;"*")</f>
        <v>6</v>
      </c>
      <c r="D368">
        <f t="shared" ref="D368:D374" si="81">PRODUCT(A368,C368)</f>
        <v>36</v>
      </c>
      <c r="E368" s="46">
        <f t="shared" ref="E368:E373" si="82">(A368-$D$375)^2</f>
        <v>9.765625E-2</v>
      </c>
      <c r="F368">
        <f t="shared" ref="F368:F373" si="83">PRODUCT(C368,E368)</f>
        <v>0.5859375</v>
      </c>
    </row>
    <row r="369" spans="1:7" x14ac:dyDescent="0.45">
      <c r="A369">
        <v>5</v>
      </c>
      <c r="B369" t="s">
        <v>162</v>
      </c>
      <c r="C369">
        <f>COUNTIFS(AnalizaCzyste[Wartość wykształcenia zdobywanego przez studentów ocenianej uczelni jest wysoka.46],B369,AnalizaCzyste[Czy jesteś aktualnie pracownikiem naukowym lub dydaktycznym uczelni wyższej?],"*"&amp;"Tak"&amp;"*")</f>
        <v>1</v>
      </c>
      <c r="D369">
        <f t="shared" si="81"/>
        <v>5</v>
      </c>
      <c r="E369" s="46">
        <f t="shared" si="82"/>
        <v>0.47265625</v>
      </c>
      <c r="F369">
        <f t="shared" si="83"/>
        <v>0.47265625</v>
      </c>
    </row>
    <row r="370" spans="1:7" x14ac:dyDescent="0.45">
      <c r="A370">
        <v>4</v>
      </c>
      <c r="B370" t="s">
        <v>151</v>
      </c>
      <c r="C370">
        <f>COUNTIFS(AnalizaCzyste[Wartość wykształcenia zdobywanego przez studentów ocenianej uczelni jest wysoka.46],B370,AnalizaCzyste[Czy jesteś aktualnie pracownikiem naukowym lub dydaktycznym uczelni wyższej?],"*"&amp;"Tak"&amp;"*")</f>
        <v>3</v>
      </c>
      <c r="D370">
        <f t="shared" si="81"/>
        <v>12</v>
      </c>
      <c r="E370" s="46">
        <f t="shared" si="82"/>
        <v>2.84765625</v>
      </c>
      <c r="F370">
        <f t="shared" si="83"/>
        <v>8.54296875</v>
      </c>
    </row>
    <row r="371" spans="1:7" x14ac:dyDescent="0.45">
      <c r="A371">
        <v>3</v>
      </c>
      <c r="B371" t="s">
        <v>128</v>
      </c>
      <c r="C371">
        <f>COUNTIFS(AnalizaCzyste[Wartość wykształcenia zdobywanego przez studentów ocenianej uczelni jest wysoka.46],B371,AnalizaCzyste[Czy jesteś aktualnie pracownikiem naukowym lub dydaktycznym uczelni wyższej?],"*"&amp;"Tak"&amp;"*")</f>
        <v>1</v>
      </c>
      <c r="D371">
        <f t="shared" si="81"/>
        <v>3</v>
      </c>
      <c r="E371" s="46">
        <f t="shared" si="82"/>
        <v>7.22265625</v>
      </c>
      <c r="F371">
        <f t="shared" si="83"/>
        <v>7.22265625</v>
      </c>
    </row>
    <row r="372" spans="1:7" x14ac:dyDescent="0.45">
      <c r="A372">
        <v>2</v>
      </c>
      <c r="B372" t="s">
        <v>236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0</v>
      </c>
      <c r="D372">
        <f t="shared" si="81"/>
        <v>0</v>
      </c>
      <c r="E372" s="46">
        <f t="shared" si="82"/>
        <v>13.59765625</v>
      </c>
      <c r="F372">
        <f t="shared" si="83"/>
        <v>0</v>
      </c>
    </row>
    <row r="373" spans="1:7" x14ac:dyDescent="0.45">
      <c r="A373">
        <v>1</v>
      </c>
      <c r="B373" t="s">
        <v>129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0</v>
      </c>
      <c r="D373">
        <f t="shared" si="81"/>
        <v>0</v>
      </c>
      <c r="E373" s="46">
        <f t="shared" si="82"/>
        <v>21.97265625</v>
      </c>
      <c r="F373">
        <f t="shared" si="83"/>
        <v>0</v>
      </c>
    </row>
    <row r="374" spans="1:7" x14ac:dyDescent="0.45">
      <c r="A374" t="s">
        <v>2333</v>
      </c>
      <c r="B374" t="s">
        <v>132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0</v>
      </c>
      <c r="D374">
        <f t="shared" si="81"/>
        <v>0</v>
      </c>
    </row>
    <row r="375" spans="1:7" x14ac:dyDescent="0.45">
      <c r="B375" s="20" t="s">
        <v>2356</v>
      </c>
      <c r="C375" s="29">
        <f>SUM(C367:C374)</f>
        <v>16</v>
      </c>
      <c r="D375" s="46">
        <f>SUM(D367:D373)/C376</f>
        <v>5.6875</v>
      </c>
      <c r="E375" s="20" t="s">
        <v>2358</v>
      </c>
      <c r="F375" s="46">
        <f>SUM(F367:F374)/(C376-1)</f>
        <v>1.6958333333333333</v>
      </c>
      <c r="G375" s="20" t="s">
        <v>2354</v>
      </c>
    </row>
    <row r="376" spans="1:7" x14ac:dyDescent="0.45">
      <c r="B376" s="20" t="s">
        <v>2357</v>
      </c>
      <c r="C376">
        <f>C375-C374</f>
        <v>16</v>
      </c>
      <c r="D376" s="33">
        <f>D375/7</f>
        <v>0.8125</v>
      </c>
      <c r="F376" s="46">
        <f>F375^(1/2)</f>
        <v>1.3022416570411703</v>
      </c>
      <c r="G376" t="s">
        <v>2369</v>
      </c>
    </row>
    <row r="377" spans="1:7" x14ac:dyDescent="0.45">
      <c r="B377" s="20"/>
      <c r="D377" s="33"/>
      <c r="F377" s="46"/>
    </row>
    <row r="378" spans="1:7" x14ac:dyDescent="0.45">
      <c r="A378" s="29" t="s">
        <v>2389</v>
      </c>
      <c r="C378" t="s">
        <v>2353</v>
      </c>
      <c r="E378" s="20" t="s">
        <v>2367</v>
      </c>
      <c r="F378" s="20" t="s">
        <v>2368</v>
      </c>
    </row>
    <row r="379" spans="1:7" x14ac:dyDescent="0.45">
      <c r="A379">
        <v>7</v>
      </c>
      <c r="B379" t="s">
        <v>169</v>
      </c>
      <c r="C379">
        <f>COUNTIFS(AnalizaCzyste[Zdobyte na ocenianej uczelni wykształcenie ma pozytywny wpływ na zwiększenie zarobków absolwentów.47],B379,AnalizaCzyste[Czy jesteś aktualnie pracownikiem naukowym lub dydaktycznym uczelni wyższej?],"*"&amp;"Tak"&amp;"*")</f>
        <v>4</v>
      </c>
      <c r="D379">
        <f>PRODUCT(A379,C379)</f>
        <v>28</v>
      </c>
      <c r="E379" s="46">
        <f>(A379-$D$387)^2</f>
        <v>2.44140625</v>
      </c>
      <c r="F379">
        <f>PRODUCT(C379,E379)</f>
        <v>9.765625</v>
      </c>
    </row>
    <row r="380" spans="1:7" x14ac:dyDescent="0.45">
      <c r="A380">
        <v>6</v>
      </c>
      <c r="B380" t="s">
        <v>150</v>
      </c>
      <c r="C380">
        <f>COUNTIFS(AnalizaCzyste[Zdobyte na ocenianej uczelni wykształcenie ma pozytywny wpływ na zwiększenie zarobków absolwentów.47],B380,AnalizaCzyste[Czy jesteś aktualnie pracownikiem naukowym lub dydaktycznym uczelni wyższej?],"*"&amp;"Tak"&amp;"*")</f>
        <v>5</v>
      </c>
      <c r="D380">
        <f t="shared" ref="D380:D386" si="84">PRODUCT(A380,C380)</f>
        <v>30</v>
      </c>
      <c r="E380" s="46">
        <f t="shared" ref="E380:E385" si="85">(A380-$D$387)^2</f>
        <v>0.31640625</v>
      </c>
      <c r="F380">
        <f t="shared" ref="F380:F385" si="86">PRODUCT(C380,E380)</f>
        <v>1.58203125</v>
      </c>
    </row>
    <row r="381" spans="1:7" x14ac:dyDescent="0.45">
      <c r="A381">
        <v>5</v>
      </c>
      <c r="B381" t="s">
        <v>162</v>
      </c>
      <c r="C381">
        <f>COUNTIFS(AnalizaCzyste[Zdobyte na ocenianej uczelni wykształcenie ma pozytywny wpływ na zwiększenie zarobków absolwentów.47],B381,AnalizaCzyste[Czy jesteś aktualnie pracownikiem naukowym lub dydaktycznym uczelni wyższej?],"*"&amp;"Tak"&amp;"*")</f>
        <v>2</v>
      </c>
      <c r="D381">
        <f t="shared" si="84"/>
        <v>10</v>
      </c>
      <c r="E381" s="46">
        <f t="shared" si="85"/>
        <v>0.19140625</v>
      </c>
      <c r="F381">
        <f t="shared" si="86"/>
        <v>0.3828125</v>
      </c>
    </row>
    <row r="382" spans="1:7" x14ac:dyDescent="0.45">
      <c r="A382">
        <v>4</v>
      </c>
      <c r="B382" t="s">
        <v>151</v>
      </c>
      <c r="C382">
        <f>COUNTIFS(AnalizaCzyste[Zdobyte na ocenianej uczelni wykształcenie ma pozytywny wpływ na zwiększenie zarobków absolwentów.47],B382,AnalizaCzyste[Czy jesteś aktualnie pracownikiem naukowym lub dydaktycznym uczelni wyższej?],"*"&amp;"Tak"&amp;"*")</f>
        <v>4</v>
      </c>
      <c r="D382">
        <f t="shared" si="84"/>
        <v>16</v>
      </c>
      <c r="E382" s="46">
        <f t="shared" si="85"/>
        <v>2.06640625</v>
      </c>
      <c r="F382">
        <f t="shared" si="86"/>
        <v>8.265625</v>
      </c>
    </row>
    <row r="383" spans="1:7" x14ac:dyDescent="0.45">
      <c r="A383">
        <v>3</v>
      </c>
      <c r="B383" t="s">
        <v>128</v>
      </c>
      <c r="C383">
        <f>COUNTIFS(AnalizaCzyste[Zdobyte na ocenianej uczelni wykształcenie ma pozytywny wpływ na zwiększenie zarobków absolwentów.47],B383,AnalizaCzyste[Czy jesteś aktualnie pracownikiem naukowym lub dydaktycznym uczelni wyższej?],"*"&amp;"Tak"&amp;"*")</f>
        <v>1</v>
      </c>
      <c r="D383">
        <f t="shared" si="84"/>
        <v>3</v>
      </c>
      <c r="E383" s="46">
        <f t="shared" si="85"/>
        <v>5.94140625</v>
      </c>
      <c r="F383">
        <f t="shared" si="86"/>
        <v>5.94140625</v>
      </c>
    </row>
    <row r="384" spans="1:7" x14ac:dyDescent="0.45">
      <c r="A384">
        <v>2</v>
      </c>
      <c r="B384" t="s">
        <v>236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0</v>
      </c>
      <c r="D384">
        <f t="shared" si="84"/>
        <v>0</v>
      </c>
      <c r="E384" s="46">
        <f t="shared" si="85"/>
        <v>11.81640625</v>
      </c>
      <c r="F384">
        <f t="shared" si="86"/>
        <v>0</v>
      </c>
    </row>
    <row r="385" spans="1:7" x14ac:dyDescent="0.45">
      <c r="A385">
        <v>1</v>
      </c>
      <c r="B385" t="s">
        <v>129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0</v>
      </c>
      <c r="D385">
        <f t="shared" si="84"/>
        <v>0</v>
      </c>
      <c r="E385" s="46">
        <f t="shared" si="85"/>
        <v>19.69140625</v>
      </c>
      <c r="F385">
        <f t="shared" si="86"/>
        <v>0</v>
      </c>
    </row>
    <row r="386" spans="1:7" x14ac:dyDescent="0.45">
      <c r="A386" t="s">
        <v>2333</v>
      </c>
      <c r="B386" t="s">
        <v>132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0</v>
      </c>
      <c r="D386">
        <f t="shared" si="84"/>
        <v>0</v>
      </c>
    </row>
    <row r="387" spans="1:7" x14ac:dyDescent="0.45">
      <c r="B387" s="20" t="s">
        <v>2356</v>
      </c>
      <c r="C387" s="29">
        <f>SUM(C379:C386)</f>
        <v>16</v>
      </c>
      <c r="D387" s="46">
        <f>SUM(D379:D385)/C388</f>
        <v>5.4375</v>
      </c>
      <c r="E387" s="20" t="s">
        <v>2358</v>
      </c>
      <c r="F387" s="46">
        <f>SUM(F379:F386)/(C388-1)</f>
        <v>1.7291666666666667</v>
      </c>
      <c r="G387" s="20" t="s">
        <v>2354</v>
      </c>
    </row>
    <row r="388" spans="1:7" x14ac:dyDescent="0.45">
      <c r="B388" s="20" t="s">
        <v>2357</v>
      </c>
      <c r="C388">
        <f>C387-C386</f>
        <v>16</v>
      </c>
      <c r="D388" s="33">
        <f>D387/7</f>
        <v>0.7767857142857143</v>
      </c>
      <c r="F388" s="46">
        <f>F387^(1/2)</f>
        <v>1.3149778198382918</v>
      </c>
      <c r="G388" t="s">
        <v>2369</v>
      </c>
    </row>
    <row r="389" spans="1:7" x14ac:dyDescent="0.45">
      <c r="B389" s="20"/>
      <c r="D389" s="33"/>
      <c r="F389" s="46"/>
    </row>
    <row r="390" spans="1:7" x14ac:dyDescent="0.45">
      <c r="A390" s="29" t="s">
        <v>2390</v>
      </c>
      <c r="C390" t="s">
        <v>2353</v>
      </c>
      <c r="E390" s="20" t="s">
        <v>2367</v>
      </c>
      <c r="F390" s="20" t="s">
        <v>2368</v>
      </c>
    </row>
    <row r="391" spans="1:7" x14ac:dyDescent="0.45">
      <c r="A391">
        <v>7</v>
      </c>
      <c r="B391" t="s">
        <v>169</v>
      </c>
      <c r="C391">
        <f>COUNTIFS(AnalizaCzyste[Ogólny poziom mojej satysfakcji z jakości usług edukacyjnych ocenianej uczelni jest wysoki.],B391,AnalizaCzyste[Czy jesteś przedstawicielem władz uczelni z grupy rektorów, prorektorów, dziekanów, prodziekanów, członków senatu lub członków rady uczelni?],"*"&amp;"Tak"&amp;"*")</f>
        <v>1</v>
      </c>
      <c r="D391">
        <f>PRODUCT(A391,C391)</f>
        <v>7</v>
      </c>
      <c r="E391" s="46">
        <f>(A391-$D$399)^2</f>
        <v>1.4400000000000004</v>
      </c>
      <c r="F391">
        <f>PRODUCT(C391,E391)</f>
        <v>1.4400000000000004</v>
      </c>
    </row>
    <row r="392" spans="1:7" x14ac:dyDescent="0.45">
      <c r="A392">
        <v>6</v>
      </c>
      <c r="B392" t="s">
        <v>150</v>
      </c>
      <c r="C392">
        <f>COUNTIFS(AnalizaCzyste[Ogólny poziom mojej satysfakcji z jakości usług edukacyjnych ocenianej uczelni jest wysoki.],B392,AnalizaCzyste[Czy jesteś przedstawicielem władz uczelni z grupy rektorów, prorektorów, dziekanów, prodziekanów, członków senatu lub członków rady uczelni?],"*"&amp;"Tak"&amp;"*")</f>
        <v>2</v>
      </c>
      <c r="D392">
        <f t="shared" ref="D392:D398" si="87">PRODUCT(A392,C392)</f>
        <v>12</v>
      </c>
      <c r="E392" s="46">
        <f t="shared" ref="E392:E397" si="88">(A392-$D$399)^2</f>
        <v>4.000000000000007E-2</v>
      </c>
      <c r="F392">
        <f t="shared" ref="F392:F397" si="89">PRODUCT(C392,E392)</f>
        <v>8.000000000000014E-2</v>
      </c>
    </row>
    <row r="393" spans="1:7" x14ac:dyDescent="0.45">
      <c r="A393">
        <v>5</v>
      </c>
      <c r="B393" t="s">
        <v>162</v>
      </c>
      <c r="C393">
        <f>COUNTIFS(AnalizaCzyste[Ogólny poziom mojej satysfakcji z jakości usług edukacyjnych ocenianej uczelni jest wysoki.],B393,AnalizaCzyste[Czy jesteś przedstawicielem władz uczelni z grupy rektorów, prorektorów, dziekanów, prodziekanów, członków senatu lub członków rady uczelni?],"*"&amp;"Tak"&amp;"*")</f>
        <v>2</v>
      </c>
      <c r="D393">
        <f t="shared" si="87"/>
        <v>10</v>
      </c>
      <c r="E393" s="46">
        <f t="shared" si="88"/>
        <v>0.63999999999999968</v>
      </c>
      <c r="F393">
        <f t="shared" si="89"/>
        <v>1.2799999999999994</v>
      </c>
    </row>
    <row r="394" spans="1:7" x14ac:dyDescent="0.45">
      <c r="A394">
        <v>4</v>
      </c>
      <c r="B394" t="s">
        <v>151</v>
      </c>
      <c r="C394">
        <f>COUNTIFS(AnalizaCzyste[Ogólny poziom mojej satysfakcji z jakości usług edukacyjnych ocenianej uczelni jest wysoki.],B394,AnalizaCzyste[Czy jesteś przedstawicielem władz uczelni z grupy rektorów, prorektorów, dziekanów, prodziekanów, członków senatu lub członków rady uczelni?],"*"&amp;"Tak"&amp;"*")</f>
        <v>0</v>
      </c>
      <c r="D394">
        <f t="shared" si="87"/>
        <v>0</v>
      </c>
      <c r="E394" s="46">
        <f t="shared" si="88"/>
        <v>3.2399999999999993</v>
      </c>
      <c r="F394">
        <f t="shared" si="89"/>
        <v>0</v>
      </c>
    </row>
    <row r="395" spans="1:7" x14ac:dyDescent="0.45">
      <c r="A395">
        <v>3</v>
      </c>
      <c r="B395" t="s">
        <v>128</v>
      </c>
      <c r="C395">
        <f>COUNTIFS(AnalizaCzyste[Ogólny poziom mojej satysfakcji z jakości usług edukacyjnych ocenianej uczelni jest wysoki.],B395,AnalizaCzyste[Czy jesteś przedstawicielem władz uczelni z grupy rektorów, prorektorów, dziekanów, prodziekanów, członków senatu lub członków rady uczelni?],"*"&amp;"Tak"&amp;"*")</f>
        <v>0</v>
      </c>
      <c r="D395">
        <f t="shared" si="87"/>
        <v>0</v>
      </c>
      <c r="E395" s="46">
        <f t="shared" si="88"/>
        <v>7.839999999999999</v>
      </c>
      <c r="F395">
        <f t="shared" si="89"/>
        <v>0</v>
      </c>
    </row>
    <row r="396" spans="1:7" x14ac:dyDescent="0.45">
      <c r="A396">
        <v>2</v>
      </c>
      <c r="B396" t="s">
        <v>236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0</v>
      </c>
      <c r="D396">
        <f t="shared" si="87"/>
        <v>0</v>
      </c>
      <c r="E396" s="46">
        <f t="shared" si="88"/>
        <v>14.44</v>
      </c>
      <c r="F396">
        <f t="shared" si="89"/>
        <v>0</v>
      </c>
    </row>
    <row r="397" spans="1:7" x14ac:dyDescent="0.45">
      <c r="A397">
        <v>1</v>
      </c>
      <c r="B397" t="s">
        <v>129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0</v>
      </c>
      <c r="D397">
        <f t="shared" si="87"/>
        <v>0</v>
      </c>
      <c r="E397" s="46">
        <f t="shared" si="88"/>
        <v>23.04</v>
      </c>
      <c r="F397">
        <f t="shared" si="89"/>
        <v>0</v>
      </c>
    </row>
    <row r="398" spans="1:7" x14ac:dyDescent="0.45">
      <c r="A398" t="s">
        <v>2333</v>
      </c>
      <c r="B398" t="s">
        <v>132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0</v>
      </c>
      <c r="D398">
        <f t="shared" si="87"/>
        <v>0</v>
      </c>
    </row>
    <row r="399" spans="1:7" x14ac:dyDescent="0.45">
      <c r="B399" s="20" t="s">
        <v>2356</v>
      </c>
      <c r="C399" s="29">
        <f>SUM(C391:C398)</f>
        <v>5</v>
      </c>
      <c r="D399" s="46">
        <f>SUM(D391:D397)/C400</f>
        <v>5.8</v>
      </c>
      <c r="E399" s="20" t="s">
        <v>2358</v>
      </c>
      <c r="F399" s="46">
        <f>SUM(F391:F398)/(C400-1)</f>
        <v>0.7</v>
      </c>
      <c r="G399" s="20" t="s">
        <v>2354</v>
      </c>
    </row>
    <row r="400" spans="1:7" x14ac:dyDescent="0.45">
      <c r="B400" s="20" t="s">
        <v>2357</v>
      </c>
      <c r="C400">
        <f>C399-C398</f>
        <v>5</v>
      </c>
      <c r="D400" s="33">
        <f>D399/7</f>
        <v>0.82857142857142851</v>
      </c>
      <c r="F400" s="46">
        <f>F399^(1/2)</f>
        <v>0.83666002653407556</v>
      </c>
      <c r="G400" t="s">
        <v>2369</v>
      </c>
    </row>
    <row r="401" spans="1:7" x14ac:dyDescent="0.45">
      <c r="B401" s="20"/>
      <c r="D401" s="33"/>
      <c r="F401" s="46"/>
    </row>
    <row r="402" spans="1:7" x14ac:dyDescent="0.45">
      <c r="A402" s="29" t="s">
        <v>2362</v>
      </c>
      <c r="C402" t="s">
        <v>2353</v>
      </c>
      <c r="E402" s="20" t="s">
        <v>2367</v>
      </c>
      <c r="F402" s="20" t="s">
        <v>2368</v>
      </c>
    </row>
    <row r="403" spans="1:7" x14ac:dyDescent="0.45">
      <c r="A403">
        <v>7</v>
      </c>
      <c r="B403" t="s">
        <v>169</v>
      </c>
      <c r="C403">
        <f>COUNTIFS(AnalizaCzyste[Efekty działań ocenianej uczelni na rzesz jakości edukacji są dobre],B403,AnalizaCzyste[Czy jesteś przedstawicielem władz uczelni z grupy rektorów, prorektorów, dziekanów, prodziekanów, członków senatu lub członków rady uczelni?],"*"&amp;"Tak"&amp;"*")</f>
        <v>1</v>
      </c>
      <c r="D403">
        <f>PRODUCT(A403,C403)</f>
        <v>7</v>
      </c>
      <c r="E403" s="46">
        <f>(A403-$D$411)^2</f>
        <v>1.4400000000000004</v>
      </c>
      <c r="F403">
        <f>PRODUCT(C403,E403)</f>
        <v>1.4400000000000004</v>
      </c>
    </row>
    <row r="404" spans="1:7" x14ac:dyDescent="0.45">
      <c r="A404">
        <v>6</v>
      </c>
      <c r="B404" t="s">
        <v>150</v>
      </c>
      <c r="C404">
        <f>COUNTIFS(AnalizaCzyste[Efekty działań ocenianej uczelni na rzesz jakości edukacji są dobre],B404,AnalizaCzyste[Czy jesteś przedstawicielem władz uczelni z grupy rektorów, prorektorów, dziekanów, prodziekanów, członków senatu lub członków rady uczelni?],"*"&amp;"Tak"&amp;"*")</f>
        <v>2</v>
      </c>
      <c r="D404">
        <f t="shared" ref="D404:D410" si="90">PRODUCT(A404,C404)</f>
        <v>12</v>
      </c>
      <c r="E404" s="46">
        <f t="shared" ref="E404:E409" si="91">(A404-$D$411)^2</f>
        <v>4.000000000000007E-2</v>
      </c>
      <c r="F404">
        <f t="shared" ref="F404:F409" si="92">PRODUCT(C404,E404)</f>
        <v>8.000000000000014E-2</v>
      </c>
    </row>
    <row r="405" spans="1:7" x14ac:dyDescent="0.45">
      <c r="A405">
        <v>5</v>
      </c>
      <c r="B405" t="s">
        <v>162</v>
      </c>
      <c r="C405">
        <f>COUNTIFS(AnalizaCzyste[Efekty działań ocenianej uczelni na rzesz jakości edukacji są dobre],B405,AnalizaCzyste[Czy jesteś przedstawicielem władz uczelni z grupy rektorów, prorektorów, dziekanów, prodziekanów, członków senatu lub członków rady uczelni?],"*"&amp;"Tak"&amp;"*")</f>
        <v>2</v>
      </c>
      <c r="D405">
        <f t="shared" si="90"/>
        <v>10</v>
      </c>
      <c r="E405" s="46">
        <f t="shared" si="91"/>
        <v>0.63999999999999968</v>
      </c>
      <c r="F405">
        <f t="shared" si="92"/>
        <v>1.2799999999999994</v>
      </c>
    </row>
    <row r="406" spans="1:7" x14ac:dyDescent="0.45">
      <c r="A406">
        <v>4</v>
      </c>
      <c r="B406" t="s">
        <v>151</v>
      </c>
      <c r="C406">
        <f>COUNTIFS(AnalizaCzyste[Efekty działań ocenianej uczelni na rzesz jakości edukacji są dobre],B406,AnalizaCzyste[Czy jesteś przedstawicielem władz uczelni z grupy rektorów, prorektorów, dziekanów, prodziekanów, członków senatu lub członków rady uczelni?],"*"&amp;"Tak"&amp;"*")</f>
        <v>0</v>
      </c>
      <c r="D406">
        <f t="shared" si="90"/>
        <v>0</v>
      </c>
      <c r="E406" s="46">
        <f t="shared" si="91"/>
        <v>3.2399999999999993</v>
      </c>
      <c r="F406">
        <f t="shared" si="92"/>
        <v>0</v>
      </c>
    </row>
    <row r="407" spans="1:7" x14ac:dyDescent="0.45">
      <c r="A407">
        <v>3</v>
      </c>
      <c r="B407" t="s">
        <v>128</v>
      </c>
      <c r="C407">
        <f>COUNTIFS(AnalizaCzyste[Efekty działań ocenianej uczelni na rzesz jakości edukacji są dobre],B407,AnalizaCzyste[Czy jesteś przedstawicielem władz uczelni z grupy rektorów, prorektorów, dziekanów, prodziekanów, członków senatu lub członków rady uczelni?],"*"&amp;"Tak"&amp;"*")</f>
        <v>0</v>
      </c>
      <c r="D407">
        <f t="shared" si="90"/>
        <v>0</v>
      </c>
      <c r="E407" s="46">
        <f t="shared" si="91"/>
        <v>7.839999999999999</v>
      </c>
      <c r="F407">
        <f t="shared" si="92"/>
        <v>0</v>
      </c>
    </row>
    <row r="408" spans="1:7" x14ac:dyDescent="0.45">
      <c r="A408">
        <v>2</v>
      </c>
      <c r="B408" t="s">
        <v>236</v>
      </c>
      <c r="C408">
        <f>COUNTIFS(AnalizaCzyste[Efekty działań ocenianej uczelni na rzesz jakości edukacji są dobre],B408,AnalizaCzyste[Czy jesteś przedstawicielem władz uczelni z grupy rektorów, prorektorów, dziekanów, prodziekanów, członków senatu lub członków rady uczelni?],"*"&amp;"Tak"&amp;"*")</f>
        <v>0</v>
      </c>
      <c r="D408">
        <f t="shared" si="90"/>
        <v>0</v>
      </c>
      <c r="E408" s="46">
        <f t="shared" si="91"/>
        <v>14.44</v>
      </c>
      <c r="F408">
        <f t="shared" si="92"/>
        <v>0</v>
      </c>
    </row>
    <row r="409" spans="1:7" x14ac:dyDescent="0.45">
      <c r="A409">
        <v>1</v>
      </c>
      <c r="B409" t="s">
        <v>129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0</v>
      </c>
      <c r="D409">
        <f t="shared" si="90"/>
        <v>0</v>
      </c>
      <c r="E409" s="46">
        <f t="shared" si="91"/>
        <v>23.04</v>
      </c>
      <c r="F409">
        <f t="shared" si="92"/>
        <v>0</v>
      </c>
    </row>
    <row r="410" spans="1:7" x14ac:dyDescent="0.45">
      <c r="A410" t="s">
        <v>2333</v>
      </c>
      <c r="B410" t="s">
        <v>132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0</v>
      </c>
      <c r="D410">
        <f t="shared" si="90"/>
        <v>0</v>
      </c>
    </row>
    <row r="411" spans="1:7" x14ac:dyDescent="0.45">
      <c r="B411" s="20" t="s">
        <v>2356</v>
      </c>
      <c r="C411" s="29">
        <f>SUM(C403:C410)</f>
        <v>5</v>
      </c>
      <c r="D411" s="46">
        <f>SUM(D403:D409)/C412</f>
        <v>5.8</v>
      </c>
      <c r="E411" s="20" t="s">
        <v>2358</v>
      </c>
      <c r="F411" s="46">
        <f>SUM(F403:F410)/(C412-1)</f>
        <v>0.7</v>
      </c>
      <c r="G411" s="20" t="s">
        <v>2354</v>
      </c>
    </row>
    <row r="412" spans="1:7" x14ac:dyDescent="0.45">
      <c r="B412" s="20" t="s">
        <v>2357</v>
      </c>
      <c r="C412">
        <f>C411-C410</f>
        <v>5</v>
      </c>
      <c r="D412" s="33">
        <f>D411/7</f>
        <v>0.82857142857142851</v>
      </c>
      <c r="F412" s="46">
        <f>F411^(1/2)</f>
        <v>0.83666002653407556</v>
      </c>
      <c r="G412" t="s">
        <v>2369</v>
      </c>
    </row>
    <row r="413" spans="1:7" x14ac:dyDescent="0.45">
      <c r="B413" s="20"/>
      <c r="D413" s="33"/>
      <c r="F413" s="46"/>
    </row>
    <row r="414" spans="1:7" x14ac:dyDescent="0.45">
      <c r="A414" s="29" t="s">
        <v>2391</v>
      </c>
      <c r="C414" t="s">
        <v>2353</v>
      </c>
      <c r="E414" s="20" t="s">
        <v>2367</v>
      </c>
      <c r="F414" s="20" t="s">
        <v>2368</v>
      </c>
    </row>
    <row r="415" spans="1:7" x14ac:dyDescent="0.45">
      <c r="A415">
        <v>7</v>
      </c>
      <c r="B415" t="s">
        <v>169</v>
      </c>
      <c r="C415">
        <f>COUNTIFS(AnalizaCzyste[Wartość wykształcenia zdobywanego przez studentów na ocenianej uczelni jest wysoka.],B415,AnalizaCzyste[Czy jesteś przedstawicielem władz uczelni z grupy rektorów, prorektorów, dziekanów, prodziekanów, członków senatu lub członków rady uczelni?],"*"&amp;"Tak"&amp;"*")</f>
        <v>1</v>
      </c>
      <c r="D415">
        <f>PRODUCT(A415,C415)</f>
        <v>7</v>
      </c>
      <c r="E415" s="46">
        <f>(A415-$D$423)^2</f>
        <v>1</v>
      </c>
      <c r="F415">
        <f>PRODUCT(C415,E415)</f>
        <v>1</v>
      </c>
    </row>
    <row r="416" spans="1:7" x14ac:dyDescent="0.45">
      <c r="A416">
        <v>6</v>
      </c>
      <c r="B416" t="s">
        <v>150</v>
      </c>
      <c r="C416">
        <f>COUNTIFS(AnalizaCzyste[Wartość wykształcenia zdobywanego przez studentów na ocenianej uczelni jest wysoka.],B416,AnalizaCzyste[Czy jesteś przedstawicielem władz uczelni z grupy rektorów, prorektorów, dziekanów, prodziekanów, członków senatu lub członków rady uczelni?],"*"&amp;"Tak"&amp;"*")</f>
        <v>3</v>
      </c>
      <c r="D416">
        <f t="shared" ref="D416:D422" si="93">PRODUCT(A416,C416)</f>
        <v>18</v>
      </c>
      <c r="E416" s="46">
        <f t="shared" ref="E416:E421" si="94">(A416-$D$423)^2</f>
        <v>0</v>
      </c>
      <c r="F416">
        <f t="shared" ref="F416:F421" si="95">PRODUCT(C416,E416)</f>
        <v>0</v>
      </c>
    </row>
    <row r="417" spans="1:7" x14ac:dyDescent="0.45">
      <c r="A417">
        <v>5</v>
      </c>
      <c r="B417" t="s">
        <v>162</v>
      </c>
      <c r="C417">
        <f>COUNTIFS(AnalizaCzyste[Wartość wykształcenia zdobywanego przez studentów na ocenianej uczelni jest wysoka.],B417,AnalizaCzyste[Czy jesteś przedstawicielem władz uczelni z grupy rektorów, prorektorów, dziekanów, prodziekanów, członków senatu lub członków rady uczelni?],"*"&amp;"Tak"&amp;"*")</f>
        <v>1</v>
      </c>
      <c r="D417">
        <f t="shared" si="93"/>
        <v>5</v>
      </c>
      <c r="E417" s="46">
        <f t="shared" si="94"/>
        <v>1</v>
      </c>
      <c r="F417">
        <f t="shared" si="95"/>
        <v>1</v>
      </c>
    </row>
    <row r="418" spans="1:7" x14ac:dyDescent="0.45">
      <c r="A418">
        <v>4</v>
      </c>
      <c r="B418" t="s">
        <v>151</v>
      </c>
      <c r="C418">
        <f>COUNTIFS(AnalizaCzyste[Wartość wykształcenia zdobywanego przez studentów na ocenianej uczelni jest wysoka.],B418,AnalizaCzyste[Czy jesteś przedstawicielem władz uczelni z grupy rektorów, prorektorów, dziekanów, prodziekanów, członków senatu lub członków rady uczelni?],"*"&amp;"Tak"&amp;"*")</f>
        <v>0</v>
      </c>
      <c r="D418">
        <f t="shared" si="93"/>
        <v>0</v>
      </c>
      <c r="E418" s="46">
        <f t="shared" si="94"/>
        <v>4</v>
      </c>
      <c r="F418">
        <f t="shared" si="95"/>
        <v>0</v>
      </c>
    </row>
    <row r="419" spans="1:7" x14ac:dyDescent="0.45">
      <c r="A419">
        <v>3</v>
      </c>
      <c r="B419" t="s">
        <v>128</v>
      </c>
      <c r="C419">
        <f>COUNTIFS(AnalizaCzyste[Wartość wykształcenia zdobywanego przez studentów na ocenianej uczelni jest wysoka.],B419,AnalizaCzyste[Czy jesteś przedstawicielem władz uczelni z grupy rektorów, prorektorów, dziekanów, prodziekanów, członków senatu lub członków rady uczelni?],"*"&amp;"Tak"&amp;"*")</f>
        <v>0</v>
      </c>
      <c r="D419">
        <f t="shared" si="93"/>
        <v>0</v>
      </c>
      <c r="E419" s="46">
        <f t="shared" si="94"/>
        <v>9</v>
      </c>
      <c r="F419">
        <f t="shared" si="95"/>
        <v>0</v>
      </c>
    </row>
    <row r="420" spans="1:7" x14ac:dyDescent="0.45">
      <c r="A420">
        <v>2</v>
      </c>
      <c r="B420" t="s">
        <v>236</v>
      </c>
      <c r="C420">
        <f>COUNTIFS(AnalizaCzyste[Wartość wykształcenia zdobywanego przez studentów na ocenianej uczelni jest wysoka.],B420,AnalizaCzyste[Czy jesteś przedstawicielem władz uczelni z grupy rektorów, prorektorów, dziekanów, prodziekanów, członków senatu lub członków rady uczelni?],"*"&amp;"Tak"&amp;"*")</f>
        <v>0</v>
      </c>
      <c r="D420">
        <f t="shared" si="93"/>
        <v>0</v>
      </c>
      <c r="E420" s="46">
        <f t="shared" si="94"/>
        <v>16</v>
      </c>
      <c r="F420">
        <f t="shared" si="95"/>
        <v>0</v>
      </c>
    </row>
    <row r="421" spans="1:7" x14ac:dyDescent="0.45">
      <c r="A421">
        <v>1</v>
      </c>
      <c r="B421" t="s">
        <v>129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0</v>
      </c>
      <c r="D421">
        <f t="shared" si="93"/>
        <v>0</v>
      </c>
      <c r="E421" s="46">
        <f t="shared" si="94"/>
        <v>25</v>
      </c>
      <c r="F421">
        <f t="shared" si="95"/>
        <v>0</v>
      </c>
    </row>
    <row r="422" spans="1:7" x14ac:dyDescent="0.45">
      <c r="A422" t="s">
        <v>2333</v>
      </c>
      <c r="B422" t="s">
        <v>132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0</v>
      </c>
      <c r="D422">
        <f t="shared" si="93"/>
        <v>0</v>
      </c>
    </row>
    <row r="423" spans="1:7" x14ac:dyDescent="0.45">
      <c r="B423" s="20" t="s">
        <v>2356</v>
      </c>
      <c r="C423" s="29">
        <f>SUM(C415:C422)</f>
        <v>5</v>
      </c>
      <c r="D423" s="46">
        <f>SUM(D415:D421)/C424</f>
        <v>6</v>
      </c>
      <c r="E423" s="20" t="s">
        <v>2358</v>
      </c>
      <c r="F423" s="46">
        <f>SUM(F415:F422)/(C424-1)</f>
        <v>0.5</v>
      </c>
      <c r="G423" s="20" t="s">
        <v>2354</v>
      </c>
    </row>
    <row r="424" spans="1:7" x14ac:dyDescent="0.45">
      <c r="B424" s="20" t="s">
        <v>2357</v>
      </c>
      <c r="C424">
        <f>C423-C422</f>
        <v>5</v>
      </c>
      <c r="D424" s="33">
        <f>D423/7</f>
        <v>0.8571428571428571</v>
      </c>
      <c r="F424" s="46">
        <f>F423^(1/2)</f>
        <v>0.70710678118654757</v>
      </c>
      <c r="G424" t="s">
        <v>2369</v>
      </c>
    </row>
    <row r="425" spans="1:7" x14ac:dyDescent="0.45">
      <c r="B425" s="20"/>
      <c r="D425" s="33"/>
      <c r="F425" s="46"/>
    </row>
    <row r="426" spans="1:7" x14ac:dyDescent="0.45">
      <c r="A426" s="29" t="s">
        <v>2392</v>
      </c>
      <c r="C426" t="s">
        <v>2353</v>
      </c>
      <c r="E426" s="20" t="s">
        <v>2367</v>
      </c>
      <c r="F426" s="20" t="s">
        <v>2368</v>
      </c>
    </row>
    <row r="427" spans="1:7" x14ac:dyDescent="0.45">
      <c r="A427">
        <v>7</v>
      </c>
      <c r="B427" t="s">
        <v>169</v>
      </c>
      <c r="C427">
        <f>COUNTIFS(AnalizaCzyste[Zdobyte przez studentów ocenianej uczelni wykształcenie miało/ma pozytywny wpływ na ich zarobki.],B427,AnalizaCzyste[Czy jesteś przedstawicielem władz uczelni z grupy rektorów, prorektorów, dziekanów, prodziekanów, członków senatu lub członków rady uczelni?],"*"&amp;"Tak"&amp;"*")</f>
        <v>1</v>
      </c>
      <c r="D427">
        <f>PRODUCT(A427,C427)</f>
        <v>7</v>
      </c>
      <c r="E427" s="46">
        <f>(A427-$D$435)^2</f>
        <v>1.9600000000000011</v>
      </c>
      <c r="F427">
        <f>PRODUCT(C427,E427)</f>
        <v>1.9600000000000011</v>
      </c>
    </row>
    <row r="428" spans="1:7" x14ac:dyDescent="0.45">
      <c r="A428">
        <v>6</v>
      </c>
      <c r="B428" t="s">
        <v>150</v>
      </c>
      <c r="C428">
        <f>COUNTIFS(AnalizaCzyste[Zdobyte przez studentów ocenianej uczelni wykształcenie miało/ma pozytywny wpływ na ich zarobki.],B428,AnalizaCzyste[Czy jesteś przedstawicielem władz uczelni z grupy rektorów, prorektorów, dziekanów, prodziekanów, członków senatu lub członków rady uczelni?],"*"&amp;"Tak"&amp;"*")</f>
        <v>2</v>
      </c>
      <c r="D428">
        <f t="shared" ref="D428:D434" si="96">PRODUCT(A428,C428)</f>
        <v>12</v>
      </c>
      <c r="E428" s="46">
        <f t="shared" ref="E428:E433" si="97">(A428-$D$435)^2</f>
        <v>0.16000000000000028</v>
      </c>
      <c r="F428">
        <f t="shared" ref="F428:F433" si="98">PRODUCT(C428,E428)</f>
        <v>0.32000000000000056</v>
      </c>
    </row>
    <row r="429" spans="1:7" x14ac:dyDescent="0.45">
      <c r="A429">
        <v>5</v>
      </c>
      <c r="B429" t="s">
        <v>162</v>
      </c>
      <c r="C429">
        <f>COUNTIFS(AnalizaCzyste[Zdobyte przez studentów ocenianej uczelni wykształcenie miało/ma pozytywny wpływ na ich zarobki.],B429,AnalizaCzyste[Czy jesteś przedstawicielem władz uczelni z grupy rektorów, prorektorów, dziekanów, prodziekanów, członków senatu lub członków rady uczelni?],"*"&amp;"Tak"&amp;"*")</f>
        <v>1</v>
      </c>
      <c r="D429">
        <f t="shared" si="96"/>
        <v>5</v>
      </c>
      <c r="E429" s="46">
        <f t="shared" si="97"/>
        <v>0.3599999999999996</v>
      </c>
      <c r="F429">
        <f t="shared" si="98"/>
        <v>0.3599999999999996</v>
      </c>
    </row>
    <row r="430" spans="1:7" x14ac:dyDescent="0.45">
      <c r="A430">
        <v>4</v>
      </c>
      <c r="B430" t="s">
        <v>151</v>
      </c>
      <c r="C430">
        <f>COUNTIFS(AnalizaCzyste[Zdobyte przez studentów ocenianej uczelni wykształcenie miało/ma pozytywny wpływ na ich zarobki.],B430,AnalizaCzyste[Czy jesteś przedstawicielem władz uczelni z grupy rektorów, prorektorów, dziekanów, prodziekanów, członków senatu lub członków rady uczelni?],"*"&amp;"Tak"&amp;"*")</f>
        <v>1</v>
      </c>
      <c r="D430">
        <f t="shared" si="96"/>
        <v>4</v>
      </c>
      <c r="E430" s="46">
        <f t="shared" si="97"/>
        <v>2.5599999999999987</v>
      </c>
      <c r="F430">
        <f t="shared" si="98"/>
        <v>2.5599999999999987</v>
      </c>
    </row>
    <row r="431" spans="1:7" x14ac:dyDescent="0.45">
      <c r="A431">
        <v>3</v>
      </c>
      <c r="B431" t="s">
        <v>128</v>
      </c>
      <c r="C431">
        <f>COUNTIFS(AnalizaCzyste[Zdobyte przez studentów ocenianej uczelni wykształcenie miało/ma pozytywny wpływ na ich zarobki.],B431,AnalizaCzyste[Czy jesteś przedstawicielem władz uczelni z grupy rektorów, prorektorów, dziekanów, prodziekanów, członków senatu lub członków rady uczelni?],"*"&amp;"Tak"&amp;"*")</f>
        <v>0</v>
      </c>
      <c r="D431">
        <f t="shared" si="96"/>
        <v>0</v>
      </c>
      <c r="E431" s="46">
        <f t="shared" si="97"/>
        <v>6.759999999999998</v>
      </c>
      <c r="F431">
        <f t="shared" si="98"/>
        <v>0</v>
      </c>
    </row>
    <row r="432" spans="1:7" x14ac:dyDescent="0.45">
      <c r="A432">
        <v>2</v>
      </c>
      <c r="B432" t="s">
        <v>236</v>
      </c>
      <c r="C432">
        <f>COUNTIFS(AnalizaCzyste[Zdobyte przez studentów ocenianej uczelni wykształcenie miało/ma pozytywny wpływ na ich zarobki.],B432,AnalizaCzyste[Czy jesteś przedstawicielem władz uczelni z grupy rektorów, prorektorów, dziekanów, prodziekanów, członków senatu lub członków rady uczelni?],"*"&amp;"Tak"&amp;"*")</f>
        <v>0</v>
      </c>
      <c r="D432">
        <f t="shared" si="96"/>
        <v>0</v>
      </c>
      <c r="E432" s="46">
        <f t="shared" si="97"/>
        <v>12.959999999999997</v>
      </c>
      <c r="F432">
        <f t="shared" si="98"/>
        <v>0</v>
      </c>
    </row>
    <row r="433" spans="1:7" x14ac:dyDescent="0.45">
      <c r="A433">
        <v>1</v>
      </c>
      <c r="B433" t="s">
        <v>129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0</v>
      </c>
      <c r="D433">
        <f t="shared" si="96"/>
        <v>0</v>
      </c>
      <c r="E433" s="46">
        <f t="shared" si="97"/>
        <v>21.159999999999997</v>
      </c>
      <c r="F433">
        <f t="shared" si="98"/>
        <v>0</v>
      </c>
    </row>
    <row r="434" spans="1:7" x14ac:dyDescent="0.45">
      <c r="A434" t="s">
        <v>2333</v>
      </c>
      <c r="B434" t="s">
        <v>132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0</v>
      </c>
      <c r="D434">
        <f t="shared" si="96"/>
        <v>0</v>
      </c>
    </row>
    <row r="435" spans="1:7" x14ac:dyDescent="0.45">
      <c r="B435" s="20" t="s">
        <v>2356</v>
      </c>
      <c r="C435" s="29">
        <f>SUM(C427:C434)</f>
        <v>5</v>
      </c>
      <c r="D435" s="46">
        <f>SUM(D427:D433)/C436</f>
        <v>5.6</v>
      </c>
      <c r="E435" s="20" t="s">
        <v>2358</v>
      </c>
      <c r="F435" s="46">
        <f>SUM(F427:F434)/(C436-1)</f>
        <v>1.2999999999999998</v>
      </c>
      <c r="G435" s="20" t="s">
        <v>2354</v>
      </c>
    </row>
    <row r="436" spans="1:7" x14ac:dyDescent="0.45">
      <c r="B436" s="20" t="s">
        <v>2357</v>
      </c>
      <c r="C436">
        <f>C435-C434</f>
        <v>5</v>
      </c>
      <c r="D436" s="33">
        <f>D435/7</f>
        <v>0.79999999999999993</v>
      </c>
      <c r="F436" s="46">
        <f>F435^(1/2)</f>
        <v>1.1401754250991378</v>
      </c>
      <c r="G436" t="s">
        <v>2369</v>
      </c>
    </row>
    <row r="437" spans="1:7" x14ac:dyDescent="0.45">
      <c r="B437" s="20"/>
      <c r="D437" s="33"/>
      <c r="F437" s="46"/>
    </row>
    <row r="438" spans="1:7" x14ac:dyDescent="0.45">
      <c r="A438" s="29" t="s">
        <v>2393</v>
      </c>
      <c r="C438" t="s">
        <v>2353</v>
      </c>
      <c r="E438" s="20" t="s">
        <v>2367</v>
      </c>
      <c r="F438" s="20" t="s">
        <v>2368</v>
      </c>
    </row>
    <row r="439" spans="1:7" x14ac:dyDescent="0.45">
      <c r="A439">
        <v>7</v>
      </c>
      <c r="B439" t="s">
        <v>169</v>
      </c>
      <c r="C439">
        <f>COUNTIFS(AnalizaCzyste[Efekty działań ocenianej uczelni na rzecz jakości edukacji mają dobry wpływ na rozwój regionu.],B439,AnalizaCzyste[Czy jesteś przedstawicielem władz uczelni z grupy rektorów, prorektorów, dziekanów, prodziekanów, członków senatu lub członków rady uczelni?],"*"&amp;"Tak"&amp;"*")</f>
        <v>1</v>
      </c>
      <c r="D439">
        <f>PRODUCT(A439,C439)</f>
        <v>7</v>
      </c>
      <c r="E439" s="46">
        <f>(A439-$D$447)^2</f>
        <v>1.5625</v>
      </c>
      <c r="F439">
        <f>PRODUCT(C439,E439)</f>
        <v>1.5625</v>
      </c>
    </row>
    <row r="440" spans="1:7" x14ac:dyDescent="0.45">
      <c r="A440">
        <v>6</v>
      </c>
      <c r="B440" t="s">
        <v>150</v>
      </c>
      <c r="C440">
        <f>COUNTIFS(AnalizaCzyste[Efekty działań ocenianej uczelni na rzecz jakości edukacji mają dobry wpływ na rozwój regionu.],B440,AnalizaCzyste[Czy jesteś przedstawicielem władz uczelni z grupy rektorów, prorektorów, dziekanów, prodziekanów, członków senatu lub członków rady uczelni?],"*"&amp;"Tak"&amp;"*")</f>
        <v>2</v>
      </c>
      <c r="D440">
        <f t="shared" ref="D440:D446" si="99">PRODUCT(A440,C440)</f>
        <v>12</v>
      </c>
      <c r="E440" s="46">
        <f t="shared" ref="E440:E445" si="100">(A440-$D$447)^2</f>
        <v>6.25E-2</v>
      </c>
      <c r="F440">
        <f t="shared" ref="F440:F445" si="101">PRODUCT(C440,E440)</f>
        <v>0.125</v>
      </c>
    </row>
    <row r="441" spans="1:7" x14ac:dyDescent="0.45">
      <c r="A441">
        <v>5</v>
      </c>
      <c r="B441" t="s">
        <v>162</v>
      </c>
      <c r="C441">
        <f>COUNTIFS(AnalizaCzyste[Efekty działań ocenianej uczelni na rzecz jakości edukacji mają dobry wpływ na rozwój regionu.],B441,AnalizaCzyste[Czy jesteś przedstawicielem władz uczelni z grupy rektorów, prorektorów, dziekanów, prodziekanów, członków senatu lub członków rady uczelni?],"*"&amp;"Tak"&amp;"*")</f>
        <v>0</v>
      </c>
      <c r="D441">
        <f t="shared" si="99"/>
        <v>0</v>
      </c>
      <c r="E441" s="46">
        <f t="shared" si="100"/>
        <v>0.5625</v>
      </c>
      <c r="F441">
        <f t="shared" si="101"/>
        <v>0</v>
      </c>
    </row>
    <row r="442" spans="1:7" x14ac:dyDescent="0.45">
      <c r="A442">
        <v>4</v>
      </c>
      <c r="B442" t="s">
        <v>151</v>
      </c>
      <c r="C442">
        <f>COUNTIFS(AnalizaCzyste[Efekty działań ocenianej uczelni na rzecz jakości edukacji mają dobry wpływ na rozwój regionu.],B442,AnalizaCzyste[Czy jesteś przedstawicielem władz uczelni z grupy rektorów, prorektorów, dziekanów, prodziekanów, członków senatu lub członków rady uczelni?],"*"&amp;"Tak"&amp;"*")</f>
        <v>1</v>
      </c>
      <c r="D442">
        <f t="shared" si="99"/>
        <v>4</v>
      </c>
      <c r="E442" s="46">
        <f t="shared" si="100"/>
        <v>3.0625</v>
      </c>
      <c r="F442">
        <f t="shared" si="101"/>
        <v>3.0625</v>
      </c>
    </row>
    <row r="443" spans="1:7" x14ac:dyDescent="0.45">
      <c r="A443">
        <v>3</v>
      </c>
      <c r="B443" t="s">
        <v>128</v>
      </c>
      <c r="C443">
        <f>COUNTIFS(AnalizaCzyste[Efekty działań ocenianej uczelni na rzecz jakości edukacji mają dobry wpływ na rozwój regionu.],B443,AnalizaCzyste[Czy jesteś przedstawicielem władz uczelni z grupy rektorów, prorektorów, dziekanów, prodziekanów, członków senatu lub członków rady uczelni?],"*"&amp;"Tak"&amp;"*")</f>
        <v>0</v>
      </c>
      <c r="D443">
        <f t="shared" si="99"/>
        <v>0</v>
      </c>
      <c r="E443" s="46">
        <f t="shared" si="100"/>
        <v>7.5625</v>
      </c>
      <c r="F443">
        <f t="shared" si="101"/>
        <v>0</v>
      </c>
    </row>
    <row r="444" spans="1:7" x14ac:dyDescent="0.45">
      <c r="A444">
        <v>2</v>
      </c>
      <c r="B444" t="s">
        <v>236</v>
      </c>
      <c r="C444">
        <f>COUNTIFS(AnalizaCzyste[Efekty działań ocenianej uczelni na rzecz jakości edukacji mają dobry wpływ na rozwój regionu.],B444,AnalizaCzyste[Czy jesteś przedstawicielem władz uczelni z grupy rektorów, prorektorów, dziekanów, prodziekanów, członków senatu lub członków rady uczelni?],"*"&amp;"Tak"&amp;"*")</f>
        <v>0</v>
      </c>
      <c r="D444">
        <f t="shared" si="99"/>
        <v>0</v>
      </c>
      <c r="E444" s="46">
        <f t="shared" si="100"/>
        <v>14.0625</v>
      </c>
      <c r="F444">
        <f t="shared" si="101"/>
        <v>0</v>
      </c>
    </row>
    <row r="445" spans="1:7" x14ac:dyDescent="0.45">
      <c r="A445">
        <v>1</v>
      </c>
      <c r="B445" t="s">
        <v>129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0</v>
      </c>
      <c r="D445">
        <f t="shared" si="99"/>
        <v>0</v>
      </c>
      <c r="E445" s="46">
        <f t="shared" si="100"/>
        <v>22.5625</v>
      </c>
      <c r="F445">
        <f t="shared" si="101"/>
        <v>0</v>
      </c>
    </row>
    <row r="446" spans="1:7" x14ac:dyDescent="0.45">
      <c r="A446" t="s">
        <v>2333</v>
      </c>
      <c r="B446" t="s">
        <v>132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1</v>
      </c>
      <c r="D446">
        <f t="shared" si="99"/>
        <v>1</v>
      </c>
    </row>
    <row r="447" spans="1:7" x14ac:dyDescent="0.45">
      <c r="B447" s="20" t="s">
        <v>2356</v>
      </c>
      <c r="C447" s="29">
        <f>SUM(C439:C446)</f>
        <v>5</v>
      </c>
      <c r="D447" s="46">
        <f>SUM(D439:D445)/C448</f>
        <v>5.75</v>
      </c>
      <c r="E447" s="20" t="s">
        <v>2358</v>
      </c>
      <c r="F447" s="46">
        <f>SUM(F439:F446)/(C448-1)</f>
        <v>1.5833333333333333</v>
      </c>
      <c r="G447" s="20" t="s">
        <v>2354</v>
      </c>
    </row>
    <row r="448" spans="1:7" x14ac:dyDescent="0.45">
      <c r="B448" s="20" t="s">
        <v>2357</v>
      </c>
      <c r="C448">
        <f>C447-C446</f>
        <v>4</v>
      </c>
      <c r="D448" s="33">
        <f>D447/7</f>
        <v>0.8214285714285714</v>
      </c>
      <c r="F448" s="46">
        <f>F447^(1/2)</f>
        <v>1.2583057392117916</v>
      </c>
      <c r="G448" t="s">
        <v>2369</v>
      </c>
    </row>
    <row r="449" spans="1:7" x14ac:dyDescent="0.45">
      <c r="B449" s="20"/>
      <c r="D449" s="33"/>
      <c r="F449" s="46"/>
    </row>
    <row r="450" spans="1:7" x14ac:dyDescent="0.45">
      <c r="A450" s="29" t="s">
        <v>2394</v>
      </c>
      <c r="C450" t="s">
        <v>2353</v>
      </c>
      <c r="E450" s="20" t="s">
        <v>2367</v>
      </c>
      <c r="F450" s="20" t="s">
        <v>2368</v>
      </c>
    </row>
    <row r="451" spans="1:7" x14ac:dyDescent="0.45">
      <c r="A451">
        <v>7</v>
      </c>
      <c r="B451" t="s">
        <v>169</v>
      </c>
      <c r="C451">
        <f>COUNTIFS(AnalizaCzyste[Efekty działań ocenianej uczelni na rzecz jakości edukacji mają dobry wpływ na rozwój Polski.],B451,AnalizaCzyste[Czy jesteś przedstawicielem władz uczelni z grupy rektorów, prorektorów, dziekanów, prodziekanów, członków senatu lub członków rady uczelni?],"*"&amp;"Tak"&amp;"*")</f>
        <v>1</v>
      </c>
      <c r="D451">
        <f>PRODUCT(A451,C451)</f>
        <v>7</v>
      </c>
      <c r="E451" s="46">
        <f>(A451-$D$459)^2</f>
        <v>1.5625</v>
      </c>
      <c r="F451">
        <f>PRODUCT(C451,E451)</f>
        <v>1.5625</v>
      </c>
    </row>
    <row r="452" spans="1:7" x14ac:dyDescent="0.45">
      <c r="A452">
        <v>6</v>
      </c>
      <c r="B452" t="s">
        <v>150</v>
      </c>
      <c r="C452">
        <f>COUNTIFS(AnalizaCzyste[Efekty działań ocenianej uczelni na rzecz jakości edukacji mają dobry wpływ na rozwój Polski.],B452,AnalizaCzyste[Czy jesteś przedstawicielem władz uczelni z grupy rektorów, prorektorów, dziekanów, prodziekanów, członków senatu lub członków rady uczelni?],"*"&amp;"Tak"&amp;"*")</f>
        <v>1</v>
      </c>
      <c r="D452">
        <f t="shared" ref="D452:D458" si="102">PRODUCT(A452,C452)</f>
        <v>6</v>
      </c>
      <c r="E452" s="46">
        <f t="shared" ref="E452:E457" si="103">(A452-$D$459)^2</f>
        <v>6.25E-2</v>
      </c>
      <c r="F452">
        <f t="shared" ref="F452:F457" si="104">PRODUCT(C452,E452)</f>
        <v>6.25E-2</v>
      </c>
    </row>
    <row r="453" spans="1:7" x14ac:dyDescent="0.45">
      <c r="A453">
        <v>5</v>
      </c>
      <c r="B453" t="s">
        <v>162</v>
      </c>
      <c r="C453">
        <f>COUNTIFS(AnalizaCzyste[Efekty działań ocenianej uczelni na rzecz jakości edukacji mają dobry wpływ na rozwój Polski.],B453,AnalizaCzyste[Czy jesteś przedstawicielem władz uczelni z grupy rektorów, prorektorów, dziekanów, prodziekanów, członków senatu lub członków rady uczelni?],"*"&amp;"Tak"&amp;"*")</f>
        <v>2</v>
      </c>
      <c r="D453">
        <f t="shared" si="102"/>
        <v>10</v>
      </c>
      <c r="E453" s="46">
        <f t="shared" si="103"/>
        <v>0.5625</v>
      </c>
      <c r="F453">
        <f t="shared" si="104"/>
        <v>1.125</v>
      </c>
    </row>
    <row r="454" spans="1:7" x14ac:dyDescent="0.45">
      <c r="A454">
        <v>4</v>
      </c>
      <c r="B454" t="s">
        <v>151</v>
      </c>
      <c r="C454">
        <f>COUNTIFS(AnalizaCzyste[Efekty działań ocenianej uczelni na rzecz jakości edukacji mają dobry wpływ na rozwój Polski.],B454,AnalizaCzyste[Czy jesteś przedstawicielem władz uczelni z grupy rektorów, prorektorów, dziekanów, prodziekanów, członków senatu lub członków rady uczelni?],"*"&amp;"Tak"&amp;"*")</f>
        <v>0</v>
      </c>
      <c r="D454">
        <f t="shared" si="102"/>
        <v>0</v>
      </c>
      <c r="E454" s="46">
        <f t="shared" si="103"/>
        <v>3.0625</v>
      </c>
      <c r="F454">
        <f t="shared" si="104"/>
        <v>0</v>
      </c>
    </row>
    <row r="455" spans="1:7" x14ac:dyDescent="0.45">
      <c r="A455">
        <v>3</v>
      </c>
      <c r="B455" t="s">
        <v>128</v>
      </c>
      <c r="C455">
        <f>COUNTIFS(AnalizaCzyste[Efekty działań ocenianej uczelni na rzecz jakości edukacji mają dobry wpływ na rozwój Polski.],B455,AnalizaCzyste[Czy jesteś przedstawicielem władz uczelni z grupy rektorów, prorektorów, dziekanów, prodziekanów, członków senatu lub członków rady uczelni?],"*"&amp;"Tak"&amp;"*")</f>
        <v>0</v>
      </c>
      <c r="D455">
        <f t="shared" si="102"/>
        <v>0</v>
      </c>
      <c r="E455" s="46">
        <f t="shared" si="103"/>
        <v>7.5625</v>
      </c>
      <c r="F455">
        <f t="shared" si="104"/>
        <v>0</v>
      </c>
    </row>
    <row r="456" spans="1:7" x14ac:dyDescent="0.45">
      <c r="A456">
        <v>2</v>
      </c>
      <c r="B456" t="s">
        <v>236</v>
      </c>
      <c r="C456">
        <f>COUNTIFS(AnalizaCzyste[Efekty działań ocenianej uczelni na rzecz jakości edukacji mają dobry wpływ na rozwój Polski.],B456,AnalizaCzyste[Czy jesteś przedstawicielem władz uczelni z grupy rektorów, prorektorów, dziekanów, prodziekanów, członków senatu lub członków rady uczelni?],"*"&amp;"Tak"&amp;"*")</f>
        <v>0</v>
      </c>
      <c r="D456">
        <f t="shared" si="102"/>
        <v>0</v>
      </c>
      <c r="E456" s="46">
        <f t="shared" si="103"/>
        <v>14.0625</v>
      </c>
      <c r="F456">
        <f t="shared" si="104"/>
        <v>0</v>
      </c>
    </row>
    <row r="457" spans="1:7" x14ac:dyDescent="0.45">
      <c r="A457">
        <v>1</v>
      </c>
      <c r="B457" t="s">
        <v>129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0</v>
      </c>
      <c r="D457">
        <f t="shared" si="102"/>
        <v>0</v>
      </c>
      <c r="E457" s="46">
        <f t="shared" si="103"/>
        <v>22.5625</v>
      </c>
      <c r="F457">
        <f t="shared" si="104"/>
        <v>0</v>
      </c>
    </row>
    <row r="458" spans="1:7" x14ac:dyDescent="0.45">
      <c r="A458" t="s">
        <v>2333</v>
      </c>
      <c r="B458" t="s">
        <v>132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si="102"/>
        <v>1</v>
      </c>
    </row>
    <row r="459" spans="1:7" x14ac:dyDescent="0.45">
      <c r="B459" s="20" t="s">
        <v>2356</v>
      </c>
      <c r="C459" s="29">
        <f>SUM(C451:C458)</f>
        <v>5</v>
      </c>
      <c r="D459" s="46">
        <f>SUM(D451:D457)/C460</f>
        <v>5.75</v>
      </c>
      <c r="E459" s="20" t="s">
        <v>2358</v>
      </c>
      <c r="F459" s="46">
        <f>SUM(F451:F458)/(C460-1)</f>
        <v>0.91666666666666663</v>
      </c>
      <c r="G459" s="20" t="s">
        <v>2354</v>
      </c>
    </row>
    <row r="460" spans="1:7" x14ac:dyDescent="0.45">
      <c r="B460" s="20" t="s">
        <v>2357</v>
      </c>
      <c r="C460">
        <f>C459-C458</f>
        <v>4</v>
      </c>
      <c r="D460" s="33">
        <f>D459/7</f>
        <v>0.8214285714285714</v>
      </c>
      <c r="F460" s="46">
        <f>F459^(1/2)</f>
        <v>0.9574271077563381</v>
      </c>
      <c r="G460" t="s">
        <v>2369</v>
      </c>
    </row>
    <row r="461" spans="1:7" x14ac:dyDescent="0.45">
      <c r="B461" s="20"/>
      <c r="D461" s="33"/>
      <c r="F461" s="46"/>
    </row>
    <row r="462" spans="1:7" x14ac:dyDescent="0.45">
      <c r="A462" s="29" t="s">
        <v>2395</v>
      </c>
      <c r="C462" t="s">
        <v>2353</v>
      </c>
      <c r="E462" s="20" t="s">
        <v>2367</v>
      </c>
      <c r="F462" s="20" t="s">
        <v>2368</v>
      </c>
    </row>
    <row r="463" spans="1:7" x14ac:dyDescent="0.45">
      <c r="A463">
        <v>7</v>
      </c>
      <c r="B463" t="s">
        <v>169</v>
      </c>
      <c r="C463">
        <f>COUNTIFS(AnalizaCzyste[Współpraca ocenianej uczelni z biznesem ma pozytywne efekty dla rozwoju regionu / kraju.],B463,AnalizaCzyste[Czy jesteś przedstawicielem władz uczelni z grupy rektorów, prorektorów, dziekanów, prodziekanów, członków senatu lub członków rady uczelni?],"*"&amp;"Tak"&amp;"*")</f>
        <v>2</v>
      </c>
      <c r="D463">
        <f>PRODUCT(A463,C463)</f>
        <v>14</v>
      </c>
      <c r="E463" s="46">
        <f>(A463-$D$471)^2</f>
        <v>1</v>
      </c>
      <c r="F463">
        <f>PRODUCT(C463,E463)</f>
        <v>2</v>
      </c>
    </row>
    <row r="464" spans="1:7" x14ac:dyDescent="0.45">
      <c r="A464">
        <v>6</v>
      </c>
      <c r="B464" t="s">
        <v>150</v>
      </c>
      <c r="C464">
        <f>COUNTIFS(AnalizaCzyste[Współpraca ocenianej uczelni z biznesem ma pozytywne efekty dla rozwoju regionu / kraju.],B464,AnalizaCzyste[Czy jesteś przedstawicielem władz uczelni z grupy rektorów, prorektorów, dziekanów, prodziekanów, członków senatu lub członków rady uczelni?],"*"&amp;"Tak"&amp;"*")</f>
        <v>0</v>
      </c>
      <c r="D464">
        <f t="shared" ref="D464:D470" si="105">PRODUCT(A464,C464)</f>
        <v>0</v>
      </c>
      <c r="E464" s="46">
        <f t="shared" ref="E464:E469" si="106">(A464-$D$471)^2</f>
        <v>0</v>
      </c>
      <c r="F464">
        <f t="shared" ref="F464:F469" si="107">PRODUCT(C464,E464)</f>
        <v>0</v>
      </c>
    </row>
    <row r="465" spans="1:7" x14ac:dyDescent="0.45">
      <c r="A465">
        <v>5</v>
      </c>
      <c r="B465" t="s">
        <v>162</v>
      </c>
      <c r="C465">
        <f>COUNTIFS(AnalizaCzyste[Współpraca ocenianej uczelni z biznesem ma pozytywne efekty dla rozwoju regionu / kraju.],B465,AnalizaCzyste[Czy jesteś przedstawicielem władz uczelni z grupy rektorów, prorektorów, dziekanów, prodziekanów, członków senatu lub członków rady uczelni?],"*"&amp;"Tak"&amp;"*")</f>
        <v>2</v>
      </c>
      <c r="D465">
        <f t="shared" si="105"/>
        <v>10</v>
      </c>
      <c r="E465" s="46">
        <f t="shared" si="106"/>
        <v>1</v>
      </c>
      <c r="F465">
        <f t="shared" si="107"/>
        <v>2</v>
      </c>
    </row>
    <row r="466" spans="1:7" x14ac:dyDescent="0.45">
      <c r="A466">
        <v>4</v>
      </c>
      <c r="B466" t="s">
        <v>151</v>
      </c>
      <c r="C466">
        <f>COUNTIFS(AnalizaCzyste[Współpraca ocenianej uczelni z biznesem ma pozytywne efekty dla rozwoju regionu / kraju.],B466,AnalizaCzyste[Czy jesteś przedstawicielem władz uczelni z grupy rektorów, prorektorów, dziekanów, prodziekanów, członków senatu lub członków rady uczelni?],"*"&amp;"Tak"&amp;"*")</f>
        <v>0</v>
      </c>
      <c r="D466">
        <f t="shared" si="105"/>
        <v>0</v>
      </c>
      <c r="E466" s="46">
        <f t="shared" si="106"/>
        <v>4</v>
      </c>
      <c r="F466">
        <f t="shared" si="107"/>
        <v>0</v>
      </c>
    </row>
    <row r="467" spans="1:7" x14ac:dyDescent="0.45">
      <c r="A467">
        <v>3</v>
      </c>
      <c r="B467" t="s">
        <v>128</v>
      </c>
      <c r="C467">
        <f>COUNTIFS(AnalizaCzyste[Współpraca ocenianej uczelni z biznesem ma pozytywne efekty dla rozwoju regionu / kraju.],B467,AnalizaCzyste[Czy jesteś przedstawicielem władz uczelni z grupy rektorów, prorektorów, dziekanów, prodziekanów, członków senatu lub członków rady uczelni?],"*"&amp;"Tak"&amp;"*")</f>
        <v>0</v>
      </c>
      <c r="D467">
        <f t="shared" si="105"/>
        <v>0</v>
      </c>
      <c r="E467" s="46">
        <f t="shared" si="106"/>
        <v>9</v>
      </c>
      <c r="F467">
        <f t="shared" si="107"/>
        <v>0</v>
      </c>
    </row>
    <row r="468" spans="1:7" x14ac:dyDescent="0.45">
      <c r="A468">
        <v>2</v>
      </c>
      <c r="B468" t="s">
        <v>236</v>
      </c>
      <c r="C468">
        <f>COUNTIFS(AnalizaCzyste[Współpraca ocenianej uczelni z biznesem ma pozytywne efekty dla rozwoju regionu / kraju.],B468,AnalizaCzyste[Czy jesteś przedstawicielem władz uczelni z grupy rektorów, prorektorów, dziekanów, prodziekanów, członków senatu lub członków rady uczelni?],"*"&amp;"Tak"&amp;"*")</f>
        <v>0</v>
      </c>
      <c r="D468">
        <f t="shared" si="105"/>
        <v>0</v>
      </c>
      <c r="E468" s="46">
        <f t="shared" si="106"/>
        <v>16</v>
      </c>
      <c r="F468">
        <f t="shared" si="107"/>
        <v>0</v>
      </c>
    </row>
    <row r="469" spans="1:7" x14ac:dyDescent="0.45">
      <c r="A469">
        <v>1</v>
      </c>
      <c r="B469" t="s">
        <v>129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0</v>
      </c>
      <c r="D469">
        <f t="shared" si="105"/>
        <v>0</v>
      </c>
      <c r="E469" s="46">
        <f t="shared" si="106"/>
        <v>25</v>
      </c>
      <c r="F469">
        <f t="shared" si="107"/>
        <v>0</v>
      </c>
    </row>
    <row r="470" spans="1:7" x14ac:dyDescent="0.45">
      <c r="A470" t="s">
        <v>2333</v>
      </c>
      <c r="B470" t="s">
        <v>132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1</v>
      </c>
      <c r="D470">
        <f t="shared" si="105"/>
        <v>1</v>
      </c>
    </row>
    <row r="471" spans="1:7" x14ac:dyDescent="0.45">
      <c r="B471" s="20" t="s">
        <v>2356</v>
      </c>
      <c r="C471" s="29">
        <f>SUM(C463:C470)</f>
        <v>5</v>
      </c>
      <c r="D471" s="46">
        <f>SUM(D463:D469)/C472</f>
        <v>6</v>
      </c>
      <c r="E471" s="20" t="s">
        <v>2358</v>
      </c>
      <c r="F471" s="46">
        <f>SUM(F463:F470)/(C472-1)</f>
        <v>1.3333333333333333</v>
      </c>
      <c r="G471" s="20" t="s">
        <v>2354</v>
      </c>
    </row>
    <row r="472" spans="1:7" x14ac:dyDescent="0.45">
      <c r="B472" s="20" t="s">
        <v>2357</v>
      </c>
      <c r="C472">
        <f>C471-C470</f>
        <v>4</v>
      </c>
      <c r="D472" s="33">
        <f>D471/7</f>
        <v>0.8571428571428571</v>
      </c>
      <c r="F472" s="46">
        <f>F471^(1/2)</f>
        <v>1.1547005383792515</v>
      </c>
      <c r="G472" t="s">
        <v>2369</v>
      </c>
    </row>
    <row r="473" spans="1:7" x14ac:dyDescent="0.45">
      <c r="B473" s="20"/>
      <c r="D473" s="33"/>
      <c r="F473" s="46"/>
    </row>
    <row r="474" spans="1:7" x14ac:dyDescent="0.45">
      <c r="A474" s="29" t="s">
        <v>2363</v>
      </c>
      <c r="C474" t="s">
        <v>2353</v>
      </c>
      <c r="E474" s="20" t="s">
        <v>2367</v>
      </c>
      <c r="F474" s="20" t="s">
        <v>2368</v>
      </c>
    </row>
    <row r="475" spans="1:7" x14ac:dyDescent="0.45">
      <c r="A475">
        <v>7</v>
      </c>
      <c r="B475" t="s">
        <v>169</v>
      </c>
      <c r="C475">
        <f>COUNTIFS(AnalizaCzyste[Moja satysfakcja z (efektów) usług edukacyjnych na ocenianej uczelni jest wysoka.],B475,AnalizaCzyste[Czy jesteś przedstawicielem firmy, w której są zatrudniani absolwenci uczelni wyższych (tytuł licencjata, magistra lub wyższy)?],"*"&amp;"Tak"&amp;"*")</f>
        <v>5</v>
      </c>
      <c r="D475">
        <f>PRODUCT(A475,C475)</f>
        <v>35</v>
      </c>
      <c r="E475" s="46">
        <f>(A475-$D$483)^2</f>
        <v>3.5432525951557108</v>
      </c>
      <c r="F475">
        <f>PRODUCT(C475,E475)</f>
        <v>17.716262975778555</v>
      </c>
    </row>
    <row r="476" spans="1:7" x14ac:dyDescent="0.45">
      <c r="A476">
        <v>6</v>
      </c>
      <c r="B476" t="s">
        <v>150</v>
      </c>
      <c r="C476">
        <f>COUNTIFS(AnalizaCzyste[Moja satysfakcja z (efektów) usług edukacyjnych na ocenianej uczelni jest wysoka.],B476,AnalizaCzyste[Czy jesteś przedstawicielem firmy, w której są zatrudniani absolwenci uczelni wyższych (tytuł licencjata, magistra lub wyższy)?],"*"&amp;"Tak"&amp;"*")</f>
        <v>3</v>
      </c>
      <c r="D476">
        <f t="shared" ref="D476:D482" si="108">PRODUCT(A476,C476)</f>
        <v>18</v>
      </c>
      <c r="E476" s="46">
        <f t="shared" ref="E476:E481" si="109">(A476-$D$483)^2</f>
        <v>0.77854671280276888</v>
      </c>
      <c r="F476">
        <f t="shared" ref="F476:F481" si="110">PRODUCT(C476,E476)</f>
        <v>2.3356401384083068</v>
      </c>
    </row>
    <row r="477" spans="1:7" x14ac:dyDescent="0.45">
      <c r="A477">
        <v>5</v>
      </c>
      <c r="B477" t="s">
        <v>162</v>
      </c>
      <c r="C477">
        <f>COUNTIFS(AnalizaCzyste[Moja satysfakcja z (efektów) usług edukacyjnych na ocenianej uczelni jest wysoka.],B477,AnalizaCzyste[Czy jesteś przedstawicielem firmy, w której są zatrudniani absolwenci uczelni wyższych (tytuł licencjata, magistra lub wyższy)?],"*"&amp;"Tak"&amp;"*")</f>
        <v>4</v>
      </c>
      <c r="D477">
        <f t="shared" si="108"/>
        <v>20</v>
      </c>
      <c r="E477" s="46">
        <f t="shared" si="109"/>
        <v>1.3840830449826891E-2</v>
      </c>
      <c r="F477">
        <f t="shared" si="110"/>
        <v>5.5363321799307565E-2</v>
      </c>
    </row>
    <row r="478" spans="1:7" x14ac:dyDescent="0.45">
      <c r="A478">
        <v>4</v>
      </c>
      <c r="B478" t="s">
        <v>151</v>
      </c>
      <c r="C478">
        <f>COUNTIFS(AnalizaCzyste[Moja satysfakcja z (efektów) usług edukacyjnych na ocenianej uczelni jest wysoka.],B478,AnalizaCzyste[Czy jesteś przedstawicielem firmy, w której są zatrudniani absolwenci uczelni wyższych (tytuł licencjata, magistra lub wyższy)?],"*"&amp;"Tak"&amp;"*")</f>
        <v>2</v>
      </c>
      <c r="D478">
        <f t="shared" si="108"/>
        <v>8</v>
      </c>
      <c r="E478" s="46">
        <f t="shared" si="109"/>
        <v>1.249134948096885</v>
      </c>
      <c r="F478">
        <f t="shared" si="110"/>
        <v>2.4982698961937699</v>
      </c>
    </row>
    <row r="479" spans="1:7" x14ac:dyDescent="0.45">
      <c r="A479">
        <v>3</v>
      </c>
      <c r="B479" t="s">
        <v>128</v>
      </c>
      <c r="C479">
        <f>COUNTIFS(AnalizaCzyste[Moja satysfakcja z (efektów) usług edukacyjnych na ocenianej uczelni jest wysoka.],B479,AnalizaCzyste[Czy jesteś przedstawicielem firmy, w której są zatrudniani absolwenci uczelni wyższych (tytuł licencjata, magistra lub wyższy)?],"*"&amp;"Tak"&amp;"*")</f>
        <v>0</v>
      </c>
      <c r="D479">
        <f t="shared" si="108"/>
        <v>0</v>
      </c>
      <c r="E479" s="46">
        <f t="shared" si="109"/>
        <v>4.4844290657439432</v>
      </c>
      <c r="F479">
        <f t="shared" si="110"/>
        <v>0</v>
      </c>
    </row>
    <row r="480" spans="1:7" x14ac:dyDescent="0.45">
      <c r="A480">
        <v>2</v>
      </c>
      <c r="B480" t="s">
        <v>236</v>
      </c>
      <c r="C480">
        <f>COUNTIFS(AnalizaCzyste[Moja satysfakcja z (efektów) usług edukacyjnych na ocenianej uczelni jest wysoka.],B480,AnalizaCzyste[Czy jesteś przedstawicielem firmy, w której są zatrudniani absolwenci uczelni wyższych (tytuł licencjata, magistra lub wyższy)?],"*"&amp;"Tak"&amp;"*")</f>
        <v>3</v>
      </c>
      <c r="D480">
        <f t="shared" si="108"/>
        <v>6</v>
      </c>
      <c r="E480" s="46">
        <f t="shared" si="109"/>
        <v>9.7197231833910003</v>
      </c>
      <c r="F480">
        <f t="shared" si="110"/>
        <v>29.159169550173001</v>
      </c>
    </row>
    <row r="481" spans="1:13" x14ac:dyDescent="0.45">
      <c r="A481">
        <v>1</v>
      </c>
      <c r="B481" t="s">
        <v>129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0</v>
      </c>
      <c r="D481">
        <f t="shared" si="108"/>
        <v>0</v>
      </c>
      <c r="E481" s="46">
        <f t="shared" si="109"/>
        <v>16.955017301038058</v>
      </c>
      <c r="F481">
        <f t="shared" si="110"/>
        <v>0</v>
      </c>
    </row>
    <row r="482" spans="1:13" x14ac:dyDescent="0.45">
      <c r="A482" t="s">
        <v>2333</v>
      </c>
      <c r="B482" t="s">
        <v>132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1</v>
      </c>
      <c r="D482">
        <f t="shared" si="108"/>
        <v>1</v>
      </c>
    </row>
    <row r="483" spans="1:13" x14ac:dyDescent="0.45">
      <c r="B483" s="20" t="s">
        <v>2356</v>
      </c>
      <c r="C483" s="29">
        <f>SUM(C475:C482)</f>
        <v>18</v>
      </c>
      <c r="D483" s="46">
        <f>SUM(D475:D481)/C484</f>
        <v>5.117647058823529</v>
      </c>
      <c r="E483" s="20" t="s">
        <v>2358</v>
      </c>
      <c r="F483" s="46">
        <f>SUM(F475:F482)/(C484-1)</f>
        <v>3.2352941176470589</v>
      </c>
      <c r="G483" s="20" t="s">
        <v>2354</v>
      </c>
    </row>
    <row r="484" spans="1:13" x14ac:dyDescent="0.45">
      <c r="B484" s="20" t="s">
        <v>2357</v>
      </c>
      <c r="C484">
        <f>C483-C482</f>
        <v>17</v>
      </c>
      <c r="D484" s="33">
        <f>D483/7</f>
        <v>0.73109243697478987</v>
      </c>
      <c r="F484" s="46">
        <f>F483^(1/2)</f>
        <v>1.7986923354612536</v>
      </c>
      <c r="G484" t="s">
        <v>2369</v>
      </c>
    </row>
    <row r="485" spans="1:13" x14ac:dyDescent="0.45">
      <c r="B485" s="20"/>
      <c r="D485" s="33"/>
      <c r="F485" s="46"/>
    </row>
    <row r="486" spans="1:13" x14ac:dyDescent="0.45">
      <c r="A486" s="29" t="s">
        <v>2363</v>
      </c>
      <c r="C486" s="20" t="s">
        <v>2396</v>
      </c>
      <c r="D486" s="20" t="s">
        <v>2397</v>
      </c>
      <c r="E486" s="20" t="s">
        <v>2398</v>
      </c>
      <c r="F486" s="20" t="s">
        <v>2380</v>
      </c>
      <c r="G486" s="20" t="s">
        <v>2399</v>
      </c>
      <c r="H486" s="20" t="s">
        <v>2400</v>
      </c>
      <c r="I486" s="20" t="s">
        <v>2401</v>
      </c>
      <c r="J486" s="20" t="s">
        <v>2379</v>
      </c>
      <c r="K486" s="20" t="s">
        <v>2367</v>
      </c>
      <c r="L486" s="20" t="s">
        <v>2368</v>
      </c>
    </row>
    <row r="487" spans="1:13" x14ac:dyDescent="0.45">
      <c r="A487">
        <v>7</v>
      </c>
      <c r="B487" t="s">
        <v>169</v>
      </c>
      <c r="C487">
        <f>COUNTIFS(AnalizaCzyste[Moja satysfakcja z (efektów) usług edukacyjnych na ocenianej uczelni jest wysoka.],B475,AnalizaCzyste[Czy jesteś przedstawicielem firmy, w której są zatrudniani absolwenci uczelni wyższych (tytuł licencjata, magistra lub wyższy)?],"*"&amp;"Tak"&amp;"*")</f>
        <v>5</v>
      </c>
      <c r="D487">
        <f>COUNTIFS(AnalizaCzyste[Moja satysfakcja z (efektów) usług edukacyjnych na ocenianej uczelni jest wysoka.14],B475,AnalizaCzyste[Czy jesteś przedstawicielem firmy, w której są zatrudniani absolwenci uczelni wyższych (tytuł licencjata, magistra lub wyższy)?],"*"&amp;"Tak"&amp;"*")</f>
        <v>0</v>
      </c>
      <c r="E487">
        <f>COUNTIFS(AnalizaCzyste[Moja satysfakcja z (efektów) usług edukacyjnych na ocenianej uczelni jest wysoka.21],B475,AnalizaCzyste[Czy jesteś przedstawicielem firmy, w której są zatrudniani absolwenci uczelni wyższych (tytuł licencjata, magistra lub wyższy)?],"*"&amp;"Tak"&amp;"*")</f>
        <v>0</v>
      </c>
      <c r="F487">
        <f>SUM(C487:E487)</f>
        <v>5</v>
      </c>
      <c r="G487">
        <f t="shared" ref="G487:I494" si="111">PRODUCT($A487,C487)</f>
        <v>35</v>
      </c>
      <c r="H487">
        <f t="shared" si="111"/>
        <v>0</v>
      </c>
      <c r="I487">
        <f t="shared" si="111"/>
        <v>0</v>
      </c>
      <c r="J487">
        <f>SUM(G487:I487)</f>
        <v>35</v>
      </c>
      <c r="K487" s="46">
        <f>(A487-$J$495)^2</f>
        <v>4.8400000000000007</v>
      </c>
      <c r="L487">
        <f>PRODUCT(F487,K487)</f>
        <v>24.200000000000003</v>
      </c>
    </row>
    <row r="488" spans="1:13" x14ac:dyDescent="0.45">
      <c r="A488">
        <v>6</v>
      </c>
      <c r="B488" t="s">
        <v>150</v>
      </c>
      <c r="C488">
        <f>COUNTIFS(AnalizaCzyste[Moja satysfakcja z (efektów) usług edukacyjnych na ocenianej uczelni jest wysoka.],B476,AnalizaCzyste[Czy jesteś przedstawicielem firmy, w której są zatrudniani absolwenci uczelni wyższych (tytuł licencjata, magistra lub wyższy)?],"*"&amp;"Tak"&amp;"*")</f>
        <v>3</v>
      </c>
      <c r="D488">
        <f>COUNTIFS(AnalizaCzyste[Moja satysfakcja z (efektów) usług edukacyjnych na ocenianej uczelni jest wysoka.14],B476,AnalizaCzyste[Czy jesteś przedstawicielem firmy, w której są zatrudniani absolwenci uczelni wyższych (tytuł licencjata, magistra lub wyższy)?],"*"&amp;"Tak"&amp;"*")</f>
        <v>0</v>
      </c>
      <c r="E488">
        <f>COUNTIFS(AnalizaCzyste[Moja satysfakcja z (efektów) usług edukacyjnych na ocenianej uczelni jest wysoka.21],B476,AnalizaCzyste[Czy jesteś przedstawicielem firmy, w której są zatrudniani absolwenci uczelni wyższych (tytuł licencjata, magistra lub wyższy)?],"*"&amp;"Tak"&amp;"*")</f>
        <v>0</v>
      </c>
      <c r="F488">
        <f t="shared" ref="F488:F496" si="112">SUM(C488:E488)</f>
        <v>3</v>
      </c>
      <c r="G488">
        <f t="shared" si="111"/>
        <v>18</v>
      </c>
      <c r="H488">
        <f t="shared" si="111"/>
        <v>0</v>
      </c>
      <c r="I488">
        <f t="shared" si="111"/>
        <v>0</v>
      </c>
      <c r="J488">
        <f t="shared" ref="J488:J494" si="113">SUM(G488:I488)</f>
        <v>18</v>
      </c>
      <c r="K488" s="46">
        <f t="shared" ref="K488:K493" si="114">(A488-$J$495)^2</f>
        <v>1.4400000000000004</v>
      </c>
      <c r="L488">
        <f t="shared" ref="L488:L493" si="115">PRODUCT(F488,K488)</f>
        <v>4.3200000000000012</v>
      </c>
    </row>
    <row r="489" spans="1:13" x14ac:dyDescent="0.45">
      <c r="A489">
        <v>5</v>
      </c>
      <c r="B489" t="s">
        <v>162</v>
      </c>
      <c r="C489">
        <f>COUNTIFS(AnalizaCzyste[Moja satysfakcja z (efektów) usług edukacyjnych na ocenianej uczelni jest wysoka.],B477,AnalizaCzyste[Czy jesteś przedstawicielem firmy, w której są zatrudniani absolwenci uczelni wyższych (tytuł licencjata, magistra lub wyższy)?],"*"&amp;"Tak"&amp;"*")</f>
        <v>4</v>
      </c>
      <c r="D489">
        <f>COUNTIFS(AnalizaCzyste[Moja satysfakcja z (efektów) usług edukacyjnych na ocenianej uczelni jest wysoka.14],B477,AnalizaCzyste[Czy jesteś przedstawicielem firmy, w której są zatrudniani absolwenci uczelni wyższych (tytuł licencjata, magistra lub wyższy)?],"*"&amp;"Tak"&amp;"*")</f>
        <v>1</v>
      </c>
      <c r="E489">
        <f>COUNTIFS(AnalizaCzyste[Moja satysfakcja z (efektów) usług edukacyjnych na ocenianej uczelni jest wysoka.21],B477,AnalizaCzyste[Czy jesteś przedstawicielem firmy, w której są zatrudniani absolwenci uczelni wyższych (tytuł licencjata, magistra lub wyższy)?],"*"&amp;"Tak"&amp;"*")</f>
        <v>0</v>
      </c>
      <c r="F489">
        <f t="shared" si="112"/>
        <v>5</v>
      </c>
      <c r="G489">
        <f t="shared" si="111"/>
        <v>20</v>
      </c>
      <c r="H489">
        <f t="shared" si="111"/>
        <v>5</v>
      </c>
      <c r="I489">
        <f t="shared" si="111"/>
        <v>0</v>
      </c>
      <c r="J489">
        <f t="shared" si="113"/>
        <v>25</v>
      </c>
      <c r="K489" s="46">
        <f t="shared" si="114"/>
        <v>4.000000000000007E-2</v>
      </c>
      <c r="L489">
        <f t="shared" si="115"/>
        <v>0.20000000000000034</v>
      </c>
    </row>
    <row r="490" spans="1:13" x14ac:dyDescent="0.45">
      <c r="A490">
        <v>4</v>
      </c>
      <c r="B490" t="s">
        <v>151</v>
      </c>
      <c r="C490">
        <f>COUNTIFS(AnalizaCzyste[Moja satysfakcja z (efektów) usług edukacyjnych na ocenianej uczelni jest wysoka.],B478,AnalizaCzyste[Czy jesteś przedstawicielem firmy, w której są zatrudniani absolwenci uczelni wyższych (tytuł licencjata, magistra lub wyższy)?],"*"&amp;"Tak"&amp;"*")</f>
        <v>2</v>
      </c>
      <c r="D490">
        <f>COUNTIFS(AnalizaCzyste[Moja satysfakcja z (efektów) usług edukacyjnych na ocenianej uczelni jest wysoka.14],B478,AnalizaCzyste[Czy jesteś przedstawicielem firmy, w której są zatrudniani absolwenci uczelni wyższych (tytuł licencjata, magistra lub wyższy)?],"*"&amp;"Tak"&amp;"*")</f>
        <v>0</v>
      </c>
      <c r="E490">
        <f>COUNTIFS(AnalizaCzyste[Moja satysfakcja z (efektów) usług edukacyjnych na ocenianej uczelni jest wysoka.21],B478,AnalizaCzyste[Czy jesteś przedstawicielem firmy, w której są zatrudniani absolwenci uczelni wyższych (tytuł licencjata, magistra lub wyższy)?],"*"&amp;"Tak"&amp;"*")</f>
        <v>0</v>
      </c>
      <c r="F490">
        <f t="shared" si="112"/>
        <v>2</v>
      </c>
      <c r="G490">
        <f t="shared" si="111"/>
        <v>8</v>
      </c>
      <c r="H490">
        <f t="shared" si="111"/>
        <v>0</v>
      </c>
      <c r="I490">
        <f t="shared" si="111"/>
        <v>0</v>
      </c>
      <c r="J490">
        <f t="shared" si="113"/>
        <v>8</v>
      </c>
      <c r="K490" s="46">
        <f t="shared" si="114"/>
        <v>0.63999999999999968</v>
      </c>
      <c r="L490">
        <f t="shared" si="115"/>
        <v>1.2799999999999994</v>
      </c>
    </row>
    <row r="491" spans="1:13" x14ac:dyDescent="0.45">
      <c r="A491">
        <v>3</v>
      </c>
      <c r="B491" t="s">
        <v>128</v>
      </c>
      <c r="C491">
        <f>COUNTIFS(AnalizaCzyste[Moja satysfakcja z (efektów) usług edukacyjnych na ocenianej uczelni jest wysoka.],B479,AnalizaCzyste[Czy jesteś przedstawicielem firmy, w której są zatrudniani absolwenci uczelni wyższych (tytuł licencjata, magistra lub wyższy)?],"*"&amp;"Tak"&amp;"*")</f>
        <v>0</v>
      </c>
      <c r="D491">
        <f>COUNTIFS(AnalizaCzyste[Moja satysfakcja z (efektów) usług edukacyjnych na ocenianej uczelni jest wysoka.14],B479,AnalizaCzyste[Czy jesteś przedstawicielem firmy, w której są zatrudniani absolwenci uczelni wyższych (tytuł licencjata, magistra lub wyższy)?],"*"&amp;"Tak"&amp;"*")</f>
        <v>1</v>
      </c>
      <c r="E491">
        <f>COUNTIFS(AnalizaCzyste[Moja satysfakcja z (efektów) usług edukacyjnych na ocenianej uczelni jest wysoka.21],B479,AnalizaCzyste[Czy jesteś przedstawicielem firmy, w której są zatrudniani absolwenci uczelni wyższych (tytuł licencjata, magistra lub wyższy)?],"*"&amp;"Tak"&amp;"*")</f>
        <v>0</v>
      </c>
      <c r="F491">
        <f t="shared" si="112"/>
        <v>1</v>
      </c>
      <c r="G491">
        <f t="shared" si="111"/>
        <v>0</v>
      </c>
      <c r="H491">
        <f t="shared" si="111"/>
        <v>3</v>
      </c>
      <c r="I491">
        <f t="shared" si="111"/>
        <v>0</v>
      </c>
      <c r="J491">
        <f t="shared" si="113"/>
        <v>3</v>
      </c>
      <c r="K491" s="46">
        <f t="shared" si="114"/>
        <v>3.2399999999999993</v>
      </c>
      <c r="L491">
        <f t="shared" si="115"/>
        <v>3.2399999999999993</v>
      </c>
    </row>
    <row r="492" spans="1:13" x14ac:dyDescent="0.45">
      <c r="A492">
        <v>2</v>
      </c>
      <c r="B492" t="s">
        <v>236</v>
      </c>
      <c r="C492">
        <f>COUNTIFS(AnalizaCzyste[Moja satysfakcja z (efektów) usług edukacyjnych na ocenianej uczelni jest wysoka.],B480,AnalizaCzyste[Czy jesteś przedstawicielem firmy, w której są zatrudniani absolwenci uczelni wyższych (tytuł licencjata, magistra lub wyższy)?],"*"&amp;"Tak"&amp;"*")</f>
        <v>3</v>
      </c>
      <c r="D492">
        <f>COUNTIFS(AnalizaCzyste[Moja satysfakcja z (efektów) usług edukacyjnych na ocenianej uczelni jest wysoka.14],B480,AnalizaCzyste[Czy jesteś przedstawicielem firmy, w której są zatrudniani absolwenci uczelni wyższych (tytuł licencjata, magistra lub wyższy)?],"*"&amp;"Tak"&amp;"*")</f>
        <v>0</v>
      </c>
      <c r="E492">
        <f>COUNTIFS(AnalizaCzyste[Moja satysfakcja z (efektów) usług edukacyjnych na ocenianej uczelni jest wysoka.21],B480,AnalizaCzyste[Czy jesteś przedstawicielem firmy, w której są zatrudniani absolwenci uczelni wyższych (tytuł licencjata, magistra lub wyższy)?],"*"&amp;"Tak"&amp;"*")</f>
        <v>0</v>
      </c>
      <c r="F492">
        <f t="shared" si="112"/>
        <v>3</v>
      </c>
      <c r="G492">
        <f t="shared" si="111"/>
        <v>6</v>
      </c>
      <c r="H492">
        <f t="shared" si="111"/>
        <v>0</v>
      </c>
      <c r="I492">
        <f t="shared" si="111"/>
        <v>0</v>
      </c>
      <c r="J492">
        <f t="shared" si="113"/>
        <v>6</v>
      </c>
      <c r="K492" s="46">
        <f t="shared" si="114"/>
        <v>7.839999999999999</v>
      </c>
      <c r="L492">
        <f t="shared" si="115"/>
        <v>23.519999999999996</v>
      </c>
    </row>
    <row r="493" spans="1:13" x14ac:dyDescent="0.45">
      <c r="A493">
        <v>1</v>
      </c>
      <c r="B493" t="s">
        <v>129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0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1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 t="shared" si="112"/>
        <v>1</v>
      </c>
      <c r="G493">
        <f t="shared" si="111"/>
        <v>0</v>
      </c>
      <c r="H493">
        <f t="shared" si="111"/>
        <v>1</v>
      </c>
      <c r="I493">
        <f t="shared" si="111"/>
        <v>0</v>
      </c>
      <c r="J493">
        <f t="shared" si="113"/>
        <v>1</v>
      </c>
      <c r="K493" s="46">
        <f t="shared" si="114"/>
        <v>14.44</v>
      </c>
      <c r="L493">
        <f t="shared" si="115"/>
        <v>14.44</v>
      </c>
    </row>
    <row r="494" spans="1:13" x14ac:dyDescent="0.45">
      <c r="A494" t="s">
        <v>2333</v>
      </c>
      <c r="B494" t="s">
        <v>132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1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si="112"/>
        <v>1</v>
      </c>
      <c r="G494">
        <f t="shared" si="111"/>
        <v>1</v>
      </c>
      <c r="H494">
        <f t="shared" si="111"/>
        <v>0</v>
      </c>
      <c r="I494">
        <f t="shared" si="111"/>
        <v>0</v>
      </c>
      <c r="J494">
        <f t="shared" si="113"/>
        <v>1</v>
      </c>
    </row>
    <row r="495" spans="1:13" x14ac:dyDescent="0.45">
      <c r="B495" s="20" t="s">
        <v>2356</v>
      </c>
      <c r="C495" s="29">
        <f>SUM(C487:C494)</f>
        <v>18</v>
      </c>
      <c r="D495" s="29">
        <f>SUM(D487:D494)</f>
        <v>3</v>
      </c>
      <c r="E495" s="29">
        <f>SUM(E487:E494)</f>
        <v>0</v>
      </c>
      <c r="F495" s="29">
        <f t="shared" si="112"/>
        <v>21</v>
      </c>
      <c r="G495" s="46">
        <f>SUM(G487:G494)/$C496</f>
        <v>5.1764705882352944</v>
      </c>
      <c r="H495" s="46">
        <f>SUM(H487:H494)/$C496</f>
        <v>0.52941176470588236</v>
      </c>
      <c r="I495" s="46">
        <f>SUM(I487:I494)/$C496</f>
        <v>0</v>
      </c>
      <c r="J495" s="46">
        <f>SUM(J487:J493)/$F496</f>
        <v>4.8</v>
      </c>
      <c r="K495" s="20" t="s">
        <v>2358</v>
      </c>
      <c r="L495" s="46">
        <f>SUM(L487:L494)/(F496-1)</f>
        <v>3.7473684210526317</v>
      </c>
      <c r="M495" s="20" t="s">
        <v>2354</v>
      </c>
    </row>
    <row r="496" spans="1:13" x14ac:dyDescent="0.45">
      <c r="B496" s="20" t="s">
        <v>2357</v>
      </c>
      <c r="C496">
        <f>C495-C494</f>
        <v>17</v>
      </c>
      <c r="D496">
        <f>D495-D494</f>
        <v>3</v>
      </c>
      <c r="E496">
        <f>E495-E494</f>
        <v>0</v>
      </c>
      <c r="F496">
        <f t="shared" si="112"/>
        <v>20</v>
      </c>
      <c r="G496" s="33">
        <f>G495/7</f>
        <v>0.73949579831932777</v>
      </c>
      <c r="H496" s="33"/>
      <c r="I496" s="33"/>
      <c r="J496" s="33"/>
      <c r="L496" s="46">
        <f>L495^(1/2)</f>
        <v>1.9358120830939742</v>
      </c>
      <c r="M496" t="s">
        <v>2369</v>
      </c>
    </row>
    <row r="497" spans="1:13" x14ac:dyDescent="0.45">
      <c r="B497" s="20"/>
      <c r="D497" s="33"/>
      <c r="F497" s="46"/>
    </row>
    <row r="498" spans="1:13" x14ac:dyDescent="0.45">
      <c r="A498" s="29" t="s">
        <v>2402</v>
      </c>
      <c r="C498" s="20" t="s">
        <v>2396</v>
      </c>
      <c r="D498" s="20" t="s">
        <v>2397</v>
      </c>
      <c r="E498" s="20" t="s">
        <v>2398</v>
      </c>
      <c r="F498" s="20" t="s">
        <v>2380</v>
      </c>
      <c r="G498" s="20" t="s">
        <v>2399</v>
      </c>
      <c r="H498" s="20" t="s">
        <v>2400</v>
      </c>
      <c r="I498" s="20" t="s">
        <v>2401</v>
      </c>
      <c r="J498" s="20" t="s">
        <v>2379</v>
      </c>
      <c r="K498" s="20" t="s">
        <v>2367</v>
      </c>
      <c r="L498" s="20" t="s">
        <v>2368</v>
      </c>
    </row>
    <row r="499" spans="1:13" x14ac:dyDescent="0.45">
      <c r="A499">
        <v>7</v>
      </c>
      <c r="B499" t="s">
        <v>169</v>
      </c>
      <c r="C499">
        <f>COUNTIFS(AnalizaCzyste[Kompetencje absolwentów ocenianej uczelni są wysokie.],B487,AnalizaCzyste[Czy jesteś przedstawicielem firmy, w której są zatrudniani absolwenci uczelni wyższych (tytuł licencjata, magistra lub wyższy)?],"*"&amp;"Tak"&amp;"*")</f>
        <v>5</v>
      </c>
      <c r="D499">
        <f>COUNTIFS(AnalizaCzyste[Kompetencje absolwentów ocenianej uczelni są wysokie.15],B487,AnalizaCzyste[Czy jesteś przedstawicielem firmy, w której są zatrudniani absolwenci uczelni wyższych (tytuł licencjata, magistra lub wyższy)?],"*"&amp;"Tak"&amp;"*")</f>
        <v>0</v>
      </c>
      <c r="E499">
        <f>COUNTIFS(AnalizaCzyste[Kompetencje absolwentów ocenianej uczelni są wysokie.22],B487,AnalizaCzyste[Czy jesteś przedstawicielem firmy, w której są zatrudniani absolwenci uczelni wyższych (tytuł licencjata, magistra lub wyższy)?],"*"&amp;"Tak"&amp;"*")</f>
        <v>0</v>
      </c>
      <c r="F499">
        <f>SUM(C499:E499)</f>
        <v>5</v>
      </c>
      <c r="G499">
        <f t="shared" ref="G499:I506" si="116">PRODUCT($A499,C499)</f>
        <v>35</v>
      </c>
      <c r="H499">
        <f t="shared" si="116"/>
        <v>0</v>
      </c>
      <c r="I499">
        <f t="shared" si="116"/>
        <v>0</v>
      </c>
      <c r="J499">
        <f>SUM(G499:I499)</f>
        <v>35</v>
      </c>
      <c r="K499" s="46">
        <f>(A499-$J$507)^2</f>
        <v>5.0625</v>
      </c>
      <c r="L499">
        <f>PRODUCT(F499,K499)</f>
        <v>25.3125</v>
      </c>
    </row>
    <row r="500" spans="1:13" x14ac:dyDescent="0.45">
      <c r="A500">
        <v>6</v>
      </c>
      <c r="B500" t="s">
        <v>150</v>
      </c>
      <c r="C500">
        <f>COUNTIFS(AnalizaCzyste[Kompetencje absolwentów ocenianej uczelni są wysokie.],B488,AnalizaCzyste[Czy jesteś przedstawicielem firmy, w której są zatrudniani absolwenci uczelni wyższych (tytuł licencjata, magistra lub wyższy)?],"*"&amp;"Tak"&amp;"*")</f>
        <v>3</v>
      </c>
      <c r="D500">
        <f>COUNTIFS(AnalizaCzyste[Kompetencje absolwentów ocenianej uczelni są wysokie.15],B488,AnalizaCzyste[Czy jesteś przedstawicielem firmy, w której są zatrudniani absolwenci uczelni wyższych (tytuł licencjata, magistra lub wyższy)?],"*"&amp;"Tak"&amp;"*")</f>
        <v>0</v>
      </c>
      <c r="E500">
        <f>COUNTIFS(AnalizaCzyste[Kompetencje absolwentów ocenianej uczelni są wysokie.22],B488,AnalizaCzyste[Czy jesteś przedstawicielem firmy, w której są zatrudniani absolwenci uczelni wyższych (tytuł licencjata, magistra lub wyższy)?],"*"&amp;"Tak"&amp;"*")</f>
        <v>0</v>
      </c>
      <c r="F500">
        <f t="shared" ref="F500:F508" si="117">SUM(C500:E500)</f>
        <v>3</v>
      </c>
      <c r="G500">
        <f t="shared" si="116"/>
        <v>18</v>
      </c>
      <c r="H500">
        <f t="shared" si="116"/>
        <v>0</v>
      </c>
      <c r="I500">
        <f t="shared" si="116"/>
        <v>0</v>
      </c>
      <c r="J500">
        <f t="shared" ref="J500:J506" si="118">SUM(G500:I500)</f>
        <v>18</v>
      </c>
      <c r="K500" s="46">
        <f t="shared" ref="K500:K505" si="119">(A500-$J$507)^2</f>
        <v>1.5625</v>
      </c>
      <c r="L500">
        <f t="shared" ref="L500:L505" si="120">PRODUCT(F500,K500)</f>
        <v>4.6875</v>
      </c>
    </row>
    <row r="501" spans="1:13" x14ac:dyDescent="0.45">
      <c r="A501">
        <v>5</v>
      </c>
      <c r="B501" t="s">
        <v>162</v>
      </c>
      <c r="C501">
        <f>COUNTIFS(AnalizaCzyste[Kompetencje absolwentów ocenianej uczelni są wysokie.],B489,AnalizaCzyste[Czy jesteś przedstawicielem firmy, w której są zatrudniani absolwenci uczelni wyższych (tytuł licencjata, magistra lub wyższy)?],"*"&amp;"Tak"&amp;"*")</f>
        <v>4</v>
      </c>
      <c r="D501">
        <f>COUNTIFS(AnalizaCzyste[Kompetencje absolwentów ocenianej uczelni są wysokie.15],B489,AnalizaCzyste[Czy jesteś przedstawicielem firmy, w której są zatrudniani absolwenci uczelni wyższych (tytuł licencjata, magistra lub wyższy)?],"*"&amp;"Tak"&amp;"*")</f>
        <v>1</v>
      </c>
      <c r="E501">
        <f>COUNTIFS(AnalizaCzyste[Kompetencje absolwentów ocenianej uczelni są wysokie.22],B489,AnalizaCzyste[Czy jesteś przedstawicielem firmy, w której są zatrudniani absolwenci uczelni wyższych (tytuł licencjata, magistra lub wyższy)?],"*"&amp;"Tak"&amp;"*")</f>
        <v>0</v>
      </c>
      <c r="F501">
        <f t="shared" si="117"/>
        <v>5</v>
      </c>
      <c r="G501">
        <f t="shared" si="116"/>
        <v>20</v>
      </c>
      <c r="H501">
        <f t="shared" si="116"/>
        <v>5</v>
      </c>
      <c r="I501">
        <f t="shared" si="116"/>
        <v>0</v>
      </c>
      <c r="J501">
        <f t="shared" si="118"/>
        <v>25</v>
      </c>
      <c r="K501" s="46">
        <f t="shared" si="119"/>
        <v>6.25E-2</v>
      </c>
      <c r="L501">
        <f t="shared" si="120"/>
        <v>0.3125</v>
      </c>
    </row>
    <row r="502" spans="1:13" x14ac:dyDescent="0.45">
      <c r="A502">
        <v>4</v>
      </c>
      <c r="B502" t="s">
        <v>151</v>
      </c>
      <c r="C502">
        <f>COUNTIFS(AnalizaCzyste[Kompetencje absolwentów ocenianej uczelni są wysokie.],B490,AnalizaCzyste[Czy jesteś przedstawicielem firmy, w której są zatrudniani absolwenci uczelni wyższych (tytuł licencjata, magistra lub wyższy)?],"*"&amp;"Tak"&amp;"*")</f>
        <v>2</v>
      </c>
      <c r="D502">
        <f>COUNTIFS(AnalizaCzyste[Kompetencje absolwentów ocenianej uczelni są wysokie.15],B490,AnalizaCzyste[Czy jesteś przedstawicielem firmy, w której są zatrudniani absolwenci uczelni wyższych (tytuł licencjata, magistra lub wyższy)?],"*"&amp;"Tak"&amp;"*")</f>
        <v>0</v>
      </c>
      <c r="E502">
        <f>COUNTIFS(AnalizaCzyste[Kompetencje absolwentów ocenianej uczelni są wysokie.22],B490,AnalizaCzyste[Czy jesteś przedstawicielem firmy, w której są zatrudniani absolwenci uczelni wyższych (tytuł licencjata, magistra lub wyższy)?],"*"&amp;"Tak"&amp;"*")</f>
        <v>0</v>
      </c>
      <c r="F502">
        <f t="shared" si="117"/>
        <v>2</v>
      </c>
      <c r="G502">
        <f t="shared" si="116"/>
        <v>8</v>
      </c>
      <c r="H502">
        <f t="shared" si="116"/>
        <v>0</v>
      </c>
      <c r="I502">
        <f t="shared" si="116"/>
        <v>0</v>
      </c>
      <c r="J502">
        <f t="shared" si="118"/>
        <v>8</v>
      </c>
      <c r="K502" s="46">
        <f t="shared" si="119"/>
        <v>0.5625</v>
      </c>
      <c r="L502">
        <f t="shared" si="120"/>
        <v>1.125</v>
      </c>
    </row>
    <row r="503" spans="1:13" x14ac:dyDescent="0.45">
      <c r="A503">
        <v>3</v>
      </c>
      <c r="B503" t="s">
        <v>128</v>
      </c>
      <c r="C503">
        <f>COUNTIFS(AnalizaCzyste[Kompetencje absolwentów ocenianej uczelni są wysokie.],B491,AnalizaCzyste[Czy jesteś przedstawicielem firmy, w której są zatrudniani absolwenci uczelni wyższych (tytuł licencjata, magistra lub wyższy)?],"*"&amp;"Tak"&amp;"*")</f>
        <v>0</v>
      </c>
      <c r="D503">
        <f>COUNTIFS(AnalizaCzyste[Kompetencje absolwentów ocenianej uczelni są wysokie.15],B491,AnalizaCzyste[Czy jesteś przedstawicielem firmy, w której są zatrudniani absolwenci uczelni wyższych (tytuł licencjata, magistra lub wyższy)?],"*"&amp;"Tak"&amp;"*")</f>
        <v>0</v>
      </c>
      <c r="E503">
        <f>COUNTIFS(AnalizaCzyste[Kompetencje absolwentów ocenianej uczelni są wysokie.22],B491,AnalizaCzyste[Czy jesteś przedstawicielem firmy, w której są zatrudniani absolwenci uczelni wyższych (tytuł licencjata, magistra lub wyższy)?],"*"&amp;"Tak"&amp;"*")</f>
        <v>0</v>
      </c>
      <c r="F503">
        <f t="shared" si="117"/>
        <v>0</v>
      </c>
      <c r="G503">
        <f t="shared" si="116"/>
        <v>0</v>
      </c>
      <c r="H503">
        <f t="shared" si="116"/>
        <v>0</v>
      </c>
      <c r="I503">
        <f t="shared" si="116"/>
        <v>0</v>
      </c>
      <c r="J503">
        <f t="shared" si="118"/>
        <v>0</v>
      </c>
      <c r="K503" s="46">
        <f t="shared" si="119"/>
        <v>3.0625</v>
      </c>
      <c r="L503">
        <f t="shared" si="120"/>
        <v>0</v>
      </c>
    </row>
    <row r="504" spans="1:13" x14ac:dyDescent="0.45">
      <c r="A504">
        <v>2</v>
      </c>
      <c r="B504" t="s">
        <v>236</v>
      </c>
      <c r="C504">
        <f>COUNTIFS(AnalizaCzyste[Kompetencje absolwentów ocenianej uczelni są wysokie.],B492,AnalizaCzyste[Czy jesteś przedstawicielem firmy, w której są zatrudniani absolwenci uczelni wyższych (tytuł licencjata, magistra lub wyższy)?],"*"&amp;"Tak"&amp;"*")</f>
        <v>3</v>
      </c>
      <c r="D504">
        <f>COUNTIFS(AnalizaCzyste[Kompetencje absolwentów ocenianej uczelni są wysokie.15],B492,AnalizaCzyste[Czy jesteś przedstawicielem firmy, w której są zatrudniani absolwenci uczelni wyższych (tytuł licencjata, magistra lub wyższy)?],"*"&amp;"Tak"&amp;"*")</f>
        <v>1</v>
      </c>
      <c r="E504">
        <f>COUNTIFS(AnalizaCzyste[Kompetencje absolwentów ocenianej uczelni są wysokie.22],B492,AnalizaCzyste[Czy jesteś przedstawicielem firmy, w której są zatrudniani absolwenci uczelni wyższych (tytuł licencjata, magistra lub wyższy)?],"*"&amp;"Tak"&amp;"*")</f>
        <v>0</v>
      </c>
      <c r="F504">
        <f t="shared" si="117"/>
        <v>4</v>
      </c>
      <c r="G504">
        <f t="shared" si="116"/>
        <v>6</v>
      </c>
      <c r="H504">
        <f t="shared" si="116"/>
        <v>2</v>
      </c>
      <c r="I504">
        <f t="shared" si="116"/>
        <v>0</v>
      </c>
      <c r="J504">
        <f t="shared" si="118"/>
        <v>8</v>
      </c>
      <c r="K504" s="46">
        <f t="shared" si="119"/>
        <v>7.5625</v>
      </c>
      <c r="L504">
        <f t="shared" si="120"/>
        <v>30.25</v>
      </c>
    </row>
    <row r="505" spans="1:13" x14ac:dyDescent="0.45">
      <c r="A505">
        <v>1</v>
      </c>
      <c r="B505" t="s">
        <v>129</v>
      </c>
      <c r="C505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0</v>
      </c>
      <c r="D505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1</v>
      </c>
      <c r="E505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5">
        <f t="shared" si="117"/>
        <v>1</v>
      </c>
      <c r="G505">
        <f t="shared" si="116"/>
        <v>0</v>
      </c>
      <c r="H505">
        <f t="shared" si="116"/>
        <v>1</v>
      </c>
      <c r="I505">
        <f t="shared" si="116"/>
        <v>0</v>
      </c>
      <c r="J505">
        <f t="shared" si="118"/>
        <v>1</v>
      </c>
      <c r="K505" s="46">
        <f t="shared" si="119"/>
        <v>14.0625</v>
      </c>
      <c r="L505">
        <f t="shared" si="120"/>
        <v>14.0625</v>
      </c>
    </row>
    <row r="506" spans="1:13" x14ac:dyDescent="0.45">
      <c r="A506" t="s">
        <v>2333</v>
      </c>
      <c r="B506" t="s">
        <v>132</v>
      </c>
      <c r="C506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1</v>
      </c>
      <c r="D506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6">
        <f t="shared" si="117"/>
        <v>1</v>
      </c>
      <c r="G506">
        <f t="shared" si="116"/>
        <v>1</v>
      </c>
      <c r="H506">
        <f t="shared" si="116"/>
        <v>0</v>
      </c>
      <c r="I506">
        <f t="shared" si="116"/>
        <v>0</v>
      </c>
      <c r="J506">
        <f t="shared" si="118"/>
        <v>1</v>
      </c>
    </row>
    <row r="507" spans="1:13" x14ac:dyDescent="0.45">
      <c r="B507" s="20" t="s">
        <v>2356</v>
      </c>
      <c r="C507" s="29">
        <f>SUM(C499:C506)</f>
        <v>18</v>
      </c>
      <c r="D507" s="29">
        <f>SUM(D499:D506)</f>
        <v>3</v>
      </c>
      <c r="E507" s="29">
        <f>SUM(E499:E506)</f>
        <v>0</v>
      </c>
      <c r="F507" s="29">
        <f t="shared" si="117"/>
        <v>21</v>
      </c>
      <c r="G507" s="46">
        <f>SUM(G499:G506)/$C508</f>
        <v>5.1764705882352944</v>
      </c>
      <c r="H507" s="46">
        <f>SUM(H499:H506)/$C508</f>
        <v>0.47058823529411764</v>
      </c>
      <c r="I507" s="46">
        <f>SUM(I499:I506)/$C508</f>
        <v>0</v>
      </c>
      <c r="J507" s="46">
        <f>SUM(J499:J505)/$F508</f>
        <v>4.75</v>
      </c>
      <c r="K507" s="20" t="s">
        <v>2358</v>
      </c>
      <c r="L507" s="46">
        <f>SUM(L499:L506)/(F508-1)</f>
        <v>3.986842105263158</v>
      </c>
      <c r="M507" s="20" t="s">
        <v>2354</v>
      </c>
    </row>
    <row r="508" spans="1:13" x14ac:dyDescent="0.45">
      <c r="B508" s="20" t="s">
        <v>2357</v>
      </c>
      <c r="C508">
        <f>C507-C506</f>
        <v>17</v>
      </c>
      <c r="D508">
        <f>D507-D506</f>
        <v>3</v>
      </c>
      <c r="E508">
        <f>E507-E506</f>
        <v>0</v>
      </c>
      <c r="F508">
        <f t="shared" si="117"/>
        <v>20</v>
      </c>
      <c r="G508" s="33">
        <f>G507/7</f>
        <v>0.73949579831932777</v>
      </c>
      <c r="H508" s="33"/>
      <c r="I508" s="33"/>
      <c r="J508" s="33"/>
      <c r="L508" s="46">
        <f>L507^(1/2)</f>
        <v>1.9967078166980661</v>
      </c>
      <c r="M508" t="s">
        <v>2369</v>
      </c>
    </row>
    <row r="509" spans="1:13" x14ac:dyDescent="0.45">
      <c r="B509" s="20"/>
      <c r="D509" s="33"/>
      <c r="F509" s="46"/>
    </row>
    <row r="510" spans="1:13" x14ac:dyDescent="0.45">
      <c r="A510" s="29" t="s">
        <v>2403</v>
      </c>
      <c r="C510" s="20" t="s">
        <v>2396</v>
      </c>
      <c r="D510" s="20" t="s">
        <v>2397</v>
      </c>
      <c r="E510" s="20" t="s">
        <v>2398</v>
      </c>
      <c r="F510" s="20" t="s">
        <v>2380</v>
      </c>
      <c r="G510" s="20" t="s">
        <v>2399</v>
      </c>
      <c r="H510" s="20" t="s">
        <v>2400</v>
      </c>
      <c r="I510" s="20" t="s">
        <v>2401</v>
      </c>
      <c r="J510" s="20" t="s">
        <v>2379</v>
      </c>
      <c r="K510" s="20" t="s">
        <v>2367</v>
      </c>
      <c r="L510" s="20" t="s">
        <v>2368</v>
      </c>
    </row>
    <row r="511" spans="1:13" x14ac:dyDescent="0.45">
      <c r="A511">
        <v>7</v>
      </c>
      <c r="B511" t="s">
        <v>169</v>
      </c>
      <c r="C511">
        <f>COUNTIFS(AnalizaCzyste[Zarobki absolwentów ocenianej uczelni zatrudnionych w mojej firmie są wyższe od zarobków absolwentów innych polskich uczelni.],B499,AnalizaCzyste[Czy jesteś przedstawicielem firmy, w której są zatrudniani absolwenci uczelni wyższych (tytuł licencjata, magistra lub wyższy)?],"*"&amp;"Tak"&amp;"*")</f>
        <v>2</v>
      </c>
      <c r="D511">
        <f>COUNTIFS(AnalizaCzyste[Zarobki absolwentów ocenianej uczelni zatrudnionych w mojej firmie są wyższe od zarobków absolwentów innych polskich uczelni.16],B499,AnalizaCzyste[Czy jesteś przedstawicielem firmy, w której są zatrudniani absolwenci uczelni wyższych (tytuł licencjata, magistra lub wyższy)?],"*"&amp;"Tak"&amp;"*")</f>
        <v>0</v>
      </c>
      <c r="E511">
        <f>COUNTIFS(AnalizaCzyste[Zarobki absolwentów ocenianej uczelni zatrudnionych w mojej firmie są wyższe od zarobków absolwentów innych polskich uczelni.23],B499,AnalizaCzyste[Czy jesteś przedstawicielem firmy, w której są zatrudniani absolwenci uczelni wyższych (tytuł licencjata, magistra lub wyższy)?],"*"&amp;"Tak"&amp;"*")</f>
        <v>0</v>
      </c>
      <c r="F511">
        <f>SUM(C511:E511)</f>
        <v>2</v>
      </c>
      <c r="G511">
        <f t="shared" ref="G511:I518" si="121">PRODUCT($A511,C511)</f>
        <v>14</v>
      </c>
      <c r="H511">
        <f t="shared" si="121"/>
        <v>0</v>
      </c>
      <c r="I511">
        <f t="shared" si="121"/>
        <v>0</v>
      </c>
      <c r="J511">
        <f>SUM(G511:I511)</f>
        <v>14</v>
      </c>
      <c r="K511" s="46">
        <f>(A511-$J$519)^2</f>
        <v>11.2225</v>
      </c>
      <c r="L511">
        <f>PRODUCT(F511,K511)</f>
        <v>22.445</v>
      </c>
    </row>
    <row r="512" spans="1:13" x14ac:dyDescent="0.45">
      <c r="A512">
        <v>6</v>
      </c>
      <c r="B512" t="s">
        <v>150</v>
      </c>
      <c r="C512">
        <f>COUNTIFS(AnalizaCzyste[Zarobki absolwentów ocenianej uczelni zatrudnionych w mojej firmie są wyższe od zarobków absolwentów innych polskich uczelni.],B500,AnalizaCzyste[Czy jesteś przedstawicielem firmy, w której są zatrudniani absolwenci uczelni wyższych (tytuł licencjata, magistra lub wyższy)?],"*"&amp;"Tak"&amp;"*")</f>
        <v>0</v>
      </c>
      <c r="D512">
        <f>COUNTIFS(AnalizaCzyste[Zarobki absolwentów ocenianej uczelni zatrudnionych w mojej firmie są wyższe od zarobków absolwentów innych polskich uczelni.16],B500,AnalizaCzyste[Czy jesteś przedstawicielem firmy, w której są zatrudniani absolwenci uczelni wyższych (tytuł licencjata, magistra lub wyższy)?],"*"&amp;"Tak"&amp;"*")</f>
        <v>0</v>
      </c>
      <c r="E512">
        <f>COUNTIFS(AnalizaCzyste[Zarobki absolwentów ocenianej uczelni zatrudnionych w mojej firmie są wyższe od zarobków absolwentów innych polskich uczelni.23],B500,AnalizaCzyste[Czy jesteś przedstawicielem firmy, w której są zatrudniani absolwenci uczelni wyższych (tytuł licencjata, magistra lub wyższy)?],"*"&amp;"Tak"&amp;"*")</f>
        <v>0</v>
      </c>
      <c r="F512">
        <f t="shared" ref="F512:F520" si="122">SUM(C512:E512)</f>
        <v>0</v>
      </c>
      <c r="G512">
        <f t="shared" si="121"/>
        <v>0</v>
      </c>
      <c r="H512">
        <f t="shared" si="121"/>
        <v>0</v>
      </c>
      <c r="I512">
        <f t="shared" si="121"/>
        <v>0</v>
      </c>
      <c r="J512">
        <f t="shared" ref="J512:J518" si="123">SUM(G512:I512)</f>
        <v>0</v>
      </c>
      <c r="K512" s="46">
        <f t="shared" ref="K512:K517" si="124">(A512-$J$519)^2</f>
        <v>5.5225000000000009</v>
      </c>
      <c r="L512">
        <f t="shared" ref="L512:L517" si="125">PRODUCT(F512,K512)</f>
        <v>0</v>
      </c>
    </row>
    <row r="513" spans="1:13" x14ac:dyDescent="0.45">
      <c r="A513">
        <v>5</v>
      </c>
      <c r="B513" t="s">
        <v>162</v>
      </c>
      <c r="C513">
        <f>COUNTIFS(AnalizaCzyste[Zarobki absolwentów ocenianej uczelni zatrudnionych w mojej firmie są wyższe od zarobków absolwentów innych polskich uczelni.],B501,AnalizaCzyste[Czy jesteś przedstawicielem firmy, w której są zatrudniani absolwenci uczelni wyższych (tytuł licencjata, magistra lub wyższy)?],"*"&amp;"Tak"&amp;"*")</f>
        <v>1</v>
      </c>
      <c r="D513">
        <f>COUNTIFS(AnalizaCzyste[Zarobki absolwentów ocenianej uczelni zatrudnionych w mojej firmie są wyższe od zarobków absolwentów innych polskich uczelni.16],B501,AnalizaCzyste[Czy jesteś przedstawicielem firmy, w której są zatrudniani absolwenci uczelni wyższych (tytuł licencjata, magistra lub wyższy)?],"*"&amp;"Tak"&amp;"*")</f>
        <v>0</v>
      </c>
      <c r="E513">
        <f>COUNTIFS(AnalizaCzyste[Zarobki absolwentów ocenianej uczelni zatrudnionych w mojej firmie są wyższe od zarobków absolwentów innych polskich uczelni.23],B501,AnalizaCzyste[Czy jesteś przedstawicielem firmy, w której są zatrudniani absolwenci uczelni wyższych (tytuł licencjata, magistra lub wyższy)?],"*"&amp;"Tak"&amp;"*")</f>
        <v>0</v>
      </c>
      <c r="F513">
        <f t="shared" si="122"/>
        <v>1</v>
      </c>
      <c r="G513">
        <f t="shared" si="121"/>
        <v>5</v>
      </c>
      <c r="H513">
        <f t="shared" si="121"/>
        <v>0</v>
      </c>
      <c r="I513">
        <f t="shared" si="121"/>
        <v>0</v>
      </c>
      <c r="J513">
        <f t="shared" si="123"/>
        <v>5</v>
      </c>
      <c r="K513" s="46">
        <f t="shared" si="124"/>
        <v>1.8225000000000002</v>
      </c>
      <c r="L513">
        <f t="shared" si="125"/>
        <v>1.8225000000000002</v>
      </c>
    </row>
    <row r="514" spans="1:13" x14ac:dyDescent="0.45">
      <c r="A514">
        <v>4</v>
      </c>
      <c r="B514" t="s">
        <v>151</v>
      </c>
      <c r="C514">
        <f>COUNTIFS(AnalizaCzyste[Zarobki absolwentów ocenianej uczelni zatrudnionych w mojej firmie są wyższe od zarobków absolwentów innych polskich uczelni.],B502,AnalizaCzyste[Czy jesteś przedstawicielem firmy, w której są zatrudniani absolwenci uczelni wyższych (tytuł licencjata, magistra lub wyższy)?],"*"&amp;"Tak"&amp;"*")</f>
        <v>8</v>
      </c>
      <c r="D514">
        <f>COUNTIFS(AnalizaCzyste[Zarobki absolwentów ocenianej uczelni zatrudnionych w mojej firmie są wyższe od zarobków absolwentów innych polskich uczelni.16],B502,AnalizaCzyste[Czy jesteś przedstawicielem firmy, w której są zatrudniani absolwenci uczelni wyższych (tytuł licencjata, magistra lub wyższy)?],"*"&amp;"Tak"&amp;"*")</f>
        <v>1</v>
      </c>
      <c r="E514">
        <f>COUNTIFS(AnalizaCzyste[Zarobki absolwentów ocenianej uczelni zatrudnionych w mojej firmie są wyższe od zarobków absolwentów innych polskich uczelni.23],B502,AnalizaCzyste[Czy jesteś przedstawicielem firmy, w której są zatrudniani absolwenci uczelni wyższych (tytuł licencjata, magistra lub wyższy)?],"*"&amp;"Tak"&amp;"*")</f>
        <v>0</v>
      </c>
      <c r="F514">
        <f t="shared" si="122"/>
        <v>9</v>
      </c>
      <c r="G514">
        <f t="shared" si="121"/>
        <v>32</v>
      </c>
      <c r="H514">
        <f t="shared" si="121"/>
        <v>4</v>
      </c>
      <c r="I514">
        <f t="shared" si="121"/>
        <v>0</v>
      </c>
      <c r="J514">
        <f t="shared" si="123"/>
        <v>36</v>
      </c>
      <c r="K514" s="46">
        <f t="shared" si="124"/>
        <v>0.12250000000000007</v>
      </c>
      <c r="L514">
        <f t="shared" si="125"/>
        <v>1.1025000000000007</v>
      </c>
    </row>
    <row r="515" spans="1:13" x14ac:dyDescent="0.45">
      <c r="A515">
        <v>3</v>
      </c>
      <c r="B515" t="s">
        <v>128</v>
      </c>
      <c r="C515">
        <f>COUNTIFS(AnalizaCzyste[Zarobki absolwentów ocenianej uczelni zatrudnionych w mojej firmie są wyższe od zarobków absolwentów innych polskich uczelni.],B503,AnalizaCzyste[Czy jesteś przedstawicielem firmy, w której są zatrudniani absolwenci uczelni wyższych (tytuł licencjata, magistra lub wyższy)?],"*"&amp;"Tak"&amp;"*")</f>
        <v>3</v>
      </c>
      <c r="D515">
        <f>COUNTIFS(AnalizaCzyste[Zarobki absolwentów ocenianej uczelni zatrudnionych w mojej firmie są wyższe od zarobków absolwentów innych polskich uczelni.16],B503,AnalizaCzyste[Czy jesteś przedstawicielem firmy, w której są zatrudniani absolwenci uczelni wyższych (tytuł licencjata, magistra lub wyższy)?],"*"&amp;"Tak"&amp;"*")</f>
        <v>0</v>
      </c>
      <c r="E515">
        <f>COUNTIFS(AnalizaCzyste[Zarobki absolwentów ocenianej uczelni zatrudnionych w mojej firmie są wyższe od zarobków absolwentów innych polskich uczelni.23],B503,AnalizaCzyste[Czy jesteś przedstawicielem firmy, w której są zatrudniani absolwenci uczelni wyższych (tytuł licencjata, magistra lub wyższy)?],"*"&amp;"Tak"&amp;"*")</f>
        <v>0</v>
      </c>
      <c r="F515">
        <f t="shared" si="122"/>
        <v>3</v>
      </c>
      <c r="G515">
        <f t="shared" si="121"/>
        <v>9</v>
      </c>
      <c r="H515">
        <f t="shared" si="121"/>
        <v>0</v>
      </c>
      <c r="I515">
        <f t="shared" si="121"/>
        <v>0</v>
      </c>
      <c r="J515">
        <f t="shared" si="123"/>
        <v>9</v>
      </c>
      <c r="K515" s="46">
        <f t="shared" si="124"/>
        <v>0.42249999999999988</v>
      </c>
      <c r="L515">
        <f t="shared" si="125"/>
        <v>1.2674999999999996</v>
      </c>
    </row>
    <row r="516" spans="1:13" x14ac:dyDescent="0.45">
      <c r="A516">
        <v>2</v>
      </c>
      <c r="B516" t="s">
        <v>236</v>
      </c>
      <c r="C516">
        <f>COUNTIFS(AnalizaCzyste[Zarobki absolwentów ocenianej uczelni zatrudnionych w mojej firmie są wyższe od zarobków absolwentów innych polskich uczelni.],B504,AnalizaCzyste[Czy jesteś przedstawicielem firmy, w której są zatrudniani absolwenci uczelni wyższych (tytuł licencjata, magistra lub wyższy)?],"*"&amp;"Tak"&amp;"*")</f>
        <v>3</v>
      </c>
      <c r="D516">
        <f>COUNTIFS(AnalizaCzyste[Zarobki absolwentów ocenianej uczelni zatrudnionych w mojej firmie są wyższe od zarobków absolwentów innych polskich uczelni.16],B504,AnalizaCzyste[Czy jesteś przedstawicielem firmy, w której są zatrudniani absolwenci uczelni wyższych (tytuł licencjata, magistra lub wyższy)?],"*"&amp;"Tak"&amp;"*")</f>
        <v>1</v>
      </c>
      <c r="E516">
        <f>COUNTIFS(AnalizaCzyste[Zarobki absolwentów ocenianej uczelni zatrudnionych w mojej firmie są wyższe od zarobków absolwentów innych polskich uczelni.23],B504,AnalizaCzyste[Czy jesteś przedstawicielem firmy, w której są zatrudniani absolwenci uczelni wyższych (tytuł licencjata, magistra lub wyższy)?],"*"&amp;"Tak"&amp;"*")</f>
        <v>0</v>
      </c>
      <c r="F516">
        <f t="shared" si="122"/>
        <v>4</v>
      </c>
      <c r="G516">
        <f t="shared" si="121"/>
        <v>6</v>
      </c>
      <c r="H516">
        <f t="shared" si="121"/>
        <v>2</v>
      </c>
      <c r="I516">
        <f t="shared" si="121"/>
        <v>0</v>
      </c>
      <c r="J516">
        <f t="shared" si="123"/>
        <v>8</v>
      </c>
      <c r="K516" s="46">
        <f t="shared" si="124"/>
        <v>2.7224999999999997</v>
      </c>
      <c r="L516">
        <f t="shared" si="125"/>
        <v>10.889999999999999</v>
      </c>
    </row>
    <row r="517" spans="1:13" x14ac:dyDescent="0.45">
      <c r="A517">
        <v>1</v>
      </c>
      <c r="B517" t="s">
        <v>129</v>
      </c>
      <c r="C517">
        <f>COUNTIFS(AnalizaCzyste[Zarobki absolwentów ocenianej uczelni zatrudnionych w mojej firmie są wyższe od zarobków absolwentów innych polskich uczelni.],B505,AnalizaCzyste[Czy jesteś przedstawicielem firmy, w której są zatrudniani absolwenci uczelni wyższych (tytuł licencjata, magistra lub wyższy)?],"*"&amp;"Tak"&amp;"*")</f>
        <v>0</v>
      </c>
      <c r="D517">
        <f>COUNTIFS(AnalizaCzyste[Zarobki absolwentów ocenianej uczelni zatrudnionych w mojej firmie są wyższe od zarobków absolwentów innych polskich uczelni.16],B505,AnalizaCzyste[Czy jesteś przedstawicielem firmy, w której są zatrudniani absolwenci uczelni wyższych (tytuł licencjata, magistra lub wyższy)?],"*"&amp;"Tak"&amp;"*")</f>
        <v>1</v>
      </c>
      <c r="E517">
        <f>COUNTIFS(AnalizaCzyste[Zarobki absolwentów ocenianej uczelni zatrudnionych w mojej firmie są wyższe od zarobków absolwentów innych polskich uczelni.23],B505,AnalizaCzyste[Czy jesteś przedstawicielem firmy, w której są zatrudniani absolwenci uczelni wyższych (tytuł licencjata, magistra lub wyższy)?],"*"&amp;"Tak"&amp;"*")</f>
        <v>0</v>
      </c>
      <c r="F517">
        <f t="shared" si="122"/>
        <v>1</v>
      </c>
      <c r="G517">
        <f t="shared" si="121"/>
        <v>0</v>
      </c>
      <c r="H517">
        <f t="shared" si="121"/>
        <v>1</v>
      </c>
      <c r="I517">
        <f t="shared" si="121"/>
        <v>0</v>
      </c>
      <c r="J517">
        <f t="shared" si="123"/>
        <v>1</v>
      </c>
      <c r="K517" s="46">
        <f t="shared" si="124"/>
        <v>7.0225</v>
      </c>
      <c r="L517">
        <f t="shared" si="125"/>
        <v>7.0225</v>
      </c>
    </row>
    <row r="518" spans="1:13" x14ac:dyDescent="0.45">
      <c r="A518" t="s">
        <v>2333</v>
      </c>
      <c r="B518" t="s">
        <v>132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1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 t="shared" si="122"/>
        <v>1</v>
      </c>
      <c r="G518">
        <f t="shared" si="121"/>
        <v>1</v>
      </c>
      <c r="H518">
        <f t="shared" si="121"/>
        <v>0</v>
      </c>
      <c r="I518">
        <f t="shared" si="121"/>
        <v>0</v>
      </c>
      <c r="J518">
        <f t="shared" si="123"/>
        <v>1</v>
      </c>
    </row>
    <row r="519" spans="1:13" x14ac:dyDescent="0.45">
      <c r="B519" s="20" t="s">
        <v>2356</v>
      </c>
      <c r="C519" s="29">
        <f>SUM(C511:C518)</f>
        <v>18</v>
      </c>
      <c r="D519" s="29">
        <f>SUM(D511:D518)</f>
        <v>3</v>
      </c>
      <c r="E519" s="29">
        <f>SUM(E511:E518)</f>
        <v>0</v>
      </c>
      <c r="F519" s="29">
        <f t="shared" si="122"/>
        <v>21</v>
      </c>
      <c r="G519" s="46">
        <f>SUM(G511:G518)/$C520</f>
        <v>3.9411764705882355</v>
      </c>
      <c r="H519" s="46">
        <f>SUM(H511:H518)/$C520</f>
        <v>0.41176470588235292</v>
      </c>
      <c r="I519" s="46">
        <f>SUM(I511:I518)/$C520</f>
        <v>0</v>
      </c>
      <c r="J519" s="46">
        <f>SUM(J511:J517)/$F520</f>
        <v>3.65</v>
      </c>
      <c r="K519" s="20" t="s">
        <v>2358</v>
      </c>
      <c r="L519" s="46">
        <f>SUM(L511:L518)/(F520-1)</f>
        <v>2.344736842105263</v>
      </c>
      <c r="M519" s="20" t="s">
        <v>2354</v>
      </c>
    </row>
    <row r="520" spans="1:13" x14ac:dyDescent="0.45">
      <c r="B520" s="20" t="s">
        <v>2357</v>
      </c>
      <c r="C520">
        <f>C519-C518</f>
        <v>17</v>
      </c>
      <c r="D520">
        <f>D519-D518</f>
        <v>3</v>
      </c>
      <c r="E520">
        <f>E519-E518</f>
        <v>0</v>
      </c>
      <c r="F520">
        <f t="shared" si="122"/>
        <v>20</v>
      </c>
      <c r="G520" s="33">
        <f>G519/7</f>
        <v>0.56302521008403361</v>
      </c>
      <c r="H520" s="33"/>
      <c r="I520" s="33"/>
      <c r="J520" s="33"/>
      <c r="L520" s="46">
        <f>L519^(1/2)</f>
        <v>1.5312533566021211</v>
      </c>
      <c r="M520" t="s">
        <v>2369</v>
      </c>
    </row>
    <row r="521" spans="1:13" x14ac:dyDescent="0.45">
      <c r="B521" s="20"/>
      <c r="D521" s="33"/>
      <c r="F521" s="46"/>
    </row>
    <row r="522" spans="1:13" x14ac:dyDescent="0.45">
      <c r="A522" s="29" t="s">
        <v>2409</v>
      </c>
      <c r="C522" t="s">
        <v>2353</v>
      </c>
      <c r="E522" s="20" t="s">
        <v>2367</v>
      </c>
      <c r="F522" s="20" t="s">
        <v>2368</v>
      </c>
    </row>
    <row r="523" spans="1:13" x14ac:dyDescent="0.45">
      <c r="A523">
        <v>7</v>
      </c>
      <c r="B523" t="s">
        <v>169</v>
      </c>
      <c r="C523">
        <f>COUNTIFS(AnalizaCzyste[Ogólny poziom mojej satysfakcji z jakości usług edukacyjnych ocenianej uczelni jest wysoki.32],B523,AnalizaCzyste[Czy jesteś przedstawicielem władz samorządowych lub centralnych Rzeczypospolitej Polskiej?],"*"&amp;"Tak"&amp;"*")</f>
        <v>1</v>
      </c>
      <c r="D523">
        <f>PRODUCT(A523,C523)</f>
        <v>7</v>
      </c>
      <c r="E523" s="46">
        <f>(A523-$D$531)^2</f>
        <v>0.25</v>
      </c>
      <c r="F523">
        <f>PRODUCT(C523,E523)</f>
        <v>0.25</v>
      </c>
    </row>
    <row r="524" spans="1:13" x14ac:dyDescent="0.45">
      <c r="A524">
        <v>6</v>
      </c>
      <c r="B524" t="s">
        <v>150</v>
      </c>
      <c r="C524">
        <f>COUNTIFS(AnalizaCzyste[Ogólny poziom mojej satysfakcji z jakości usług edukacyjnych ocenianej uczelni jest wysoki.32],B524,AnalizaCzyste[Czy jesteś przedstawicielem władz samorządowych lub centralnych Rzeczypospolitej Polskiej?],"*"&amp;"Tak"&amp;"*")</f>
        <v>1</v>
      </c>
      <c r="D524">
        <f t="shared" ref="D524:D530" si="126">PRODUCT(A524,C524)</f>
        <v>6</v>
      </c>
      <c r="E524" s="46">
        <f>(A524-$D$531)^2</f>
        <v>0.25</v>
      </c>
      <c r="F524">
        <f t="shared" ref="F524:F529" si="127">PRODUCT(C524,E524)</f>
        <v>0.25</v>
      </c>
    </row>
    <row r="525" spans="1:13" x14ac:dyDescent="0.45">
      <c r="A525">
        <v>5</v>
      </c>
      <c r="B525" t="s">
        <v>162</v>
      </c>
      <c r="C525">
        <f>COUNTIFS(AnalizaCzyste[Ogólny poziom mojej satysfakcji z jakości usług edukacyjnych ocenianej uczelni jest wysoki.32],B525,AnalizaCzyste[Czy jesteś przedstawicielem władz samorządowych lub centralnych Rzeczypospolitej Polskiej?],"*"&amp;"Tak"&amp;"*")</f>
        <v>0</v>
      </c>
      <c r="D525">
        <f t="shared" si="126"/>
        <v>0</v>
      </c>
      <c r="E525" s="46">
        <f>(A525-$D$531)^2</f>
        <v>2.25</v>
      </c>
      <c r="F525">
        <f t="shared" si="127"/>
        <v>0</v>
      </c>
    </row>
    <row r="526" spans="1:13" x14ac:dyDescent="0.45">
      <c r="A526">
        <v>4</v>
      </c>
      <c r="B526" t="s">
        <v>151</v>
      </c>
      <c r="C526">
        <f>COUNTIFS(AnalizaCzyste[Ogólny poziom mojej satysfakcji z jakości usług edukacyjnych ocenianej uczelni jest wysoki.32],B526,AnalizaCzyste[Czy jesteś przedstawicielem władz samorządowych lub centralnych Rzeczypospolitej Polskiej?],"*"&amp;"Tak"&amp;"*")</f>
        <v>0</v>
      </c>
      <c r="D526">
        <f t="shared" si="126"/>
        <v>0</v>
      </c>
      <c r="E526" s="46">
        <f>(A526-$D$531)^2</f>
        <v>6.25</v>
      </c>
      <c r="F526">
        <f t="shared" si="127"/>
        <v>0</v>
      </c>
    </row>
    <row r="527" spans="1:13" x14ac:dyDescent="0.45">
      <c r="A527">
        <v>3</v>
      </c>
      <c r="B527" t="s">
        <v>128</v>
      </c>
      <c r="C527">
        <f>COUNTIFS(AnalizaCzyste[Ogólny poziom mojej satysfakcji z jakości usług edukacyjnych ocenianej uczelni jest wysoki.32],B527,AnalizaCzyste[Czy jesteś przedstawicielem władz samorządowych lub centralnych Rzeczypospolitej Polskiej?],"*"&amp;"Tak"&amp;"*")</f>
        <v>0</v>
      </c>
      <c r="D527">
        <f t="shared" si="126"/>
        <v>0</v>
      </c>
      <c r="E527" s="46">
        <f>(A527-$D$531)^2</f>
        <v>12.25</v>
      </c>
      <c r="F527">
        <f t="shared" si="127"/>
        <v>0</v>
      </c>
    </row>
    <row r="528" spans="1:13" x14ac:dyDescent="0.45">
      <c r="A528">
        <v>2</v>
      </c>
      <c r="B528" t="s">
        <v>236</v>
      </c>
      <c r="C528">
        <f>COUNTIFS(AnalizaCzyste[Ogólny poziom mojej satysfakcji z jakości usług edukacyjnych ocenianej uczelni jest wysoki.32],B528,AnalizaCzyste[Czy jesteś przedstawicielem władz samorządowych lub centralnych Rzeczypospolitej Polskiej?],"*"&amp;"Tak"&amp;"*")</f>
        <v>0</v>
      </c>
      <c r="D528">
        <f t="shared" si="126"/>
        <v>0</v>
      </c>
      <c r="E528" s="46">
        <f>(A528-$D$531)^2</f>
        <v>20.25</v>
      </c>
      <c r="F528">
        <f t="shared" si="127"/>
        <v>0</v>
      </c>
    </row>
    <row r="529" spans="1:7" x14ac:dyDescent="0.45">
      <c r="A529">
        <v>1</v>
      </c>
      <c r="B529" t="s">
        <v>129</v>
      </c>
      <c r="C529">
        <f>COUNTIFS(AnalizaCzyste[Ogólny poziom mojej satysfakcji z jakości usług edukacyjnych ocenianej uczelni jest wysoki.32],B529,AnalizaCzyste[Czy jesteś przedstawicielem władz samorządowych lub centralnych Rzeczypospolitej Polskiej?],"*"&amp;"Tak"&amp;"*")</f>
        <v>0</v>
      </c>
      <c r="D529">
        <f t="shared" si="126"/>
        <v>0</v>
      </c>
      <c r="E529" s="46">
        <f>(A529-$D$531)^2</f>
        <v>30.25</v>
      </c>
      <c r="F529">
        <f t="shared" si="127"/>
        <v>0</v>
      </c>
    </row>
    <row r="530" spans="1:7" x14ac:dyDescent="0.45">
      <c r="A530" t="s">
        <v>2333</v>
      </c>
      <c r="B530" t="s">
        <v>132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0</v>
      </c>
      <c r="D530">
        <f t="shared" si="126"/>
        <v>0</v>
      </c>
    </row>
    <row r="531" spans="1:7" x14ac:dyDescent="0.45">
      <c r="B531" s="20" t="s">
        <v>2356</v>
      </c>
      <c r="C531" s="29">
        <f>SUM(C523:C530)</f>
        <v>2</v>
      </c>
      <c r="D531" s="46">
        <f>SUM(D523:D529)/C532</f>
        <v>6.5</v>
      </c>
      <c r="E531" s="20" t="s">
        <v>2358</v>
      </c>
      <c r="F531" s="46">
        <f>SUM(F523:F530)/(C532-1)</f>
        <v>0.5</v>
      </c>
      <c r="G531" s="20" t="s">
        <v>2354</v>
      </c>
    </row>
    <row r="532" spans="1:7" x14ac:dyDescent="0.45">
      <c r="B532" s="20" t="s">
        <v>2357</v>
      </c>
      <c r="C532">
        <f>C531-C530</f>
        <v>2</v>
      </c>
      <c r="D532" s="33">
        <f>D531/7</f>
        <v>0.9285714285714286</v>
      </c>
      <c r="F532" s="46">
        <f>F531^(1/2)</f>
        <v>0.70710678118654757</v>
      </c>
      <c r="G532" t="s">
        <v>2369</v>
      </c>
    </row>
    <row r="534" spans="1:7" x14ac:dyDescent="0.45">
      <c r="A534" s="29" t="s">
        <v>2364</v>
      </c>
      <c r="C534" t="s">
        <v>2353</v>
      </c>
      <c r="E534" s="20" t="s">
        <v>2367</v>
      </c>
      <c r="F534" s="20" t="s">
        <v>2368</v>
      </c>
    </row>
    <row r="535" spans="1:7" x14ac:dyDescent="0.45">
      <c r="A535">
        <v>7</v>
      </c>
      <c r="B535" t="s">
        <v>169</v>
      </c>
      <c r="C535">
        <f>COUNTIFS(AnalizaCzyste[Efekty działań ocenianej uczelni na rzesz jakości edukacji są zgodne ze strategią rozwoju w regionie.],B535,AnalizaCzyste[Czy jesteś przedstawicielem władz samorządowych lub centralnych Rzeczypospolitej Polskiej?],"*"&amp;"Tak"&amp;"*")</f>
        <v>0</v>
      </c>
      <c r="D535">
        <f>PRODUCT(A535,C535)</f>
        <v>0</v>
      </c>
      <c r="E535" s="46">
        <f>(A535-$D$543)^2</f>
        <v>1</v>
      </c>
      <c r="F535">
        <f>PRODUCT(C535,E535)</f>
        <v>0</v>
      </c>
    </row>
    <row r="536" spans="1:7" x14ac:dyDescent="0.45">
      <c r="A536">
        <v>6</v>
      </c>
      <c r="B536" t="s">
        <v>150</v>
      </c>
      <c r="C536">
        <f>COUNTIFS(AnalizaCzyste[Efekty działań ocenianej uczelni na rzesz jakości edukacji są zgodne ze strategią rozwoju w regionie.],B536,AnalizaCzyste[Czy jesteś przedstawicielem władz samorządowych lub centralnych Rzeczypospolitej Polskiej?],"*"&amp;"Tak"&amp;"*")</f>
        <v>2</v>
      </c>
      <c r="D536">
        <f t="shared" ref="D536:D542" si="128">PRODUCT(A536,C536)</f>
        <v>12</v>
      </c>
      <c r="E536" s="46">
        <f t="shared" ref="E536:E541" si="129">(A536-$D$543)^2</f>
        <v>0</v>
      </c>
      <c r="F536">
        <f t="shared" ref="F536:F541" si="130">PRODUCT(C536,E536)</f>
        <v>0</v>
      </c>
    </row>
    <row r="537" spans="1:7" x14ac:dyDescent="0.45">
      <c r="A537">
        <v>5</v>
      </c>
      <c r="B537" t="s">
        <v>162</v>
      </c>
      <c r="C537">
        <f>COUNTIFS(AnalizaCzyste[Efekty działań ocenianej uczelni na rzesz jakości edukacji są zgodne ze strategią rozwoju w regionie.],B537,AnalizaCzyste[Czy jesteś przedstawicielem władz samorządowych lub centralnych Rzeczypospolitej Polskiej?],"*"&amp;"Tak"&amp;"*")</f>
        <v>0</v>
      </c>
      <c r="D537">
        <f t="shared" si="128"/>
        <v>0</v>
      </c>
      <c r="E537" s="46">
        <f t="shared" si="129"/>
        <v>1</v>
      </c>
      <c r="F537">
        <f t="shared" si="130"/>
        <v>0</v>
      </c>
    </row>
    <row r="538" spans="1:7" x14ac:dyDescent="0.45">
      <c r="A538">
        <v>4</v>
      </c>
      <c r="B538" t="s">
        <v>151</v>
      </c>
      <c r="C538">
        <f>COUNTIFS(AnalizaCzyste[Efekty działań ocenianej uczelni na rzesz jakości edukacji są zgodne ze strategią rozwoju w regionie.],B538,AnalizaCzyste[Czy jesteś przedstawicielem władz samorządowych lub centralnych Rzeczypospolitej Polskiej?],"*"&amp;"Tak"&amp;"*")</f>
        <v>0</v>
      </c>
      <c r="D538">
        <f t="shared" si="128"/>
        <v>0</v>
      </c>
      <c r="E538" s="46">
        <f t="shared" si="129"/>
        <v>4</v>
      </c>
      <c r="F538">
        <f t="shared" si="130"/>
        <v>0</v>
      </c>
    </row>
    <row r="539" spans="1:7" x14ac:dyDescent="0.45">
      <c r="A539">
        <v>3</v>
      </c>
      <c r="B539" t="s">
        <v>128</v>
      </c>
      <c r="C539">
        <f>COUNTIFS(AnalizaCzyste[Efekty działań ocenianej uczelni na rzesz jakości edukacji są zgodne ze strategią rozwoju w regionie.],B539,AnalizaCzyste[Czy jesteś przedstawicielem władz samorządowych lub centralnych Rzeczypospolitej Polskiej?],"*"&amp;"Tak"&amp;"*")</f>
        <v>0</v>
      </c>
      <c r="D539">
        <f t="shared" si="128"/>
        <v>0</v>
      </c>
      <c r="E539" s="46">
        <f t="shared" si="129"/>
        <v>9</v>
      </c>
      <c r="F539">
        <f t="shared" si="130"/>
        <v>0</v>
      </c>
    </row>
    <row r="540" spans="1:7" x14ac:dyDescent="0.45">
      <c r="A540">
        <v>2</v>
      </c>
      <c r="B540" t="s">
        <v>236</v>
      </c>
      <c r="C540">
        <f>COUNTIFS(AnalizaCzyste[Efekty działań ocenianej uczelni na rzesz jakości edukacji są zgodne ze strategią rozwoju w regionie.],B540,AnalizaCzyste[Czy jesteś przedstawicielem władz samorządowych lub centralnych Rzeczypospolitej Polskiej?],"*"&amp;"Tak"&amp;"*")</f>
        <v>0</v>
      </c>
      <c r="D540">
        <f t="shared" si="128"/>
        <v>0</v>
      </c>
      <c r="E540" s="46">
        <f t="shared" si="129"/>
        <v>16</v>
      </c>
      <c r="F540">
        <f t="shared" si="130"/>
        <v>0</v>
      </c>
    </row>
    <row r="541" spans="1:7" x14ac:dyDescent="0.45">
      <c r="A541">
        <v>1</v>
      </c>
      <c r="B541" t="s">
        <v>129</v>
      </c>
      <c r="C541">
        <f>COUNTIFS(AnalizaCzyste[Efekty działań ocenianej uczelni na rzesz jakości edukacji są zgodne ze strategią rozwoju w regionie.],B541,AnalizaCzyste[Czy jesteś przedstawicielem władz samorządowych lub centralnych Rzeczypospolitej Polskiej?],"*"&amp;"Tak"&amp;"*")</f>
        <v>0</v>
      </c>
      <c r="D541">
        <f t="shared" si="128"/>
        <v>0</v>
      </c>
      <c r="E541" s="46">
        <f t="shared" si="129"/>
        <v>25</v>
      </c>
      <c r="F541">
        <f t="shared" si="130"/>
        <v>0</v>
      </c>
    </row>
    <row r="542" spans="1:7" x14ac:dyDescent="0.45">
      <c r="A542" t="s">
        <v>2333</v>
      </c>
      <c r="B542" t="s">
        <v>132</v>
      </c>
      <c r="C542">
        <f>COUNTIFS(AnalizaCzyste[Efekty działań ocenianej uczelni na rzesz jakości edukacji są zgodne ze strategią rozwoju w regionie.],B542,AnalizaCzyste[Czy jesteś przedstawicielem władz samorządowych lub centralnych Rzeczypospolitej Polskiej?],"*"&amp;"Tak"&amp;"*")</f>
        <v>0</v>
      </c>
      <c r="D542">
        <f t="shared" si="128"/>
        <v>0</v>
      </c>
    </row>
    <row r="543" spans="1:7" x14ac:dyDescent="0.45">
      <c r="B543" s="20" t="s">
        <v>2356</v>
      </c>
      <c r="C543" s="29">
        <f>SUM(C535:C542)</f>
        <v>2</v>
      </c>
      <c r="D543" s="46">
        <f>SUM(D535:D541)/C544</f>
        <v>6</v>
      </c>
      <c r="E543" s="20" t="s">
        <v>2358</v>
      </c>
      <c r="F543" s="46">
        <f>SUM(F535:F542)/(C544-1)</f>
        <v>0</v>
      </c>
      <c r="G543" s="20" t="s">
        <v>2354</v>
      </c>
    </row>
    <row r="544" spans="1:7" x14ac:dyDescent="0.45">
      <c r="B544" s="20" t="s">
        <v>2357</v>
      </c>
      <c r="C544">
        <f>C543-C542</f>
        <v>2</v>
      </c>
      <c r="D544" s="33">
        <f>D543/7</f>
        <v>0.8571428571428571</v>
      </c>
      <c r="F544" s="46">
        <f>F543^(1/2)</f>
        <v>0</v>
      </c>
      <c r="G544" t="s">
        <v>2369</v>
      </c>
    </row>
    <row r="546" spans="1:7" x14ac:dyDescent="0.45">
      <c r="A546" s="29" t="s">
        <v>2404</v>
      </c>
      <c r="C546" t="s">
        <v>2353</v>
      </c>
      <c r="E546" s="20" t="s">
        <v>2367</v>
      </c>
      <c r="F546" s="20" t="s">
        <v>2368</v>
      </c>
    </row>
    <row r="547" spans="1:7" x14ac:dyDescent="0.45">
      <c r="A547">
        <v>7</v>
      </c>
      <c r="B547" t="s">
        <v>169</v>
      </c>
      <c r="C547">
        <f>COUNTIFS(AnalizaCzyste[Wartość wykształcenia zdobywanego przez studentów na ocenianej uczelni jest wysoka.27],B547,AnalizaCzyste[Czy jesteś przedstawicielem władz samorządowych lub centralnych Rzeczypospolitej Polskiej?],"*"&amp;"Tak"&amp;"*")</f>
        <v>0</v>
      </c>
      <c r="D547">
        <f>PRODUCT(A547,C547)</f>
        <v>0</v>
      </c>
      <c r="E547" s="46">
        <f>(A547-$D$555)^2</f>
        <v>1</v>
      </c>
      <c r="F547">
        <f>PRODUCT(C547,E547)</f>
        <v>0</v>
      </c>
    </row>
    <row r="548" spans="1:7" x14ac:dyDescent="0.45">
      <c r="A548">
        <v>6</v>
      </c>
      <c r="B548" t="s">
        <v>150</v>
      </c>
      <c r="C548">
        <f>COUNTIFS(AnalizaCzyste[Wartość wykształcenia zdobywanego przez studentów na ocenianej uczelni jest wysoka.27],B548,AnalizaCzyste[Czy jesteś przedstawicielem władz samorządowych lub centralnych Rzeczypospolitej Polskiej?],"*"&amp;"Tak"&amp;"*")</f>
        <v>2</v>
      </c>
      <c r="D548">
        <f t="shared" ref="D548:D554" si="131">PRODUCT(A548,C548)</f>
        <v>12</v>
      </c>
      <c r="E548" s="46">
        <f t="shared" ref="E548:E553" si="132">(A548-$D$555)^2</f>
        <v>0</v>
      </c>
      <c r="F548">
        <f t="shared" ref="F548:F553" si="133">PRODUCT(C548,E548)</f>
        <v>0</v>
      </c>
    </row>
    <row r="549" spans="1:7" x14ac:dyDescent="0.45">
      <c r="A549">
        <v>5</v>
      </c>
      <c r="B549" t="s">
        <v>162</v>
      </c>
      <c r="C549">
        <f>COUNTIFS(AnalizaCzyste[Wartość wykształcenia zdobywanego przez studentów na ocenianej uczelni jest wysoka.27],B549,AnalizaCzyste[Czy jesteś przedstawicielem władz samorządowych lub centralnych Rzeczypospolitej Polskiej?],"*"&amp;"Tak"&amp;"*")</f>
        <v>0</v>
      </c>
      <c r="D549">
        <f t="shared" si="131"/>
        <v>0</v>
      </c>
      <c r="E549" s="46">
        <f t="shared" si="132"/>
        <v>1</v>
      </c>
      <c r="F549">
        <f t="shared" si="133"/>
        <v>0</v>
      </c>
    </row>
    <row r="550" spans="1:7" x14ac:dyDescent="0.45">
      <c r="A550">
        <v>4</v>
      </c>
      <c r="B550" t="s">
        <v>151</v>
      </c>
      <c r="C550">
        <f>COUNTIFS(AnalizaCzyste[Wartość wykształcenia zdobywanego przez studentów na ocenianej uczelni jest wysoka.27],B550,AnalizaCzyste[Czy jesteś przedstawicielem władz samorządowych lub centralnych Rzeczypospolitej Polskiej?],"*"&amp;"Tak"&amp;"*")</f>
        <v>0</v>
      </c>
      <c r="D550">
        <f t="shared" si="131"/>
        <v>0</v>
      </c>
      <c r="E550" s="46">
        <f t="shared" si="132"/>
        <v>4</v>
      </c>
      <c r="F550">
        <f t="shared" si="133"/>
        <v>0</v>
      </c>
    </row>
    <row r="551" spans="1:7" x14ac:dyDescent="0.45">
      <c r="A551">
        <v>3</v>
      </c>
      <c r="B551" t="s">
        <v>128</v>
      </c>
      <c r="C551">
        <f>COUNTIFS(AnalizaCzyste[Wartość wykształcenia zdobywanego przez studentów na ocenianej uczelni jest wysoka.27],B551,AnalizaCzyste[Czy jesteś przedstawicielem władz samorządowych lub centralnych Rzeczypospolitej Polskiej?],"*"&amp;"Tak"&amp;"*")</f>
        <v>0</v>
      </c>
      <c r="D551">
        <f t="shared" si="131"/>
        <v>0</v>
      </c>
      <c r="E551" s="46">
        <f t="shared" si="132"/>
        <v>9</v>
      </c>
      <c r="F551">
        <f t="shared" si="133"/>
        <v>0</v>
      </c>
    </row>
    <row r="552" spans="1:7" x14ac:dyDescent="0.45">
      <c r="A552">
        <v>2</v>
      </c>
      <c r="B552" t="s">
        <v>236</v>
      </c>
      <c r="C552">
        <f>COUNTIFS(AnalizaCzyste[Wartość wykształcenia zdobywanego przez studentów na ocenianej uczelni jest wysoka.27],B552,AnalizaCzyste[Czy jesteś przedstawicielem władz samorządowych lub centralnych Rzeczypospolitej Polskiej?],"*"&amp;"Tak"&amp;"*")</f>
        <v>0</v>
      </c>
      <c r="D552">
        <f t="shared" si="131"/>
        <v>0</v>
      </c>
      <c r="E552" s="46">
        <f t="shared" si="132"/>
        <v>16</v>
      </c>
      <c r="F552">
        <f t="shared" si="133"/>
        <v>0</v>
      </c>
    </row>
    <row r="553" spans="1:7" x14ac:dyDescent="0.45">
      <c r="A553">
        <v>1</v>
      </c>
      <c r="B553" t="s">
        <v>129</v>
      </c>
      <c r="C553">
        <f>COUNTIFS(AnalizaCzyste[Wartość wykształcenia zdobywanego przez studentów na ocenianej uczelni jest wysoka.27],B553,AnalizaCzyste[Czy jesteś przedstawicielem władz samorządowych lub centralnych Rzeczypospolitej Polskiej?],"*"&amp;"Tak"&amp;"*")</f>
        <v>0</v>
      </c>
      <c r="D553">
        <f t="shared" si="131"/>
        <v>0</v>
      </c>
      <c r="E553" s="46">
        <f t="shared" si="132"/>
        <v>25</v>
      </c>
      <c r="F553">
        <f t="shared" si="133"/>
        <v>0</v>
      </c>
    </row>
    <row r="554" spans="1:7" x14ac:dyDescent="0.45">
      <c r="A554" t="s">
        <v>2333</v>
      </c>
      <c r="B554" t="s">
        <v>132</v>
      </c>
      <c r="C554">
        <f>COUNTIFS(AnalizaCzyste[Wartość wykształcenia zdobywanego przez studentów na ocenianej uczelni jest wysoka.27],B554,AnalizaCzyste[Czy jesteś przedstawicielem władz samorządowych lub centralnych Rzeczypospolitej Polskiej?],"*"&amp;"Tak"&amp;"*")</f>
        <v>0</v>
      </c>
      <c r="D554">
        <f t="shared" si="131"/>
        <v>0</v>
      </c>
    </row>
    <row r="555" spans="1:7" x14ac:dyDescent="0.45">
      <c r="B555" s="20" t="s">
        <v>2356</v>
      </c>
      <c r="C555" s="29">
        <f>SUM(C547:C554)</f>
        <v>2</v>
      </c>
      <c r="D555" s="46">
        <f>SUM(D547:D553)/C556</f>
        <v>6</v>
      </c>
      <c r="E555" s="20" t="s">
        <v>2358</v>
      </c>
      <c r="F555" s="46">
        <f>SUM(F547:F554)/(C556-1)</f>
        <v>0</v>
      </c>
      <c r="G555" s="20" t="s">
        <v>2354</v>
      </c>
    </row>
    <row r="556" spans="1:7" x14ac:dyDescent="0.45">
      <c r="B556" s="20" t="s">
        <v>2357</v>
      </c>
      <c r="C556">
        <f>C555-C554</f>
        <v>2</v>
      </c>
      <c r="D556" s="33">
        <f>D555/7</f>
        <v>0.8571428571428571</v>
      </c>
      <c r="F556" s="46">
        <f>F555^(1/2)</f>
        <v>0</v>
      </c>
      <c r="G556" t="s">
        <v>2369</v>
      </c>
    </row>
    <row r="558" spans="1:7" x14ac:dyDescent="0.45">
      <c r="A558" s="29" t="s">
        <v>2405</v>
      </c>
      <c r="C558" t="s">
        <v>2353</v>
      </c>
      <c r="E558" s="20" t="s">
        <v>2367</v>
      </c>
      <c r="F558" s="20" t="s">
        <v>2368</v>
      </c>
    </row>
    <row r="559" spans="1:7" x14ac:dyDescent="0.45">
      <c r="A559">
        <v>7</v>
      </c>
      <c r="B559" t="s">
        <v>169</v>
      </c>
      <c r="C559">
        <f>COUNTIFS(AnalizaCzyste[Zdobyte przez studentów ocenianej uczelni wykształcenie miało/ma pozytywny wpływ na ich zarobki.28],B559,AnalizaCzyste[Czy jesteś przedstawicielem władz samorządowych lub centralnych Rzeczypospolitej Polskiej?],"*"&amp;"Tak"&amp;"*")</f>
        <v>1</v>
      </c>
      <c r="D559">
        <f>PRODUCT(A559,C559)</f>
        <v>7</v>
      </c>
      <c r="E559" s="46">
        <f>(A559-$D$567)^2</f>
        <v>0.25</v>
      </c>
      <c r="F559">
        <f>PRODUCT(C559,E559)</f>
        <v>0.25</v>
      </c>
    </row>
    <row r="560" spans="1:7" x14ac:dyDescent="0.45">
      <c r="A560">
        <v>6</v>
      </c>
      <c r="B560" t="s">
        <v>150</v>
      </c>
      <c r="C560">
        <f>COUNTIFS(AnalizaCzyste[Zdobyte przez studentów ocenianej uczelni wykształcenie miało/ma pozytywny wpływ na ich zarobki.28],B560,AnalizaCzyste[Czy jesteś przedstawicielem władz samorządowych lub centralnych Rzeczypospolitej Polskiej?],"*"&amp;"Tak"&amp;"*")</f>
        <v>1</v>
      </c>
      <c r="D560">
        <f t="shared" ref="D560:D566" si="134">PRODUCT(A560,C560)</f>
        <v>6</v>
      </c>
      <c r="E560" s="46">
        <f t="shared" ref="E560:E565" si="135">(A560-$D$567)^2</f>
        <v>0.25</v>
      </c>
      <c r="F560">
        <f t="shared" ref="F560:F565" si="136">PRODUCT(C560,E560)</f>
        <v>0.25</v>
      </c>
    </row>
    <row r="561" spans="1:7" x14ac:dyDescent="0.45">
      <c r="A561">
        <v>5</v>
      </c>
      <c r="B561" t="s">
        <v>162</v>
      </c>
      <c r="C561">
        <f>COUNTIFS(AnalizaCzyste[Zdobyte przez studentów ocenianej uczelni wykształcenie miało/ma pozytywny wpływ na ich zarobki.28],B561,AnalizaCzyste[Czy jesteś przedstawicielem władz samorządowych lub centralnych Rzeczypospolitej Polskiej?],"*"&amp;"Tak"&amp;"*")</f>
        <v>0</v>
      </c>
      <c r="D561">
        <f t="shared" si="134"/>
        <v>0</v>
      </c>
      <c r="E561" s="46">
        <f t="shared" si="135"/>
        <v>2.25</v>
      </c>
      <c r="F561">
        <f t="shared" si="136"/>
        <v>0</v>
      </c>
    </row>
    <row r="562" spans="1:7" x14ac:dyDescent="0.45">
      <c r="A562">
        <v>4</v>
      </c>
      <c r="B562" t="s">
        <v>151</v>
      </c>
      <c r="C562">
        <f>COUNTIFS(AnalizaCzyste[Zdobyte przez studentów ocenianej uczelni wykształcenie miało/ma pozytywny wpływ na ich zarobki.28],B562,AnalizaCzyste[Czy jesteś przedstawicielem władz samorządowych lub centralnych Rzeczypospolitej Polskiej?],"*"&amp;"Tak"&amp;"*")</f>
        <v>0</v>
      </c>
      <c r="D562">
        <f t="shared" si="134"/>
        <v>0</v>
      </c>
      <c r="E562" s="46">
        <f t="shared" si="135"/>
        <v>6.25</v>
      </c>
      <c r="F562">
        <f t="shared" si="136"/>
        <v>0</v>
      </c>
    </row>
    <row r="563" spans="1:7" x14ac:dyDescent="0.45">
      <c r="A563">
        <v>3</v>
      </c>
      <c r="B563" t="s">
        <v>128</v>
      </c>
      <c r="C563">
        <f>COUNTIFS(AnalizaCzyste[Zdobyte przez studentów ocenianej uczelni wykształcenie miało/ma pozytywny wpływ na ich zarobki.28],B563,AnalizaCzyste[Czy jesteś przedstawicielem władz samorządowych lub centralnych Rzeczypospolitej Polskiej?],"*"&amp;"Tak"&amp;"*")</f>
        <v>0</v>
      </c>
      <c r="D563">
        <f t="shared" si="134"/>
        <v>0</v>
      </c>
      <c r="E563" s="46">
        <f t="shared" si="135"/>
        <v>12.25</v>
      </c>
      <c r="F563">
        <f t="shared" si="136"/>
        <v>0</v>
      </c>
    </row>
    <row r="564" spans="1:7" x14ac:dyDescent="0.45">
      <c r="A564">
        <v>2</v>
      </c>
      <c r="B564" t="s">
        <v>236</v>
      </c>
      <c r="C564">
        <f>COUNTIFS(AnalizaCzyste[Zdobyte przez studentów ocenianej uczelni wykształcenie miało/ma pozytywny wpływ na ich zarobki.28],B564,AnalizaCzyste[Czy jesteś przedstawicielem władz samorządowych lub centralnych Rzeczypospolitej Polskiej?],"*"&amp;"Tak"&amp;"*")</f>
        <v>0</v>
      </c>
      <c r="D564">
        <f t="shared" si="134"/>
        <v>0</v>
      </c>
      <c r="E564" s="46">
        <f t="shared" si="135"/>
        <v>20.25</v>
      </c>
      <c r="F564">
        <f t="shared" si="136"/>
        <v>0</v>
      </c>
    </row>
    <row r="565" spans="1:7" x14ac:dyDescent="0.45">
      <c r="A565">
        <v>1</v>
      </c>
      <c r="B565" t="s">
        <v>129</v>
      </c>
      <c r="C565">
        <f>COUNTIFS(AnalizaCzyste[Zdobyte przez studentów ocenianej uczelni wykształcenie miało/ma pozytywny wpływ na ich zarobki.28],B565,AnalizaCzyste[Czy jesteś przedstawicielem władz samorządowych lub centralnych Rzeczypospolitej Polskiej?],"*"&amp;"Tak"&amp;"*")</f>
        <v>0</v>
      </c>
      <c r="D565">
        <f t="shared" si="134"/>
        <v>0</v>
      </c>
      <c r="E565" s="46">
        <f t="shared" si="135"/>
        <v>30.25</v>
      </c>
      <c r="F565">
        <f t="shared" si="136"/>
        <v>0</v>
      </c>
    </row>
    <row r="566" spans="1:7" x14ac:dyDescent="0.45">
      <c r="A566" t="s">
        <v>2333</v>
      </c>
      <c r="B566" t="s">
        <v>132</v>
      </c>
      <c r="C566">
        <f>COUNTIFS(AnalizaCzyste[Zdobyte przez studentów ocenianej uczelni wykształcenie miało/ma pozytywny wpływ na ich zarobki.28],B566,AnalizaCzyste[Czy jesteś przedstawicielem władz samorządowych lub centralnych Rzeczypospolitej Polskiej?],"*"&amp;"Tak"&amp;"*")</f>
        <v>0</v>
      </c>
      <c r="D566">
        <f t="shared" si="134"/>
        <v>0</v>
      </c>
    </row>
    <row r="567" spans="1:7" x14ac:dyDescent="0.45">
      <c r="B567" s="20" t="s">
        <v>2356</v>
      </c>
      <c r="C567" s="29">
        <f>SUM(C559:C566)</f>
        <v>2</v>
      </c>
      <c r="D567" s="46">
        <f>SUM(D559:D565)/C568</f>
        <v>6.5</v>
      </c>
      <c r="E567" s="20" t="s">
        <v>2358</v>
      </c>
      <c r="F567" s="46">
        <f>SUM(F559:F566)/(C568-1)</f>
        <v>0.5</v>
      </c>
      <c r="G567" s="20" t="s">
        <v>2354</v>
      </c>
    </row>
    <row r="568" spans="1:7" x14ac:dyDescent="0.45">
      <c r="B568" s="20" t="s">
        <v>2357</v>
      </c>
      <c r="C568">
        <f>C567-C566</f>
        <v>2</v>
      </c>
      <c r="D568" s="33">
        <f>D567/7</f>
        <v>0.9285714285714286</v>
      </c>
      <c r="F568" s="46">
        <f>F567^(1/2)</f>
        <v>0.70710678118654757</v>
      </c>
      <c r="G568" t="s">
        <v>2369</v>
      </c>
    </row>
    <row r="570" spans="1:7" x14ac:dyDescent="0.45">
      <c r="A570" s="29" t="s">
        <v>2406</v>
      </c>
      <c r="C570" t="s">
        <v>2353</v>
      </c>
      <c r="E570" s="20" t="s">
        <v>2367</v>
      </c>
      <c r="F570" s="20" t="s">
        <v>2368</v>
      </c>
    </row>
    <row r="571" spans="1:7" x14ac:dyDescent="0.45">
      <c r="A571">
        <v>7</v>
      </c>
      <c r="B571" t="s">
        <v>169</v>
      </c>
      <c r="C571">
        <f>COUNTIFS(AnalizaCzyste[Efekty działań ocenianej uczelni na rzecz jakości edukacji mają dobry wpływ na rozwój regionu.29],B571,AnalizaCzyste[Czy jesteś przedstawicielem władz samorządowych lub centralnych Rzeczypospolitej Polskiej?],"*"&amp;"Tak"&amp;"*")</f>
        <v>1</v>
      </c>
      <c r="D571">
        <f>PRODUCT(A571,C571)</f>
        <v>7</v>
      </c>
      <c r="E571" s="46">
        <f>(A571-$D$579)^2</f>
        <v>0.25</v>
      </c>
      <c r="F571">
        <f>PRODUCT(C571,E571)</f>
        <v>0.25</v>
      </c>
    </row>
    <row r="572" spans="1:7" x14ac:dyDescent="0.45">
      <c r="A572">
        <v>6</v>
      </c>
      <c r="B572" t="s">
        <v>150</v>
      </c>
      <c r="C572">
        <f>COUNTIFS(AnalizaCzyste[Efekty działań ocenianej uczelni na rzecz jakości edukacji mają dobry wpływ na rozwój regionu.29],B572,AnalizaCzyste[Czy jesteś przedstawicielem władz samorządowych lub centralnych Rzeczypospolitej Polskiej?],"*"&amp;"Tak"&amp;"*")</f>
        <v>1</v>
      </c>
      <c r="D572">
        <f t="shared" ref="D572:D578" si="137">PRODUCT(A572,C572)</f>
        <v>6</v>
      </c>
      <c r="E572" s="46">
        <f t="shared" ref="E572:E577" si="138">(A572-$D$579)^2</f>
        <v>0.25</v>
      </c>
      <c r="F572">
        <f t="shared" ref="F572:F577" si="139">PRODUCT(C572,E572)</f>
        <v>0.25</v>
      </c>
    </row>
    <row r="573" spans="1:7" x14ac:dyDescent="0.45">
      <c r="A573">
        <v>5</v>
      </c>
      <c r="B573" t="s">
        <v>162</v>
      </c>
      <c r="C573">
        <f>COUNTIFS(AnalizaCzyste[Efekty działań ocenianej uczelni na rzecz jakości edukacji mają dobry wpływ na rozwój regionu.29],B573,AnalizaCzyste[Czy jesteś przedstawicielem władz samorządowych lub centralnych Rzeczypospolitej Polskiej?],"*"&amp;"Tak"&amp;"*")</f>
        <v>0</v>
      </c>
      <c r="D573">
        <f t="shared" si="137"/>
        <v>0</v>
      </c>
      <c r="E573" s="46">
        <f t="shared" si="138"/>
        <v>2.25</v>
      </c>
      <c r="F573">
        <f t="shared" si="139"/>
        <v>0</v>
      </c>
    </row>
    <row r="574" spans="1:7" x14ac:dyDescent="0.45">
      <c r="A574">
        <v>4</v>
      </c>
      <c r="B574" t="s">
        <v>151</v>
      </c>
      <c r="C574">
        <f>COUNTIFS(AnalizaCzyste[Efekty działań ocenianej uczelni na rzecz jakości edukacji mają dobry wpływ na rozwój regionu.29],B574,AnalizaCzyste[Czy jesteś przedstawicielem władz samorządowych lub centralnych Rzeczypospolitej Polskiej?],"*"&amp;"Tak"&amp;"*")</f>
        <v>0</v>
      </c>
      <c r="D574">
        <f t="shared" si="137"/>
        <v>0</v>
      </c>
      <c r="E574" s="46">
        <f t="shared" si="138"/>
        <v>6.25</v>
      </c>
      <c r="F574">
        <f t="shared" si="139"/>
        <v>0</v>
      </c>
    </row>
    <row r="575" spans="1:7" x14ac:dyDescent="0.45">
      <c r="A575">
        <v>3</v>
      </c>
      <c r="B575" t="s">
        <v>128</v>
      </c>
      <c r="C575">
        <f>COUNTIFS(AnalizaCzyste[Efekty działań ocenianej uczelni na rzecz jakości edukacji mają dobry wpływ na rozwój regionu.29],B575,AnalizaCzyste[Czy jesteś przedstawicielem władz samorządowych lub centralnych Rzeczypospolitej Polskiej?],"*"&amp;"Tak"&amp;"*")</f>
        <v>0</v>
      </c>
      <c r="D575">
        <f t="shared" si="137"/>
        <v>0</v>
      </c>
      <c r="E575" s="46">
        <f t="shared" si="138"/>
        <v>12.25</v>
      </c>
      <c r="F575">
        <f t="shared" si="139"/>
        <v>0</v>
      </c>
    </row>
    <row r="576" spans="1:7" x14ac:dyDescent="0.45">
      <c r="A576">
        <v>2</v>
      </c>
      <c r="B576" t="s">
        <v>236</v>
      </c>
      <c r="C576">
        <f>COUNTIFS(AnalizaCzyste[Efekty działań ocenianej uczelni na rzecz jakości edukacji mają dobry wpływ na rozwój regionu.29],B576,AnalizaCzyste[Czy jesteś przedstawicielem władz samorządowych lub centralnych Rzeczypospolitej Polskiej?],"*"&amp;"Tak"&amp;"*")</f>
        <v>0</v>
      </c>
      <c r="D576">
        <f t="shared" si="137"/>
        <v>0</v>
      </c>
      <c r="E576" s="46">
        <f t="shared" si="138"/>
        <v>20.25</v>
      </c>
      <c r="F576">
        <f t="shared" si="139"/>
        <v>0</v>
      </c>
    </row>
    <row r="577" spans="1:7" x14ac:dyDescent="0.45">
      <c r="A577">
        <v>1</v>
      </c>
      <c r="B577" t="s">
        <v>129</v>
      </c>
      <c r="C577">
        <f>COUNTIFS(AnalizaCzyste[Efekty działań ocenianej uczelni na rzecz jakości edukacji mają dobry wpływ na rozwój regionu.29],B577,AnalizaCzyste[Czy jesteś przedstawicielem władz samorządowych lub centralnych Rzeczypospolitej Polskiej?],"*"&amp;"Tak"&amp;"*")</f>
        <v>0</v>
      </c>
      <c r="D577">
        <f t="shared" si="137"/>
        <v>0</v>
      </c>
      <c r="E577" s="46">
        <f t="shared" si="138"/>
        <v>30.25</v>
      </c>
      <c r="F577">
        <f t="shared" si="139"/>
        <v>0</v>
      </c>
    </row>
    <row r="578" spans="1:7" x14ac:dyDescent="0.45">
      <c r="A578" t="s">
        <v>2333</v>
      </c>
      <c r="B578" t="s">
        <v>132</v>
      </c>
      <c r="C578">
        <f>COUNTIFS(AnalizaCzyste[Efekty działań ocenianej uczelni na rzecz jakości edukacji mają dobry wpływ na rozwój regionu.29],B578,AnalizaCzyste[Czy jesteś przedstawicielem władz samorządowych lub centralnych Rzeczypospolitej Polskiej?],"*"&amp;"Tak"&amp;"*")</f>
        <v>0</v>
      </c>
      <c r="D578">
        <f t="shared" si="137"/>
        <v>0</v>
      </c>
    </row>
    <row r="579" spans="1:7" x14ac:dyDescent="0.45">
      <c r="B579" s="20" t="s">
        <v>2356</v>
      </c>
      <c r="C579" s="29">
        <f>SUM(C571:C578)</f>
        <v>2</v>
      </c>
      <c r="D579" s="46">
        <f>SUM(D571:D577)/C580</f>
        <v>6.5</v>
      </c>
      <c r="E579" s="20" t="s">
        <v>2358</v>
      </c>
      <c r="F579" s="46">
        <f>SUM(F571:F578)/(C580-1)</f>
        <v>0.5</v>
      </c>
      <c r="G579" s="20" t="s">
        <v>2354</v>
      </c>
    </row>
    <row r="580" spans="1:7" x14ac:dyDescent="0.45">
      <c r="B580" s="20" t="s">
        <v>2357</v>
      </c>
      <c r="C580">
        <f>C579-C578</f>
        <v>2</v>
      </c>
      <c r="D580" s="33">
        <f>D579/7</f>
        <v>0.9285714285714286</v>
      </c>
      <c r="F580" s="46">
        <f>F579^(1/2)</f>
        <v>0.70710678118654757</v>
      </c>
      <c r="G580" t="s">
        <v>2369</v>
      </c>
    </row>
    <row r="582" spans="1:7" x14ac:dyDescent="0.45">
      <c r="A582" s="29" t="s">
        <v>2407</v>
      </c>
      <c r="C582" t="s">
        <v>2353</v>
      </c>
      <c r="E582" s="20" t="s">
        <v>2367</v>
      </c>
      <c r="F582" s="20" t="s">
        <v>2368</v>
      </c>
    </row>
    <row r="583" spans="1:7" x14ac:dyDescent="0.45">
      <c r="A583">
        <v>7</v>
      </c>
      <c r="B583" t="s">
        <v>169</v>
      </c>
      <c r="C583">
        <f>COUNTIFS(AnalizaCzyste[Efekty działań ocenianej uczelni na rzecz jakości edukacji mają dobry wpływ na rozwój Polski.30],B583,AnalizaCzyste[Czy jesteś przedstawicielem władz samorządowych lub centralnych Rzeczypospolitej Polskiej?],"*"&amp;"Tak"&amp;"*")</f>
        <v>0</v>
      </c>
      <c r="D583">
        <f>PRODUCT(A583,C583)</f>
        <v>0</v>
      </c>
      <c r="E583" s="46">
        <f>(A583-$D$591)^2</f>
        <v>1</v>
      </c>
      <c r="F583">
        <f>PRODUCT(C583,E583)</f>
        <v>0</v>
      </c>
    </row>
    <row r="584" spans="1:7" x14ac:dyDescent="0.45">
      <c r="A584">
        <v>6</v>
      </c>
      <c r="B584" t="s">
        <v>150</v>
      </c>
      <c r="C584">
        <f>COUNTIFS(AnalizaCzyste[Efekty działań ocenianej uczelni na rzecz jakości edukacji mają dobry wpływ na rozwój Polski.30],B584,AnalizaCzyste[Czy jesteś przedstawicielem władz samorządowych lub centralnych Rzeczypospolitej Polskiej?],"*"&amp;"Tak"&amp;"*")</f>
        <v>1</v>
      </c>
      <c r="D584">
        <f t="shared" ref="D584:D590" si="140">PRODUCT(A584,C584)</f>
        <v>6</v>
      </c>
      <c r="E584" s="46">
        <f t="shared" ref="E584:E589" si="141">(A584-$D$591)^2</f>
        <v>0</v>
      </c>
      <c r="F584">
        <f t="shared" ref="F584:F589" si="142">PRODUCT(C584,E584)</f>
        <v>0</v>
      </c>
    </row>
    <row r="585" spans="1:7" x14ac:dyDescent="0.45">
      <c r="A585">
        <v>5</v>
      </c>
      <c r="B585" t="s">
        <v>162</v>
      </c>
      <c r="C585">
        <f>COUNTIFS(AnalizaCzyste[Efekty działań ocenianej uczelni na rzecz jakości edukacji mają dobry wpływ na rozwój Polski.30],B585,AnalizaCzyste[Czy jesteś przedstawicielem władz samorządowych lub centralnych Rzeczypospolitej Polskiej?],"*"&amp;"Tak"&amp;"*")</f>
        <v>0</v>
      </c>
      <c r="D585">
        <f t="shared" si="140"/>
        <v>0</v>
      </c>
      <c r="E585" s="46">
        <f t="shared" si="141"/>
        <v>1</v>
      </c>
      <c r="F585">
        <f t="shared" si="142"/>
        <v>0</v>
      </c>
    </row>
    <row r="586" spans="1:7" x14ac:dyDescent="0.45">
      <c r="A586">
        <v>4</v>
      </c>
      <c r="B586" t="s">
        <v>151</v>
      </c>
      <c r="C586">
        <f>COUNTIFS(AnalizaCzyste[Efekty działań ocenianej uczelni na rzecz jakości edukacji mają dobry wpływ na rozwój Polski.30],B586,AnalizaCzyste[Czy jesteś przedstawicielem władz samorządowych lub centralnych Rzeczypospolitej Polskiej?],"*"&amp;"Tak"&amp;"*")</f>
        <v>0</v>
      </c>
      <c r="D586">
        <f t="shared" si="140"/>
        <v>0</v>
      </c>
      <c r="E586" s="46">
        <f t="shared" si="141"/>
        <v>4</v>
      </c>
      <c r="F586">
        <f t="shared" si="142"/>
        <v>0</v>
      </c>
    </row>
    <row r="587" spans="1:7" x14ac:dyDescent="0.45">
      <c r="A587">
        <v>3</v>
      </c>
      <c r="B587" t="s">
        <v>128</v>
      </c>
      <c r="C587">
        <f>COUNTIFS(AnalizaCzyste[Efekty działań ocenianej uczelni na rzecz jakości edukacji mają dobry wpływ na rozwój Polski.30],B587,AnalizaCzyste[Czy jesteś przedstawicielem władz samorządowych lub centralnych Rzeczypospolitej Polskiej?],"*"&amp;"Tak"&amp;"*")</f>
        <v>0</v>
      </c>
      <c r="D587">
        <f t="shared" si="140"/>
        <v>0</v>
      </c>
      <c r="E587" s="46">
        <f t="shared" si="141"/>
        <v>9</v>
      </c>
      <c r="F587">
        <f t="shared" si="142"/>
        <v>0</v>
      </c>
    </row>
    <row r="588" spans="1:7" x14ac:dyDescent="0.45">
      <c r="A588">
        <v>2</v>
      </c>
      <c r="B588" t="s">
        <v>236</v>
      </c>
      <c r="C588">
        <f>COUNTIFS(AnalizaCzyste[Efekty działań ocenianej uczelni na rzecz jakości edukacji mają dobry wpływ na rozwój Polski.30],B588,AnalizaCzyste[Czy jesteś przedstawicielem władz samorządowych lub centralnych Rzeczypospolitej Polskiej?],"*"&amp;"Tak"&amp;"*")</f>
        <v>0</v>
      </c>
      <c r="D588">
        <f t="shared" si="140"/>
        <v>0</v>
      </c>
      <c r="E588" s="46">
        <f t="shared" si="141"/>
        <v>16</v>
      </c>
      <c r="F588">
        <f t="shared" si="142"/>
        <v>0</v>
      </c>
    </row>
    <row r="589" spans="1:7" x14ac:dyDescent="0.45">
      <c r="A589">
        <v>1</v>
      </c>
      <c r="B589" t="s">
        <v>129</v>
      </c>
      <c r="C589">
        <f>COUNTIFS(AnalizaCzyste[Efekty działań ocenianej uczelni na rzecz jakości edukacji mają dobry wpływ na rozwój Polski.30],B589,AnalizaCzyste[Czy jesteś przedstawicielem władz samorządowych lub centralnych Rzeczypospolitej Polskiej?],"*"&amp;"Tak"&amp;"*")</f>
        <v>0</v>
      </c>
      <c r="D589">
        <f t="shared" si="140"/>
        <v>0</v>
      </c>
      <c r="E589" s="46">
        <f t="shared" si="141"/>
        <v>25</v>
      </c>
      <c r="F589">
        <f t="shared" si="142"/>
        <v>0</v>
      </c>
    </row>
    <row r="590" spans="1:7" x14ac:dyDescent="0.45">
      <c r="A590" t="s">
        <v>2333</v>
      </c>
      <c r="B590" t="s">
        <v>132</v>
      </c>
      <c r="C590">
        <f>COUNTIFS(AnalizaCzyste[Efekty działań ocenianej uczelni na rzecz jakości edukacji mają dobry wpływ na rozwój Polski.30],B590,AnalizaCzyste[Czy jesteś przedstawicielem władz samorządowych lub centralnych Rzeczypospolitej Polskiej?],"*"&amp;"Tak"&amp;"*")</f>
        <v>1</v>
      </c>
      <c r="D590">
        <f t="shared" si="140"/>
        <v>1</v>
      </c>
    </row>
    <row r="591" spans="1:7" x14ac:dyDescent="0.45">
      <c r="B591" s="20" t="s">
        <v>2356</v>
      </c>
      <c r="C591" s="29">
        <f>SUM(C583:C590)</f>
        <v>2</v>
      </c>
      <c r="D591" s="46">
        <f>SUM(D583:D589)/C592</f>
        <v>6</v>
      </c>
      <c r="E591" s="20" t="s">
        <v>2358</v>
      </c>
      <c r="F591" s="46" t="e">
        <f>SUM(F583:F590)/(C592-1)</f>
        <v>#DIV/0!</v>
      </c>
      <c r="G591" s="20" t="s">
        <v>2354</v>
      </c>
    </row>
    <row r="592" spans="1:7" x14ac:dyDescent="0.45">
      <c r="B592" s="20" t="s">
        <v>2357</v>
      </c>
      <c r="C592">
        <f>C591-C590</f>
        <v>1</v>
      </c>
      <c r="D592" s="33">
        <f>D591/7</f>
        <v>0.8571428571428571</v>
      </c>
      <c r="F592" s="46" t="e">
        <f>F591^(1/2)</f>
        <v>#DIV/0!</v>
      </c>
      <c r="G592" t="s">
        <v>2369</v>
      </c>
    </row>
    <row r="594" spans="1:7" x14ac:dyDescent="0.45">
      <c r="A594" s="29" t="s">
        <v>2408</v>
      </c>
      <c r="C594" t="s">
        <v>2353</v>
      </c>
      <c r="E594" s="20" t="s">
        <v>2367</v>
      </c>
      <c r="F594" s="20" t="s">
        <v>2368</v>
      </c>
    </row>
    <row r="595" spans="1:7" x14ac:dyDescent="0.45">
      <c r="A595">
        <v>7</v>
      </c>
      <c r="B595" t="s">
        <v>169</v>
      </c>
      <c r="C595">
        <f>COUNTIFS(AnalizaCzyste[Współpraca ocenianej uczelni z biznesem ma pozytywne efekty dla rozwoju regionu / kraju.31],B595,AnalizaCzyste[Czy jesteś przedstawicielem władz samorządowych lub centralnych Rzeczypospolitej Polskiej?],"*"&amp;"Tak"&amp;"*")</f>
        <v>0</v>
      </c>
      <c r="D595">
        <f>PRODUCT(A595,C595)</f>
        <v>0</v>
      </c>
      <c r="E595" s="46">
        <f>(A595-$D$603)^2</f>
        <v>1</v>
      </c>
      <c r="F595">
        <f>PRODUCT(C595,E595)</f>
        <v>0</v>
      </c>
    </row>
    <row r="596" spans="1:7" x14ac:dyDescent="0.45">
      <c r="A596">
        <v>6</v>
      </c>
      <c r="B596" t="s">
        <v>150</v>
      </c>
      <c r="C596">
        <f>COUNTIFS(AnalizaCzyste[Współpraca ocenianej uczelni z biznesem ma pozytywne efekty dla rozwoju regionu / kraju.31],B596,AnalizaCzyste[Czy jesteś przedstawicielem władz samorządowych lub centralnych Rzeczypospolitej Polskiej?],"*"&amp;"Tak"&amp;"*")</f>
        <v>1</v>
      </c>
      <c r="D596">
        <f t="shared" ref="D596:D602" si="143">PRODUCT(A596,C596)</f>
        <v>6</v>
      </c>
      <c r="E596" s="46">
        <f t="shared" ref="E596:E601" si="144">(A596-$D$603)^2</f>
        <v>0</v>
      </c>
      <c r="F596">
        <f t="shared" ref="F596:F601" si="145">PRODUCT(C596,E596)</f>
        <v>0</v>
      </c>
    </row>
    <row r="597" spans="1:7" x14ac:dyDescent="0.45">
      <c r="A597">
        <v>5</v>
      </c>
      <c r="B597" t="s">
        <v>162</v>
      </c>
      <c r="C597">
        <f>COUNTIFS(AnalizaCzyste[Współpraca ocenianej uczelni z biznesem ma pozytywne efekty dla rozwoju regionu / kraju.31],B597,AnalizaCzyste[Czy jesteś przedstawicielem władz samorządowych lub centralnych Rzeczypospolitej Polskiej?],"*"&amp;"Tak"&amp;"*")</f>
        <v>0</v>
      </c>
      <c r="D597">
        <f t="shared" si="143"/>
        <v>0</v>
      </c>
      <c r="E597" s="46">
        <f t="shared" si="144"/>
        <v>1</v>
      </c>
      <c r="F597">
        <f t="shared" si="145"/>
        <v>0</v>
      </c>
    </row>
    <row r="598" spans="1:7" x14ac:dyDescent="0.45">
      <c r="A598">
        <v>4</v>
      </c>
      <c r="B598" t="s">
        <v>151</v>
      </c>
      <c r="C598">
        <f>COUNTIFS(AnalizaCzyste[Współpraca ocenianej uczelni z biznesem ma pozytywne efekty dla rozwoju regionu / kraju.31],B598,AnalizaCzyste[Czy jesteś przedstawicielem władz samorządowych lub centralnych Rzeczypospolitej Polskiej?],"*"&amp;"Tak"&amp;"*")</f>
        <v>0</v>
      </c>
      <c r="D598">
        <f t="shared" si="143"/>
        <v>0</v>
      </c>
      <c r="E598" s="46">
        <f t="shared" si="144"/>
        <v>4</v>
      </c>
      <c r="F598">
        <f t="shared" si="145"/>
        <v>0</v>
      </c>
    </row>
    <row r="599" spans="1:7" x14ac:dyDescent="0.45">
      <c r="A599">
        <v>3</v>
      </c>
      <c r="B599" t="s">
        <v>128</v>
      </c>
      <c r="C599">
        <f>COUNTIFS(AnalizaCzyste[Współpraca ocenianej uczelni z biznesem ma pozytywne efekty dla rozwoju regionu / kraju.31],B599,AnalizaCzyste[Czy jesteś przedstawicielem władz samorządowych lub centralnych Rzeczypospolitej Polskiej?],"*"&amp;"Tak"&amp;"*")</f>
        <v>0</v>
      </c>
      <c r="D599">
        <f t="shared" si="143"/>
        <v>0</v>
      </c>
      <c r="E599" s="46">
        <f t="shared" si="144"/>
        <v>9</v>
      </c>
      <c r="F599">
        <f t="shared" si="145"/>
        <v>0</v>
      </c>
    </row>
    <row r="600" spans="1:7" x14ac:dyDescent="0.45">
      <c r="A600">
        <v>2</v>
      </c>
      <c r="B600" t="s">
        <v>236</v>
      </c>
      <c r="C600">
        <f>COUNTIFS(AnalizaCzyste[Współpraca ocenianej uczelni z biznesem ma pozytywne efekty dla rozwoju regionu / kraju.31],B600,AnalizaCzyste[Czy jesteś przedstawicielem władz samorządowych lub centralnych Rzeczypospolitej Polskiej?],"*"&amp;"Tak"&amp;"*")</f>
        <v>0</v>
      </c>
      <c r="D600">
        <f t="shared" si="143"/>
        <v>0</v>
      </c>
      <c r="E600" s="46">
        <f t="shared" si="144"/>
        <v>16</v>
      </c>
      <c r="F600">
        <f t="shared" si="145"/>
        <v>0</v>
      </c>
    </row>
    <row r="601" spans="1:7" x14ac:dyDescent="0.45">
      <c r="A601">
        <v>1</v>
      </c>
      <c r="B601" t="s">
        <v>129</v>
      </c>
      <c r="C601">
        <f>COUNTIFS(AnalizaCzyste[Współpraca ocenianej uczelni z biznesem ma pozytywne efekty dla rozwoju regionu / kraju.31],B601,AnalizaCzyste[Czy jesteś przedstawicielem władz samorządowych lub centralnych Rzeczypospolitej Polskiej?],"*"&amp;"Tak"&amp;"*")</f>
        <v>0</v>
      </c>
      <c r="D601">
        <f t="shared" si="143"/>
        <v>0</v>
      </c>
      <c r="E601" s="46">
        <f t="shared" si="144"/>
        <v>25</v>
      </c>
      <c r="F601">
        <f t="shared" si="145"/>
        <v>0</v>
      </c>
    </row>
    <row r="602" spans="1:7" x14ac:dyDescent="0.45">
      <c r="A602" t="s">
        <v>2333</v>
      </c>
      <c r="B602" t="s">
        <v>132</v>
      </c>
      <c r="C602">
        <f>COUNTIFS(AnalizaCzyste[Współpraca ocenianej uczelni z biznesem ma pozytywne efekty dla rozwoju regionu / kraju.31],B602,AnalizaCzyste[Czy jesteś przedstawicielem władz samorządowych lub centralnych Rzeczypospolitej Polskiej?],"*"&amp;"Tak"&amp;"*")</f>
        <v>1</v>
      </c>
      <c r="D602">
        <f t="shared" si="143"/>
        <v>1</v>
      </c>
    </row>
    <row r="603" spans="1:7" x14ac:dyDescent="0.45">
      <c r="B603" s="20" t="s">
        <v>2356</v>
      </c>
      <c r="C603" s="29">
        <f>SUM(C595:C602)</f>
        <v>2</v>
      </c>
      <c r="D603" s="46">
        <f>SUM(D595:D601)/C604</f>
        <v>6</v>
      </c>
      <c r="E603" s="20" t="s">
        <v>2358</v>
      </c>
      <c r="F603" s="46" t="e">
        <f>SUM(F595:F602)/(C604-1)</f>
        <v>#DIV/0!</v>
      </c>
      <c r="G603" s="20" t="s">
        <v>2354</v>
      </c>
    </row>
    <row r="604" spans="1:7" x14ac:dyDescent="0.45">
      <c r="B604" s="20" t="s">
        <v>2357</v>
      </c>
      <c r="C604">
        <f>C603-C602</f>
        <v>1</v>
      </c>
      <c r="D604" s="33">
        <f>D603/7</f>
        <v>0.8571428571428571</v>
      </c>
      <c r="F604" s="46" t="e">
        <f>F603^(1/2)</f>
        <v>#DIV/0!</v>
      </c>
      <c r="G604" t="s">
        <v>2369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workbookViewId="0">
      <pane ySplit="2" topLeftCell="A3" activePane="bottomLeft" state="frozen"/>
      <selection activeCell="J1" sqref="J1"/>
      <selection pane="bottomLeft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G62"/>
  <sheetViews>
    <sheetView topLeftCell="A37" workbookViewId="0">
      <selection activeCell="B45" sqref="B45:C52"/>
    </sheetView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3" ht="28.5" x14ac:dyDescent="0.45">
      <c r="B33" s="28" t="s">
        <v>2272</v>
      </c>
      <c r="C33" s="20" t="s">
        <v>2325</v>
      </c>
    </row>
    <row r="34" spans="2:3" x14ac:dyDescent="0.45">
      <c r="B34" s="28" t="s">
        <v>813</v>
      </c>
      <c r="C34" s="20" t="s">
        <v>2325</v>
      </c>
    </row>
    <row r="35" spans="2:3" x14ac:dyDescent="0.45">
      <c r="B35" s="28" t="s">
        <v>1712</v>
      </c>
      <c r="C35" s="20" t="s">
        <v>2325</v>
      </c>
    </row>
    <row r="36" spans="2:3" ht="28.5" x14ac:dyDescent="0.45">
      <c r="B36" s="28" t="s">
        <v>1636</v>
      </c>
      <c r="C36" s="20" t="s">
        <v>2325</v>
      </c>
    </row>
    <row r="37" spans="2:3" x14ac:dyDescent="0.45">
      <c r="B37" s="28" t="s">
        <v>975</v>
      </c>
      <c r="C37" s="20" t="s">
        <v>2325</v>
      </c>
    </row>
    <row r="38" spans="2:3" x14ac:dyDescent="0.45">
      <c r="B38" s="28" t="s">
        <v>701</v>
      </c>
      <c r="C38" s="20" t="s">
        <v>2325</v>
      </c>
    </row>
    <row r="39" spans="2:3" x14ac:dyDescent="0.45">
      <c r="B39" s="28" t="s">
        <v>800</v>
      </c>
      <c r="C39" s="20" t="s">
        <v>2325</v>
      </c>
    </row>
    <row r="40" spans="2:3" x14ac:dyDescent="0.45">
      <c r="B40" s="28" t="s">
        <v>160</v>
      </c>
      <c r="C40" s="20" t="s">
        <v>2325</v>
      </c>
    </row>
    <row r="41" spans="2:3" x14ac:dyDescent="0.45">
      <c r="B41" s="28" t="s">
        <v>1439</v>
      </c>
      <c r="C41" s="20" t="s">
        <v>2327</v>
      </c>
    </row>
    <row r="43" spans="2:3" x14ac:dyDescent="0.45">
      <c r="B43" s="29" t="s">
        <v>2332</v>
      </c>
    </row>
    <row r="44" spans="2:3" x14ac:dyDescent="0.45">
      <c r="B44" s="20" t="s">
        <v>2334</v>
      </c>
      <c r="C44" s="20" t="s">
        <v>2335</v>
      </c>
    </row>
    <row r="45" spans="2:3" x14ac:dyDescent="0.45">
      <c r="B45" t="s">
        <v>169</v>
      </c>
      <c r="C45">
        <v>7</v>
      </c>
    </row>
    <row r="46" spans="2:3" x14ac:dyDescent="0.45">
      <c r="B46" t="s">
        <v>150</v>
      </c>
      <c r="C46">
        <v>6</v>
      </c>
    </row>
    <row r="47" spans="2:3" x14ac:dyDescent="0.45">
      <c r="B47" t="s">
        <v>162</v>
      </c>
      <c r="C47">
        <v>5</v>
      </c>
    </row>
    <row r="48" spans="2:3" x14ac:dyDescent="0.45">
      <c r="B48" t="s">
        <v>151</v>
      </c>
      <c r="C48">
        <v>4</v>
      </c>
    </row>
    <row r="49" spans="2:7" x14ac:dyDescent="0.45">
      <c r="B49" t="s">
        <v>128</v>
      </c>
      <c r="C49">
        <v>3</v>
      </c>
    </row>
    <row r="50" spans="2:7" x14ac:dyDescent="0.45">
      <c r="B50" t="s">
        <v>236</v>
      </c>
      <c r="C50">
        <v>2</v>
      </c>
    </row>
    <row r="51" spans="2:7" x14ac:dyDescent="0.45">
      <c r="B51" t="s">
        <v>129</v>
      </c>
      <c r="C51">
        <v>1</v>
      </c>
    </row>
    <row r="52" spans="2:7" x14ac:dyDescent="0.45">
      <c r="B52" t="s">
        <v>132</v>
      </c>
      <c r="C52" s="20" t="s">
        <v>2333</v>
      </c>
    </row>
    <row r="57" spans="2:7" x14ac:dyDescent="0.45">
      <c r="G57" s="44" t="s">
        <v>398</v>
      </c>
    </row>
    <row r="58" spans="2:7" x14ac:dyDescent="0.45">
      <c r="G58" s="45" t="s">
        <v>141</v>
      </c>
    </row>
    <row r="59" spans="2:7" x14ac:dyDescent="0.45">
      <c r="G59" s="45" t="s">
        <v>483</v>
      </c>
    </row>
    <row r="60" spans="2:7" x14ac:dyDescent="0.45">
      <c r="G60" s="45" t="s">
        <v>246</v>
      </c>
    </row>
    <row r="61" spans="2:7" x14ac:dyDescent="0.45">
      <c r="G61" s="45" t="s">
        <v>220</v>
      </c>
    </row>
    <row r="62" spans="2:7" x14ac:dyDescent="0.45">
      <c r="G62" s="45" t="s">
        <v>1630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PivotCzyste</vt:lpstr>
      <vt:lpstr>PivotNieCzyszczone</vt:lpstr>
      <vt:lpstr>AnkietyNieOczyszczone</vt:lpstr>
      <vt:lpstr>Ankiety_wszystkie</vt:lpstr>
      <vt:lpstr>Ankiety_zakończone</vt:lpstr>
      <vt:lpstr>TabeleGrup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2023-02-11T20:45:14Z</dcterms:modified>
  <cp:category>wyniki indywidualne</cp:category>
</cp:coreProperties>
</file>